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mjoao lima\Documents\COMÉRCIO EXTERNO\Síntese Estatistica\58. Junho 2018\"/>
    </mc:Choice>
  </mc:AlternateContent>
  <bookViews>
    <workbookView xWindow="360" yWindow="3360" windowWidth="15315" windowHeight="2400"/>
  </bookViews>
  <sheets>
    <sheet name="Indice" sheetId="30" r:id="rId1"/>
    <sheet name="0" sheetId="32" r:id="rId2"/>
    <sheet name="1" sheetId="58" r:id="rId3"/>
    <sheet name="2" sheetId="60" r:id="rId4"/>
    <sheet name="3" sheetId="2" r:id="rId5"/>
    <sheet name="4" sheetId="34" r:id="rId6"/>
    <sheet name="5" sheetId="3" r:id="rId7"/>
    <sheet name="6" sheetId="71" r:id="rId8"/>
    <sheet name="7" sheetId="36" r:id="rId9"/>
    <sheet name="8" sheetId="72" r:id="rId10"/>
    <sheet name="9" sheetId="46" r:id="rId11"/>
    <sheet name="10" sheetId="73" r:id="rId12"/>
    <sheet name="11" sheetId="47" r:id="rId13"/>
    <sheet name="12" sheetId="74" r:id="rId14"/>
    <sheet name="13" sheetId="48" r:id="rId15"/>
    <sheet name="14" sheetId="65" r:id="rId16"/>
    <sheet name="15" sheetId="66" r:id="rId17"/>
    <sheet name="16" sheetId="67" r:id="rId18"/>
    <sheet name="17" sheetId="68" r:id="rId19"/>
    <sheet name="18" sheetId="69" r:id="rId20"/>
    <sheet name="19" sheetId="70" r:id="rId21"/>
    <sheet name="1 (2)" sheetId="49" state="hidden" r:id="rId22"/>
  </sheets>
  <externalReferences>
    <externalReference r:id="rId23"/>
  </externalReferences>
  <definedNames>
    <definedName name="_xlnm.Print_Area" localSheetId="2">'1'!$A$1:$P$36</definedName>
    <definedName name="_xlnm.Print_Area" localSheetId="12">'11'!$A$1:$R$96</definedName>
    <definedName name="_xlnm.Print_Area" localSheetId="14">'13'!$A$1:$R$96</definedName>
    <definedName name="_xlnm.Print_Area" localSheetId="15">'14'!$A$1:$T$8</definedName>
    <definedName name="_xlnm.Print_Area" localSheetId="16">'15'!$A$1:$R$90</definedName>
    <definedName name="_xlnm.Print_Area" localSheetId="17">'16'!$A$1:$T$8</definedName>
    <definedName name="_xlnm.Print_Area" localSheetId="18">'17'!$A$1:$R$96</definedName>
    <definedName name="_xlnm.Print_Area" localSheetId="19">'18'!$A$1:$T$8</definedName>
    <definedName name="_xlnm.Print_Area" localSheetId="20">'19'!$A$1:$R$84</definedName>
    <definedName name="_xlnm.Print_Area" localSheetId="3">'2'!$A$1:$BL$68</definedName>
    <definedName name="_xlnm.Print_Area" localSheetId="4">'3'!$A$1:$S$58</definedName>
    <definedName name="_xlnm.Print_Area" localSheetId="6">'5'!$A$1:$S$96</definedName>
    <definedName name="_xlnm.Print_Area" localSheetId="8">'7'!$A$1:$R$96</definedName>
    <definedName name="_xlnm.Print_Area" localSheetId="10">'9'!$A$1:$R$96</definedName>
    <definedName name="_xlnm.Print_Area" localSheetId="0">Indice!$B$1:$N$17</definedName>
    <definedName name="Z_D2454DF7_9151_402B_B9E4_208D72282370_.wvu.Cols" localSheetId="21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4" hidden="1">'3'!#REF!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'11'!$A$1:$R$96</definedName>
    <definedName name="Z_D2454DF7_9151_402B_B9E4_208D72282370_.wvu.PrintArea" localSheetId="14" hidden="1">'13'!$A$1:$R$96</definedName>
    <definedName name="Z_D2454DF7_9151_402B_B9E4_208D72282370_.wvu.PrintArea" localSheetId="15" hidden="1">'14'!$A$1:$T$8</definedName>
    <definedName name="Z_D2454DF7_9151_402B_B9E4_208D72282370_.wvu.PrintArea" localSheetId="16" hidden="1">'15'!$A$1:$R$90</definedName>
    <definedName name="Z_D2454DF7_9151_402B_B9E4_208D72282370_.wvu.PrintArea" localSheetId="17" hidden="1">'16'!$A$1:$T$8</definedName>
    <definedName name="Z_D2454DF7_9151_402B_B9E4_208D72282370_.wvu.PrintArea" localSheetId="18" hidden="1">'17'!$A$1:$R$96</definedName>
    <definedName name="Z_D2454DF7_9151_402B_B9E4_208D72282370_.wvu.PrintArea" localSheetId="19" hidden="1">'18'!$A$1:$T$8</definedName>
    <definedName name="Z_D2454DF7_9151_402B_B9E4_208D72282370_.wvu.PrintArea" localSheetId="20" hidden="1">'19'!$A$1:$R$84</definedName>
    <definedName name="Z_D2454DF7_9151_402B_B9E4_208D72282370_.wvu.PrintArea" localSheetId="4" hidden="1">'3'!$A$1:$S$58</definedName>
    <definedName name="Z_D2454DF7_9151_402B_B9E4_208D72282370_.wvu.PrintArea" localSheetId="6" hidden="1">'5'!$A$1:$R$96</definedName>
    <definedName name="Z_D2454DF7_9151_402B_B9E4_208D72282370_.wvu.PrintArea" localSheetId="8" hidden="1">'7'!$A$1:$R$96</definedName>
    <definedName name="Z_D2454DF7_9151_402B_B9E4_208D72282370_.wvu.PrintArea" localSheetId="10" hidden="1">'9'!$A$1:$R$96</definedName>
    <definedName name="Z_D2454DF7_9151_402B_B9E4_208D72282370_.wvu.PrintArea" localSheetId="0" hidden="1">Indice!$B$1:$N$17</definedName>
  </definedNames>
  <calcPr calcId="152511"/>
  <customWorkbookViews>
    <customWorkbookView name="Maria João Lima - Vista pessoal" guid="{D2454DF7-9151-402B-B9E4-208D72282370}" mergeInterval="0" personalView="1" maximized="1" windowWidth="1436" windowHeight="675" activeSheetId="23"/>
  </customWorkbookViews>
</workbook>
</file>

<file path=xl/calcChain.xml><?xml version="1.0" encoding="utf-8"?>
<calcChain xmlns="http://schemas.openxmlformats.org/spreadsheetml/2006/main">
  <c r="Q30" i="58" l="1"/>
  <c r="P30" i="58"/>
  <c r="O30" i="58"/>
  <c r="N30" i="58"/>
  <c r="Q28" i="58"/>
  <c r="P28" i="58"/>
  <c r="O28" i="58"/>
  <c r="N28" i="58"/>
  <c r="Q19" i="58"/>
  <c r="P19" i="58"/>
  <c r="O19" i="58"/>
  <c r="N19" i="58"/>
  <c r="Q17" i="58"/>
  <c r="P17" i="58"/>
  <c r="O17" i="58"/>
  <c r="N17" i="58"/>
  <c r="Q8" i="58"/>
  <c r="P8" i="58"/>
  <c r="O8" i="58"/>
  <c r="N8" i="58"/>
  <c r="Q6" i="58"/>
  <c r="P6" i="58"/>
  <c r="O6" i="58"/>
  <c r="N6" i="58"/>
  <c r="J23" i="60"/>
  <c r="J22" i="60"/>
  <c r="J20" i="60"/>
  <c r="J21" i="60"/>
  <c r="M82" i="70"/>
  <c r="N82" i="70"/>
  <c r="P82" i="70"/>
  <c r="Q82" i="70"/>
  <c r="R82" i="70" s="1"/>
  <c r="F82" i="70"/>
  <c r="G82" i="70"/>
  <c r="M78" i="66"/>
  <c r="P78" i="66"/>
  <c r="Q78" i="66"/>
  <c r="M79" i="66"/>
  <c r="P79" i="66"/>
  <c r="Q79" i="66"/>
  <c r="M80" i="66"/>
  <c r="P80" i="66"/>
  <c r="Q80" i="66"/>
  <c r="Q81" i="66"/>
  <c r="M82" i="66"/>
  <c r="P82" i="66"/>
  <c r="Q82" i="66"/>
  <c r="R82" i="66" s="1"/>
  <c r="Q83" i="66"/>
  <c r="M84" i="66"/>
  <c r="P84" i="66"/>
  <c r="Q84" i="66"/>
  <c r="M85" i="66"/>
  <c r="P85" i="66"/>
  <c r="Q85" i="66"/>
  <c r="R85" i="66" s="1"/>
  <c r="P86" i="66"/>
  <c r="Q86" i="66"/>
  <c r="M87" i="66"/>
  <c r="P87" i="66"/>
  <c r="Q87" i="66"/>
  <c r="M88" i="66"/>
  <c r="P88" i="66"/>
  <c r="Q88" i="66"/>
  <c r="F78" i="66"/>
  <c r="F79" i="66"/>
  <c r="F80" i="66"/>
  <c r="F82" i="66"/>
  <c r="F84" i="66"/>
  <c r="F85" i="66"/>
  <c r="F87" i="66"/>
  <c r="F88" i="66"/>
  <c r="M89" i="48"/>
  <c r="P89" i="48"/>
  <c r="Q89" i="48"/>
  <c r="R89" i="48" s="1"/>
  <c r="Q90" i="48"/>
  <c r="F89" i="48"/>
  <c r="M88" i="47"/>
  <c r="N88" i="47"/>
  <c r="P88" i="47"/>
  <c r="Q88" i="47"/>
  <c r="R88" i="47" s="1"/>
  <c r="M89" i="47"/>
  <c r="N89" i="47"/>
  <c r="P89" i="47"/>
  <c r="Q89" i="47"/>
  <c r="R89" i="47"/>
  <c r="Q90" i="47"/>
  <c r="M91" i="47"/>
  <c r="N91" i="47"/>
  <c r="P91" i="47"/>
  <c r="Q91" i="47"/>
  <c r="R91" i="47"/>
  <c r="M92" i="47"/>
  <c r="N92" i="47"/>
  <c r="P92" i="47"/>
  <c r="Q92" i="47"/>
  <c r="R92" i="47" s="1"/>
  <c r="F88" i="47"/>
  <c r="G88" i="47"/>
  <c r="F89" i="47"/>
  <c r="G89" i="47"/>
  <c r="F91" i="47"/>
  <c r="G91" i="47"/>
  <c r="F92" i="47"/>
  <c r="G92" i="47"/>
  <c r="F93" i="47"/>
  <c r="G93" i="47"/>
  <c r="R87" i="66" l="1"/>
  <c r="R79" i="66"/>
  <c r="R78" i="66"/>
  <c r="R88" i="66"/>
  <c r="R84" i="66"/>
  <c r="R80" i="66"/>
  <c r="M81" i="70"/>
  <c r="P81" i="70"/>
  <c r="Q81" i="70"/>
  <c r="F81" i="70"/>
  <c r="P55" i="70"/>
  <c r="Q55" i="70"/>
  <c r="R55" i="70" s="1"/>
  <c r="M55" i="70"/>
  <c r="F55" i="70"/>
  <c r="M77" i="66"/>
  <c r="P77" i="66"/>
  <c r="Q77" i="66"/>
  <c r="F77" i="66"/>
  <c r="P28" i="66"/>
  <c r="Q28" i="66"/>
  <c r="P29" i="66"/>
  <c r="Q29" i="66"/>
  <c r="M28" i="66"/>
  <c r="M29" i="66"/>
  <c r="F28" i="66"/>
  <c r="F29" i="66"/>
  <c r="P93" i="48"/>
  <c r="Q93" i="48"/>
  <c r="P94" i="48"/>
  <c r="Q94" i="48"/>
  <c r="R94" i="48" s="1"/>
  <c r="M94" i="48"/>
  <c r="F94" i="48"/>
  <c r="K88" i="47"/>
  <c r="L88" i="47"/>
  <c r="R77" i="66" l="1"/>
  <c r="R28" i="66"/>
  <c r="R81" i="70"/>
  <c r="R29" i="66"/>
  <c r="R93" i="48"/>
  <c r="B83" i="70"/>
  <c r="C83" i="70"/>
  <c r="M75" i="66"/>
  <c r="P75" i="66"/>
  <c r="Q75" i="66"/>
  <c r="M76" i="66"/>
  <c r="P76" i="66"/>
  <c r="Q76" i="66"/>
  <c r="F75" i="66"/>
  <c r="F76" i="66"/>
  <c r="M52" i="66"/>
  <c r="P52" i="66"/>
  <c r="Q52" i="66"/>
  <c r="M53" i="66"/>
  <c r="P53" i="66"/>
  <c r="Q53" i="66"/>
  <c r="F52" i="66"/>
  <c r="F53" i="66"/>
  <c r="M25" i="66"/>
  <c r="P25" i="66"/>
  <c r="Q25" i="66"/>
  <c r="M26" i="66"/>
  <c r="P26" i="66"/>
  <c r="Q26" i="66"/>
  <c r="M27" i="66"/>
  <c r="P27" i="66"/>
  <c r="Q27" i="66"/>
  <c r="M30" i="66"/>
  <c r="P30" i="66"/>
  <c r="Q30" i="66"/>
  <c r="M31" i="66"/>
  <c r="P31" i="66"/>
  <c r="Q31" i="66"/>
  <c r="F25" i="66"/>
  <c r="F26" i="66"/>
  <c r="F27" i="66"/>
  <c r="F30" i="66"/>
  <c r="F31" i="66"/>
  <c r="M93" i="48"/>
  <c r="F93" i="48"/>
  <c r="M85" i="47"/>
  <c r="P85" i="47"/>
  <c r="Q85" i="47"/>
  <c r="M86" i="47"/>
  <c r="P86" i="47"/>
  <c r="Q86" i="47"/>
  <c r="M87" i="47"/>
  <c r="P87" i="47"/>
  <c r="Q87" i="47"/>
  <c r="F85" i="47"/>
  <c r="F86" i="47"/>
  <c r="F87" i="47"/>
  <c r="M58" i="47"/>
  <c r="P58" i="47"/>
  <c r="Q58" i="47"/>
  <c r="M59" i="47"/>
  <c r="P59" i="47"/>
  <c r="Q59" i="47"/>
  <c r="F58" i="47"/>
  <c r="M57" i="46"/>
  <c r="P57" i="46"/>
  <c r="Q57" i="46"/>
  <c r="M58" i="46"/>
  <c r="P58" i="46"/>
  <c r="Q58" i="46"/>
  <c r="F57" i="46"/>
  <c r="F58" i="46"/>
  <c r="M94" i="36"/>
  <c r="P94" i="36"/>
  <c r="Q94" i="36"/>
  <c r="F94" i="36"/>
  <c r="R58" i="47" l="1"/>
  <c r="R53" i="66"/>
  <c r="R30" i="66"/>
  <c r="R26" i="66"/>
  <c r="R58" i="46"/>
  <c r="R57" i="46"/>
  <c r="F83" i="70"/>
  <c r="R75" i="66"/>
  <c r="R76" i="66"/>
  <c r="R52" i="66"/>
  <c r="R27" i="66"/>
  <c r="R31" i="66"/>
  <c r="R59" i="47"/>
  <c r="R94" i="36"/>
  <c r="R25" i="66"/>
  <c r="R87" i="47"/>
  <c r="R86" i="47"/>
  <c r="R85" i="47"/>
  <c r="P32" i="58"/>
  <c r="Q20" i="58"/>
  <c r="P23" i="58"/>
  <c r="Q12" i="58"/>
  <c r="P12" i="58"/>
  <c r="Q29" i="58"/>
  <c r="Q26" i="58"/>
  <c r="P26" i="58"/>
  <c r="Q15" i="58"/>
  <c r="P15" i="58"/>
  <c r="Q31" i="58" l="1"/>
  <c r="Q21" i="58"/>
  <c r="P10" i="58"/>
  <c r="Q9" i="58"/>
  <c r="Q10" i="58"/>
  <c r="Q11" i="58" s="1"/>
  <c r="Q18" i="58"/>
  <c r="P21" i="58"/>
  <c r="Q23" i="58"/>
  <c r="Q32" i="58"/>
  <c r="Q33" i="58" s="1"/>
  <c r="Q7" i="58"/>
  <c r="Q22" i="58" l="1"/>
  <c r="T63" i="60"/>
  <c r="AQ29" i="60"/>
  <c r="AQ30" i="60"/>
  <c r="AQ31" i="60"/>
  <c r="AQ32" i="60"/>
  <c r="AQ33" i="60"/>
  <c r="AQ34" i="60"/>
  <c r="AQ35" i="60"/>
  <c r="AQ36" i="60"/>
  <c r="AQ37" i="60"/>
  <c r="AQ38" i="60"/>
  <c r="AQ39" i="60"/>
  <c r="AQ40" i="60"/>
  <c r="AF41" i="60" l="1"/>
  <c r="J41" i="60"/>
  <c r="AP19" i="60"/>
  <c r="T19" i="60"/>
  <c r="T20" i="60"/>
  <c r="P79" i="70"/>
  <c r="Q79" i="70"/>
  <c r="P80" i="70"/>
  <c r="Q80" i="70"/>
  <c r="M79" i="70"/>
  <c r="M80" i="70"/>
  <c r="F79" i="70"/>
  <c r="F80" i="70"/>
  <c r="P53" i="70"/>
  <c r="Q53" i="70"/>
  <c r="P54" i="70"/>
  <c r="Q54" i="70"/>
  <c r="M53" i="70"/>
  <c r="M54" i="70"/>
  <c r="F53" i="70"/>
  <c r="F54" i="70"/>
  <c r="P88" i="68"/>
  <c r="Q88" i="68"/>
  <c r="P89" i="68"/>
  <c r="Q89" i="68"/>
  <c r="P90" i="68"/>
  <c r="Q90" i="68"/>
  <c r="P91" i="68"/>
  <c r="Q91" i="68"/>
  <c r="P92" i="68"/>
  <c r="Q92" i="68"/>
  <c r="P93" i="68"/>
  <c r="Q93" i="68"/>
  <c r="P94" i="68"/>
  <c r="Q94" i="68"/>
  <c r="M88" i="68"/>
  <c r="M89" i="68"/>
  <c r="M90" i="68"/>
  <c r="M91" i="68"/>
  <c r="M92" i="68"/>
  <c r="M93" i="68"/>
  <c r="M94" i="68"/>
  <c r="F88" i="68"/>
  <c r="F89" i="68"/>
  <c r="F90" i="68"/>
  <c r="F91" i="68"/>
  <c r="F92" i="68"/>
  <c r="F93" i="68"/>
  <c r="F94" i="68"/>
  <c r="P70" i="66"/>
  <c r="Q70" i="66"/>
  <c r="P71" i="66"/>
  <c r="Q71" i="66"/>
  <c r="P72" i="66"/>
  <c r="Q72" i="66"/>
  <c r="P73" i="66"/>
  <c r="Q73" i="66"/>
  <c r="P74" i="66"/>
  <c r="Q74" i="66"/>
  <c r="M70" i="66"/>
  <c r="M71" i="66"/>
  <c r="M72" i="66"/>
  <c r="M73" i="66"/>
  <c r="M74" i="66"/>
  <c r="F70" i="66"/>
  <c r="F71" i="66"/>
  <c r="F72" i="66"/>
  <c r="F73" i="66"/>
  <c r="F74" i="66"/>
  <c r="P17" i="66"/>
  <c r="Q17" i="66"/>
  <c r="P18" i="66"/>
  <c r="Q18" i="66"/>
  <c r="P19" i="66"/>
  <c r="Q19" i="66"/>
  <c r="P20" i="66"/>
  <c r="Q20" i="66"/>
  <c r="P21" i="66"/>
  <c r="Q21" i="66"/>
  <c r="P22" i="66"/>
  <c r="Q22" i="66"/>
  <c r="P23" i="66"/>
  <c r="Q23" i="66"/>
  <c r="P24" i="66"/>
  <c r="Q24" i="66"/>
  <c r="M17" i="66"/>
  <c r="M18" i="66"/>
  <c r="M19" i="66"/>
  <c r="M20" i="66"/>
  <c r="M21" i="66"/>
  <c r="M22" i="66"/>
  <c r="M23" i="66"/>
  <c r="M24" i="66"/>
  <c r="F17" i="66"/>
  <c r="F18" i="66"/>
  <c r="F19" i="66"/>
  <c r="F20" i="66"/>
  <c r="F21" i="66"/>
  <c r="F22" i="66"/>
  <c r="F23" i="66"/>
  <c r="F24" i="66"/>
  <c r="D8" i="65"/>
  <c r="E8" i="65"/>
  <c r="R88" i="68" l="1"/>
  <c r="R79" i="70"/>
  <c r="R18" i="66"/>
  <c r="R53" i="70"/>
  <c r="R94" i="68"/>
  <c r="R92" i="68"/>
  <c r="R90" i="68"/>
  <c r="R89" i="68"/>
  <c r="R74" i="66"/>
  <c r="R70" i="66"/>
  <c r="R22" i="66"/>
  <c r="R20" i="66"/>
  <c r="R19" i="66"/>
  <c r="R80" i="70"/>
  <c r="R54" i="70"/>
  <c r="R93" i="68"/>
  <c r="R91" i="68"/>
  <c r="R24" i="66"/>
  <c r="R23" i="66"/>
  <c r="R72" i="66"/>
  <c r="R71" i="66"/>
  <c r="R73" i="66"/>
  <c r="R21" i="66"/>
  <c r="R17" i="66"/>
  <c r="P81" i="47"/>
  <c r="Q81" i="47"/>
  <c r="P82" i="47"/>
  <c r="Q82" i="47"/>
  <c r="P83" i="47"/>
  <c r="Q83" i="47"/>
  <c r="P84" i="47"/>
  <c r="Q84" i="47"/>
  <c r="P93" i="47"/>
  <c r="Q93" i="47"/>
  <c r="M81" i="47"/>
  <c r="M82" i="47"/>
  <c r="M83" i="47"/>
  <c r="M84" i="47"/>
  <c r="M93" i="47"/>
  <c r="M94" i="47"/>
  <c r="F81" i="47"/>
  <c r="F82" i="47"/>
  <c r="F83" i="47"/>
  <c r="F84" i="47"/>
  <c r="F94" i="47"/>
  <c r="P43" i="47"/>
  <c r="Q43" i="47"/>
  <c r="P44" i="47"/>
  <c r="Q44" i="47"/>
  <c r="P45" i="47"/>
  <c r="Q45" i="47"/>
  <c r="P46" i="47"/>
  <c r="Q46" i="47"/>
  <c r="P47" i="47"/>
  <c r="Q47" i="47"/>
  <c r="P48" i="47"/>
  <c r="Q48" i="47"/>
  <c r="P49" i="47"/>
  <c r="Q49" i="47"/>
  <c r="P50" i="47"/>
  <c r="Q50" i="47"/>
  <c r="P51" i="47"/>
  <c r="Q51" i="47"/>
  <c r="P52" i="47"/>
  <c r="Q52" i="47"/>
  <c r="P53" i="47"/>
  <c r="Q53" i="47"/>
  <c r="P54" i="47"/>
  <c r="Q54" i="47"/>
  <c r="P55" i="47"/>
  <c r="Q55" i="47"/>
  <c r="P56" i="47"/>
  <c r="Q56" i="47"/>
  <c r="P57" i="47"/>
  <c r="Q57" i="47"/>
  <c r="P60" i="47"/>
  <c r="Q60" i="47"/>
  <c r="M44" i="47"/>
  <c r="M45" i="47"/>
  <c r="M46" i="47"/>
  <c r="M47" i="47"/>
  <c r="M48" i="47"/>
  <c r="M49" i="47"/>
  <c r="M50" i="47"/>
  <c r="M51" i="47"/>
  <c r="M52" i="47"/>
  <c r="M53" i="47"/>
  <c r="M54" i="47"/>
  <c r="M55" i="47"/>
  <c r="M56" i="47"/>
  <c r="M57" i="47"/>
  <c r="F44" i="47"/>
  <c r="F45" i="47"/>
  <c r="F46" i="47"/>
  <c r="F47" i="47"/>
  <c r="F48" i="47"/>
  <c r="F49" i="47"/>
  <c r="F50" i="47"/>
  <c r="F51" i="47"/>
  <c r="F52" i="47"/>
  <c r="F53" i="47"/>
  <c r="F54" i="47"/>
  <c r="F55" i="47"/>
  <c r="F56" i="47"/>
  <c r="F57" i="47"/>
  <c r="P30" i="47"/>
  <c r="Q30" i="47"/>
  <c r="P31" i="47"/>
  <c r="Q31" i="47"/>
  <c r="M30" i="47"/>
  <c r="M31" i="47"/>
  <c r="F30" i="47"/>
  <c r="M94" i="46"/>
  <c r="P94" i="46"/>
  <c r="Q94" i="46"/>
  <c r="F94" i="46"/>
  <c r="F59" i="46"/>
  <c r="M59" i="46"/>
  <c r="P59" i="46"/>
  <c r="R82" i="47" l="1"/>
  <c r="R45" i="47"/>
  <c r="R53" i="47"/>
  <c r="R49" i="47"/>
  <c r="R47" i="47"/>
  <c r="R46" i="47"/>
  <c r="R84" i="47"/>
  <c r="R83" i="47"/>
  <c r="R60" i="47"/>
  <c r="R57" i="47"/>
  <c r="R55" i="47"/>
  <c r="R54" i="47"/>
  <c r="R31" i="47"/>
  <c r="R30" i="47"/>
  <c r="R51" i="47"/>
  <c r="R50" i="47"/>
  <c r="R43" i="47"/>
  <c r="R56" i="47"/>
  <c r="R52" i="47"/>
  <c r="R48" i="47"/>
  <c r="R44" i="47"/>
  <c r="R93" i="47"/>
  <c r="R81" i="47"/>
  <c r="R94" i="46"/>
  <c r="M54" i="66"/>
  <c r="F54" i="66"/>
  <c r="P87" i="48"/>
  <c r="Q87" i="48"/>
  <c r="P88" i="48"/>
  <c r="Q88" i="48"/>
  <c r="P91" i="48"/>
  <c r="Q91" i="48"/>
  <c r="P92" i="48"/>
  <c r="Q92" i="48"/>
  <c r="M87" i="48"/>
  <c r="M88" i="48"/>
  <c r="M91" i="48"/>
  <c r="M92" i="48"/>
  <c r="F87" i="48"/>
  <c r="F88" i="48"/>
  <c r="F91" i="48"/>
  <c r="F92" i="48"/>
  <c r="F87" i="36"/>
  <c r="F88" i="36"/>
  <c r="M87" i="36"/>
  <c r="P87" i="36"/>
  <c r="Q87" i="36"/>
  <c r="N14" i="58"/>
  <c r="R87" i="48" l="1"/>
  <c r="R87" i="36"/>
  <c r="R91" i="48"/>
  <c r="R88" i="48"/>
  <c r="R92" i="48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M66" i="70"/>
  <c r="P66" i="70"/>
  <c r="Q66" i="70"/>
  <c r="M67" i="70"/>
  <c r="P67" i="70"/>
  <c r="Q67" i="70"/>
  <c r="F66" i="70"/>
  <c r="F67" i="70"/>
  <c r="M69" i="70"/>
  <c r="P69" i="70"/>
  <c r="Q69" i="70"/>
  <c r="M70" i="70"/>
  <c r="P70" i="70"/>
  <c r="Q70" i="70"/>
  <c r="M71" i="70"/>
  <c r="P71" i="70"/>
  <c r="Q71" i="70"/>
  <c r="M72" i="70"/>
  <c r="P72" i="70"/>
  <c r="Q72" i="70"/>
  <c r="M73" i="70"/>
  <c r="P73" i="70"/>
  <c r="Q73" i="70"/>
  <c r="M74" i="70"/>
  <c r="P74" i="70"/>
  <c r="Q74" i="70"/>
  <c r="M75" i="70"/>
  <c r="P75" i="70"/>
  <c r="Q75" i="70"/>
  <c r="M76" i="70"/>
  <c r="P76" i="70"/>
  <c r="Q76" i="70"/>
  <c r="M77" i="70"/>
  <c r="P77" i="70"/>
  <c r="Q77" i="70"/>
  <c r="M78" i="70"/>
  <c r="P78" i="70"/>
  <c r="Q78" i="70"/>
  <c r="F69" i="70"/>
  <c r="F70" i="70"/>
  <c r="F71" i="70"/>
  <c r="F72" i="70"/>
  <c r="F73" i="70"/>
  <c r="F74" i="70"/>
  <c r="F75" i="70"/>
  <c r="F76" i="70"/>
  <c r="F77" i="70"/>
  <c r="F78" i="70"/>
  <c r="P52" i="70"/>
  <c r="Q52" i="70"/>
  <c r="M52" i="70"/>
  <c r="F52" i="70"/>
  <c r="M19" i="70"/>
  <c r="P19" i="70"/>
  <c r="Q19" i="70"/>
  <c r="M20" i="70"/>
  <c r="P20" i="70"/>
  <c r="Q20" i="70"/>
  <c r="M21" i="70"/>
  <c r="P21" i="70"/>
  <c r="Q21" i="70"/>
  <c r="M22" i="70"/>
  <c r="P22" i="70"/>
  <c r="Q22" i="70"/>
  <c r="M23" i="70"/>
  <c r="P23" i="70"/>
  <c r="Q23" i="70"/>
  <c r="M24" i="70"/>
  <c r="P24" i="70"/>
  <c r="Q24" i="70"/>
  <c r="M25" i="70"/>
  <c r="P25" i="70"/>
  <c r="Q25" i="70"/>
  <c r="M26" i="70"/>
  <c r="P26" i="70"/>
  <c r="Q26" i="70"/>
  <c r="M27" i="70"/>
  <c r="P27" i="70"/>
  <c r="Q27" i="70"/>
  <c r="M28" i="70"/>
  <c r="P28" i="70"/>
  <c r="Q28" i="70"/>
  <c r="M29" i="70"/>
  <c r="P29" i="70"/>
  <c r="Q29" i="70"/>
  <c r="M30" i="70"/>
  <c r="P30" i="70"/>
  <c r="Q30" i="70"/>
  <c r="M31" i="70"/>
  <c r="P31" i="70"/>
  <c r="Q31" i="70"/>
  <c r="F19" i="70"/>
  <c r="F20" i="70"/>
  <c r="F21" i="70"/>
  <c r="F22" i="70"/>
  <c r="F23" i="70"/>
  <c r="F24" i="70"/>
  <c r="F25" i="70"/>
  <c r="F26" i="70"/>
  <c r="F27" i="70"/>
  <c r="F28" i="70"/>
  <c r="F29" i="70"/>
  <c r="F30" i="70"/>
  <c r="F31" i="70"/>
  <c r="M82" i="68"/>
  <c r="P82" i="68"/>
  <c r="Q82" i="68"/>
  <c r="M83" i="68"/>
  <c r="P83" i="68"/>
  <c r="Q83" i="68"/>
  <c r="M84" i="68"/>
  <c r="P84" i="68"/>
  <c r="Q84" i="68"/>
  <c r="M85" i="68"/>
  <c r="P85" i="68"/>
  <c r="Q85" i="68"/>
  <c r="M86" i="68"/>
  <c r="P86" i="68"/>
  <c r="Q86" i="68"/>
  <c r="M87" i="68"/>
  <c r="P87" i="68"/>
  <c r="Q87" i="68"/>
  <c r="F82" i="68"/>
  <c r="F83" i="68"/>
  <c r="F84" i="68"/>
  <c r="F85" i="68"/>
  <c r="F86" i="68"/>
  <c r="F87" i="68"/>
  <c r="J61" i="68"/>
  <c r="I61" i="68"/>
  <c r="C61" i="68"/>
  <c r="B61" i="68"/>
  <c r="M60" i="68"/>
  <c r="P60" i="68"/>
  <c r="Q60" i="68"/>
  <c r="F60" i="68"/>
  <c r="M69" i="66"/>
  <c r="P69" i="66"/>
  <c r="Q69" i="66"/>
  <c r="F69" i="66"/>
  <c r="M47" i="66"/>
  <c r="P47" i="66"/>
  <c r="Q47" i="66"/>
  <c r="M48" i="66"/>
  <c r="P48" i="66"/>
  <c r="Q48" i="66"/>
  <c r="M49" i="66"/>
  <c r="P49" i="66"/>
  <c r="Q49" i="66"/>
  <c r="M50" i="66"/>
  <c r="P50" i="66"/>
  <c r="Q50" i="66"/>
  <c r="M51" i="66"/>
  <c r="P51" i="66"/>
  <c r="Q51" i="66"/>
  <c r="P54" i="66"/>
  <c r="Q54" i="66"/>
  <c r="F47" i="66"/>
  <c r="F48" i="66"/>
  <c r="F49" i="66"/>
  <c r="F50" i="66"/>
  <c r="F51" i="66"/>
  <c r="M77" i="47"/>
  <c r="P77" i="47"/>
  <c r="Q77" i="47"/>
  <c r="M78" i="47"/>
  <c r="P78" i="47"/>
  <c r="Q78" i="47"/>
  <c r="M79" i="47"/>
  <c r="P79" i="47"/>
  <c r="Q79" i="47"/>
  <c r="M80" i="47"/>
  <c r="P80" i="47"/>
  <c r="Q80" i="47"/>
  <c r="F77" i="47"/>
  <c r="F78" i="47"/>
  <c r="F79" i="47"/>
  <c r="F80" i="47"/>
  <c r="M60" i="47"/>
  <c r="P25" i="47"/>
  <c r="Q25" i="47"/>
  <c r="P26" i="47"/>
  <c r="Q26" i="47"/>
  <c r="P27" i="47"/>
  <c r="Q27" i="47"/>
  <c r="P28" i="47"/>
  <c r="Q28" i="47"/>
  <c r="P29" i="47"/>
  <c r="Q29" i="47"/>
  <c r="M25" i="47"/>
  <c r="M26" i="47"/>
  <c r="M27" i="47"/>
  <c r="M28" i="47"/>
  <c r="M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M76" i="46"/>
  <c r="P76" i="46"/>
  <c r="Q76" i="46"/>
  <c r="M77" i="46"/>
  <c r="P77" i="46"/>
  <c r="Q77" i="46"/>
  <c r="M78" i="46"/>
  <c r="P78" i="46"/>
  <c r="Q78" i="46"/>
  <c r="M79" i="46"/>
  <c r="P79" i="46"/>
  <c r="Q79" i="46"/>
  <c r="M80" i="46"/>
  <c r="P80" i="46"/>
  <c r="Q80" i="46"/>
  <c r="M81" i="46"/>
  <c r="P81" i="46"/>
  <c r="Q81" i="46"/>
  <c r="M82" i="46"/>
  <c r="P82" i="46"/>
  <c r="Q82" i="46"/>
  <c r="M83" i="46"/>
  <c r="P83" i="46"/>
  <c r="Q83" i="46"/>
  <c r="M84" i="46"/>
  <c r="P84" i="46"/>
  <c r="Q84" i="46"/>
  <c r="M85" i="46"/>
  <c r="P85" i="46"/>
  <c r="Q85" i="46"/>
  <c r="M86" i="46"/>
  <c r="P86" i="46"/>
  <c r="Q86" i="46"/>
  <c r="M87" i="46"/>
  <c r="P87" i="46"/>
  <c r="Q87" i="46"/>
  <c r="M88" i="46"/>
  <c r="P88" i="46"/>
  <c r="Q88" i="46"/>
  <c r="M89" i="46"/>
  <c r="P89" i="46"/>
  <c r="Q89" i="46"/>
  <c r="M90" i="46"/>
  <c r="P90" i="46"/>
  <c r="Q90" i="46"/>
  <c r="M91" i="46"/>
  <c r="P91" i="46"/>
  <c r="Q91" i="46"/>
  <c r="M92" i="46"/>
  <c r="P92" i="46"/>
  <c r="Q92" i="46"/>
  <c r="M93" i="46"/>
  <c r="P93" i="46"/>
  <c r="Q93" i="46"/>
  <c r="F76" i="46"/>
  <c r="F77" i="46"/>
  <c r="F78" i="46"/>
  <c r="F79" i="46"/>
  <c r="F80" i="46"/>
  <c r="F81" i="46"/>
  <c r="F82" i="46"/>
  <c r="F83" i="46"/>
  <c r="F84" i="46"/>
  <c r="P56" i="46"/>
  <c r="Q56" i="46"/>
  <c r="M56" i="46"/>
  <c r="F56" i="46"/>
  <c r="P24" i="46"/>
  <c r="Q24" i="46"/>
  <c r="P25" i="46"/>
  <c r="Q25" i="46"/>
  <c r="P26" i="46"/>
  <c r="Q26" i="46"/>
  <c r="P27" i="46"/>
  <c r="Q27" i="46"/>
  <c r="M24" i="46"/>
  <c r="M25" i="46"/>
  <c r="F24" i="46"/>
  <c r="F25" i="46"/>
  <c r="P84" i="36"/>
  <c r="Q84" i="36"/>
  <c r="P85" i="36"/>
  <c r="Q85" i="36"/>
  <c r="P86" i="36"/>
  <c r="Q86" i="36"/>
  <c r="P88" i="36"/>
  <c r="Q88" i="36"/>
  <c r="P89" i="36"/>
  <c r="Q89" i="36"/>
  <c r="P90" i="36"/>
  <c r="Q90" i="36"/>
  <c r="P91" i="36"/>
  <c r="Q91" i="36"/>
  <c r="P92" i="36"/>
  <c r="Q92" i="36"/>
  <c r="P93" i="36"/>
  <c r="Q93" i="36"/>
  <c r="M84" i="36"/>
  <c r="M85" i="36"/>
  <c r="M89" i="36"/>
  <c r="M90" i="36"/>
  <c r="M91" i="36"/>
  <c r="M92" i="36"/>
  <c r="M93" i="36"/>
  <c r="F84" i="36"/>
  <c r="F85" i="36"/>
  <c r="F86" i="36"/>
  <c r="F89" i="36"/>
  <c r="F90" i="36"/>
  <c r="F91" i="36"/>
  <c r="F92" i="36"/>
  <c r="P87" i="3"/>
  <c r="Q87" i="3"/>
  <c r="P88" i="3"/>
  <c r="Q88" i="3"/>
  <c r="P89" i="3"/>
  <c r="Q89" i="3"/>
  <c r="P90" i="3"/>
  <c r="Q90" i="3"/>
  <c r="P91" i="3"/>
  <c r="Q91" i="3"/>
  <c r="P92" i="3"/>
  <c r="Q92" i="3"/>
  <c r="P93" i="3"/>
  <c r="Q93" i="3"/>
  <c r="P94" i="3"/>
  <c r="Q94" i="3"/>
  <c r="M87" i="3"/>
  <c r="M88" i="3"/>
  <c r="M89" i="3"/>
  <c r="M90" i="3"/>
  <c r="M91" i="3"/>
  <c r="M92" i="3"/>
  <c r="M93" i="3"/>
  <c r="F87" i="3"/>
  <c r="F88" i="3"/>
  <c r="F89" i="3"/>
  <c r="F90" i="3"/>
  <c r="F91" i="3"/>
  <c r="F92" i="3"/>
  <c r="F93" i="3"/>
  <c r="G30" i="47" l="1"/>
  <c r="R29" i="47"/>
  <c r="R25" i="47"/>
  <c r="R83" i="46"/>
  <c r="R24" i="46"/>
  <c r="R21" i="70"/>
  <c r="R31" i="70"/>
  <c r="R29" i="70"/>
  <c r="R25" i="70"/>
  <c r="R23" i="70"/>
  <c r="R60" i="68"/>
  <c r="R92" i="36"/>
  <c r="R91" i="36"/>
  <c r="R90" i="36"/>
  <c r="R89" i="36"/>
  <c r="R88" i="36"/>
  <c r="R84" i="36"/>
  <c r="R73" i="70"/>
  <c r="R69" i="70"/>
  <c r="R66" i="70"/>
  <c r="R87" i="68"/>
  <c r="R85" i="68"/>
  <c r="R83" i="68"/>
  <c r="F61" i="68"/>
  <c r="R51" i="66"/>
  <c r="R50" i="66"/>
  <c r="R47" i="66"/>
  <c r="R92" i="46"/>
  <c r="R26" i="46"/>
  <c r="R25" i="46"/>
  <c r="R91" i="3"/>
  <c r="R87" i="3"/>
  <c r="R93" i="3"/>
  <c r="R92" i="3"/>
  <c r="R52" i="70"/>
  <c r="R30" i="70"/>
  <c r="R22" i="70"/>
  <c r="R84" i="68"/>
  <c r="P61" i="68"/>
  <c r="Q61" i="68"/>
  <c r="R69" i="66"/>
  <c r="R49" i="66"/>
  <c r="R54" i="66"/>
  <c r="R48" i="66"/>
  <c r="R77" i="47"/>
  <c r="G29" i="47"/>
  <c r="G28" i="47"/>
  <c r="G27" i="47"/>
  <c r="G26" i="47"/>
  <c r="G25" i="47"/>
  <c r="R27" i="47"/>
  <c r="R26" i="47"/>
  <c r="R28" i="47"/>
  <c r="R91" i="46"/>
  <c r="R87" i="46"/>
  <c r="R85" i="46"/>
  <c r="R76" i="46"/>
  <c r="R93" i="46"/>
  <c r="R84" i="46"/>
  <c r="R79" i="46"/>
  <c r="R77" i="46"/>
  <c r="R56" i="46"/>
  <c r="R27" i="46"/>
  <c r="R86" i="36"/>
  <c r="R85" i="36"/>
  <c r="R93" i="36"/>
  <c r="R89" i="3"/>
  <c r="R88" i="3"/>
  <c r="R94" i="3"/>
  <c r="R90" i="3"/>
  <c r="R76" i="70"/>
  <c r="R74" i="70"/>
  <c r="R72" i="70"/>
  <c r="R70" i="70"/>
  <c r="R67" i="70"/>
  <c r="R78" i="70"/>
  <c r="R77" i="70"/>
  <c r="R75" i="70"/>
  <c r="R71" i="70"/>
  <c r="R27" i="70"/>
  <c r="R26" i="70"/>
  <c r="R19" i="70"/>
  <c r="R28" i="70"/>
  <c r="R24" i="70"/>
  <c r="R20" i="70"/>
  <c r="R86" i="68"/>
  <c r="R82" i="68"/>
  <c r="M61" i="68"/>
  <c r="R79" i="47"/>
  <c r="R78" i="47"/>
  <c r="R80" i="47"/>
  <c r="R89" i="46"/>
  <c r="R88" i="46"/>
  <c r="R81" i="46"/>
  <c r="R80" i="46"/>
  <c r="R90" i="46"/>
  <c r="R86" i="46"/>
  <c r="R82" i="46"/>
  <c r="R78" i="46"/>
  <c r="BK52" i="60"/>
  <c r="BK53" i="60"/>
  <c r="BK54" i="60"/>
  <c r="BK55" i="60"/>
  <c r="BK56" i="60"/>
  <c r="BL56" i="60" s="1"/>
  <c r="BK57" i="60"/>
  <c r="BL57" i="60" s="1"/>
  <c r="BK58" i="60"/>
  <c r="BL58" i="60" s="1"/>
  <c r="BK59" i="60"/>
  <c r="BL59" i="60" s="1"/>
  <c r="BK60" i="60"/>
  <c r="BL60" i="60" s="1"/>
  <c r="BK61" i="60"/>
  <c r="BL61" i="60" s="1"/>
  <c r="BK62" i="60"/>
  <c r="BL62" i="60" s="1"/>
  <c r="BK51" i="60"/>
  <c r="BJ51" i="60"/>
  <c r="BJ52" i="60"/>
  <c r="BJ53" i="60"/>
  <c r="BJ54" i="60"/>
  <c r="BJ55" i="60"/>
  <c r="BJ56" i="60"/>
  <c r="BJ57" i="60"/>
  <c r="BJ58" i="60"/>
  <c r="BJ59" i="60"/>
  <c r="BJ60" i="60"/>
  <c r="BJ61" i="60"/>
  <c r="BJ62" i="60"/>
  <c r="BA52" i="60"/>
  <c r="BA53" i="60"/>
  <c r="BA51" i="60"/>
  <c r="AZ51" i="60"/>
  <c r="AZ52" i="60"/>
  <c r="AZ53" i="60"/>
  <c r="AZ54" i="60"/>
  <c r="AZ55" i="60"/>
  <c r="AZ56" i="60"/>
  <c r="AZ57" i="60"/>
  <c r="AZ58" i="60"/>
  <c r="AZ59" i="60"/>
  <c r="AZ60" i="60"/>
  <c r="AZ61" i="60"/>
  <c r="AZ62" i="60"/>
  <c r="AQ52" i="60"/>
  <c r="AQ53" i="60"/>
  <c r="AQ54" i="60"/>
  <c r="AQ55" i="60"/>
  <c r="AQ56" i="60"/>
  <c r="AQ57" i="60"/>
  <c r="AQ58" i="60"/>
  <c r="AQ59" i="60"/>
  <c r="AQ60" i="60"/>
  <c r="AQ61" i="60"/>
  <c r="AQ62" i="60"/>
  <c r="AQ51" i="60"/>
  <c r="AP64" i="60"/>
  <c r="AO64" i="60"/>
  <c r="AO65" i="60"/>
  <c r="AO66" i="60"/>
  <c r="BJ66" i="60" s="1"/>
  <c r="AO67" i="60"/>
  <c r="AG52" i="60"/>
  <c r="AG53" i="60"/>
  <c r="AG54" i="60"/>
  <c r="AG55" i="60"/>
  <c r="AG56" i="60"/>
  <c r="AG57" i="60"/>
  <c r="AG58" i="60"/>
  <c r="AG59" i="60"/>
  <c r="AG60" i="60"/>
  <c r="AG61" i="60"/>
  <c r="AG62" i="60"/>
  <c r="AG51" i="60"/>
  <c r="AF65" i="60"/>
  <c r="AG65" i="60" s="1"/>
  <c r="AF64" i="60"/>
  <c r="AE64" i="60"/>
  <c r="AE65" i="60"/>
  <c r="AE66" i="60"/>
  <c r="AE67" i="60"/>
  <c r="AB64" i="60"/>
  <c r="U52" i="60"/>
  <c r="U53" i="60"/>
  <c r="U54" i="60"/>
  <c r="U55" i="60"/>
  <c r="U56" i="60"/>
  <c r="U57" i="60"/>
  <c r="U58" i="60"/>
  <c r="U59" i="60"/>
  <c r="U60" i="60"/>
  <c r="U61" i="60"/>
  <c r="U62" i="60"/>
  <c r="U51" i="60"/>
  <c r="T64" i="60"/>
  <c r="U64" i="60" s="1"/>
  <c r="S64" i="60"/>
  <c r="S65" i="60"/>
  <c r="BJ65" i="60" s="1"/>
  <c r="S66" i="60"/>
  <c r="S67" i="60"/>
  <c r="BJ67" i="60" s="1"/>
  <c r="K52" i="60"/>
  <c r="K53" i="60"/>
  <c r="K54" i="60"/>
  <c r="K55" i="60"/>
  <c r="K56" i="60"/>
  <c r="K57" i="60"/>
  <c r="K58" i="60"/>
  <c r="K59" i="60"/>
  <c r="K60" i="60"/>
  <c r="K61" i="60"/>
  <c r="K62" i="60"/>
  <c r="K51" i="60"/>
  <c r="J63" i="60"/>
  <c r="J64" i="60"/>
  <c r="I64" i="60"/>
  <c r="I65" i="60"/>
  <c r="AZ65" i="60" s="1"/>
  <c r="I66" i="60"/>
  <c r="I67" i="60"/>
  <c r="AZ67" i="60" s="1"/>
  <c r="BK30" i="60"/>
  <c r="BK31" i="60"/>
  <c r="BK32" i="60"/>
  <c r="BK33" i="60"/>
  <c r="BK34" i="60"/>
  <c r="BK35" i="60"/>
  <c r="BL35" i="60" s="1"/>
  <c r="BK36" i="60"/>
  <c r="BL36" i="60" s="1"/>
  <c r="BK37" i="60"/>
  <c r="BL37" i="60" s="1"/>
  <c r="BK38" i="60"/>
  <c r="BL38" i="60" s="1"/>
  <c r="BK39" i="60"/>
  <c r="BL39" i="60" s="1"/>
  <c r="BK40" i="60"/>
  <c r="BL40" i="60" s="1"/>
  <c r="BK29" i="60"/>
  <c r="BJ29" i="60"/>
  <c r="BJ30" i="60"/>
  <c r="BJ31" i="60"/>
  <c r="BJ32" i="60"/>
  <c r="BJ33" i="60"/>
  <c r="BJ34" i="60"/>
  <c r="BJ35" i="60"/>
  <c r="BJ36" i="60"/>
  <c r="BJ37" i="60"/>
  <c r="BJ38" i="60"/>
  <c r="BJ39" i="60"/>
  <c r="BJ40" i="60"/>
  <c r="BA30" i="60"/>
  <c r="BA31" i="60"/>
  <c r="BA32" i="60"/>
  <c r="BA33" i="60"/>
  <c r="BA34" i="60"/>
  <c r="BA35" i="60"/>
  <c r="BB35" i="60" s="1"/>
  <c r="BA36" i="60"/>
  <c r="BB36" i="60" s="1"/>
  <c r="BA37" i="60"/>
  <c r="BB37" i="60" s="1"/>
  <c r="BA38" i="60"/>
  <c r="BB38" i="60" s="1"/>
  <c r="BA39" i="60"/>
  <c r="BB39" i="60" s="1"/>
  <c r="BA40" i="60"/>
  <c r="BB40" i="60" s="1"/>
  <c r="BA41" i="60"/>
  <c r="BA29" i="60"/>
  <c r="AZ29" i="60"/>
  <c r="AZ30" i="60"/>
  <c r="AZ31" i="60"/>
  <c r="AZ32" i="60"/>
  <c r="AZ33" i="60"/>
  <c r="AZ34" i="60"/>
  <c r="AZ35" i="60"/>
  <c r="AZ36" i="60"/>
  <c r="AZ37" i="60"/>
  <c r="AZ38" i="60"/>
  <c r="AZ39" i="60"/>
  <c r="AZ40" i="60"/>
  <c r="AQ8" i="60"/>
  <c r="AQ9" i="60"/>
  <c r="AQ10" i="60"/>
  <c r="AQ11" i="60"/>
  <c r="AQ12" i="60"/>
  <c r="AQ13" i="60"/>
  <c r="AQ14" i="60"/>
  <c r="AQ15" i="60"/>
  <c r="AQ16" i="60"/>
  <c r="AQ17" i="60"/>
  <c r="AQ18" i="60"/>
  <c r="AP42" i="60"/>
  <c r="AO42" i="60"/>
  <c r="AO43" i="60"/>
  <c r="AO44" i="60"/>
  <c r="AO45" i="60"/>
  <c r="AG8" i="60"/>
  <c r="AG9" i="60"/>
  <c r="AG10" i="60"/>
  <c r="AG11" i="60"/>
  <c r="AG12" i="60"/>
  <c r="AG13" i="60"/>
  <c r="AG14" i="60"/>
  <c r="AG15" i="60"/>
  <c r="AG16" i="60"/>
  <c r="AG17" i="60"/>
  <c r="AG18" i="60"/>
  <c r="AG30" i="60"/>
  <c r="AG31" i="60"/>
  <c r="AG32" i="60"/>
  <c r="AG33" i="60"/>
  <c r="AG34" i="60"/>
  <c r="AG35" i="60"/>
  <c r="AG36" i="60"/>
  <c r="AG37" i="60"/>
  <c r="AG38" i="60"/>
  <c r="AG39" i="60"/>
  <c r="AG40" i="60"/>
  <c r="AG29" i="60"/>
  <c r="AF42" i="60"/>
  <c r="AE42" i="60"/>
  <c r="AE43" i="60"/>
  <c r="AE44" i="60"/>
  <c r="AE45" i="60"/>
  <c r="T41" i="60"/>
  <c r="T42" i="60"/>
  <c r="U30" i="60"/>
  <c r="U31" i="60"/>
  <c r="U32" i="60"/>
  <c r="U33" i="60"/>
  <c r="U34" i="60"/>
  <c r="U35" i="60"/>
  <c r="U36" i="60"/>
  <c r="U37" i="60"/>
  <c r="U38" i="60"/>
  <c r="U39" i="60"/>
  <c r="U40" i="60"/>
  <c r="U29" i="60"/>
  <c r="U8" i="60"/>
  <c r="U9" i="60"/>
  <c r="U10" i="60"/>
  <c r="U11" i="60"/>
  <c r="U12" i="60"/>
  <c r="U13" i="60"/>
  <c r="U14" i="60"/>
  <c r="U15" i="60"/>
  <c r="U16" i="60"/>
  <c r="U17" i="60"/>
  <c r="U18" i="60"/>
  <c r="S42" i="60"/>
  <c r="S43" i="60"/>
  <c r="BJ43" i="60" s="1"/>
  <c r="S44" i="60"/>
  <c r="S45" i="60"/>
  <c r="BJ45" i="60" s="1"/>
  <c r="K8" i="60"/>
  <c r="K9" i="60"/>
  <c r="K10" i="60"/>
  <c r="K11" i="60"/>
  <c r="K12" i="60"/>
  <c r="K13" i="60"/>
  <c r="K14" i="60"/>
  <c r="K15" i="60"/>
  <c r="K16" i="60"/>
  <c r="K17" i="60"/>
  <c r="K18" i="60"/>
  <c r="K30" i="60"/>
  <c r="K31" i="60"/>
  <c r="K32" i="60"/>
  <c r="K33" i="60"/>
  <c r="K34" i="60"/>
  <c r="K35" i="60"/>
  <c r="K36" i="60"/>
  <c r="K37" i="60"/>
  <c r="K38" i="60"/>
  <c r="K39" i="60"/>
  <c r="K40" i="60"/>
  <c r="K29" i="60"/>
  <c r="J42" i="60"/>
  <c r="I42" i="60"/>
  <c r="I43" i="60"/>
  <c r="I44" i="60"/>
  <c r="I45" i="60"/>
  <c r="BK9" i="60"/>
  <c r="BK10" i="60"/>
  <c r="BK11" i="60"/>
  <c r="BK12" i="60"/>
  <c r="BK13" i="60"/>
  <c r="BL13" i="60" s="1"/>
  <c r="BK14" i="60"/>
  <c r="BL14" i="60" s="1"/>
  <c r="BK15" i="60"/>
  <c r="BL15" i="60" s="1"/>
  <c r="BK16" i="60"/>
  <c r="BL16" i="60" s="1"/>
  <c r="BK17" i="60"/>
  <c r="BL17" i="60" s="1"/>
  <c r="BK18" i="60"/>
  <c r="BL18" i="60" s="1"/>
  <c r="BK8" i="60"/>
  <c r="BK7" i="60"/>
  <c r="BJ7" i="60"/>
  <c r="BJ8" i="60"/>
  <c r="BJ9" i="60"/>
  <c r="BJ10" i="60"/>
  <c r="BJ11" i="60"/>
  <c r="BJ12" i="60"/>
  <c r="BJ13" i="60"/>
  <c r="BJ14" i="60"/>
  <c r="BJ15" i="60"/>
  <c r="BJ16" i="60"/>
  <c r="BJ17" i="60"/>
  <c r="BJ18" i="60"/>
  <c r="BA8" i="60"/>
  <c r="BA9" i="60"/>
  <c r="BA10" i="60"/>
  <c r="BA11" i="60"/>
  <c r="BA12" i="60"/>
  <c r="BA13" i="60"/>
  <c r="BB13" i="60" s="1"/>
  <c r="BA14" i="60"/>
  <c r="BB14" i="60" s="1"/>
  <c r="BA15" i="60"/>
  <c r="BB15" i="60" s="1"/>
  <c r="BA16" i="60"/>
  <c r="BB16" i="60" s="1"/>
  <c r="BA17" i="60"/>
  <c r="BB17" i="60" s="1"/>
  <c r="BA18" i="60"/>
  <c r="BB18" i="60" s="1"/>
  <c r="BA7" i="60"/>
  <c r="AZ7" i="60"/>
  <c r="AZ8" i="60"/>
  <c r="AZ9" i="60"/>
  <c r="AZ10" i="60"/>
  <c r="AZ11" i="60"/>
  <c r="AZ12" i="60"/>
  <c r="AZ13" i="60"/>
  <c r="AZ14" i="60"/>
  <c r="AZ15" i="60"/>
  <c r="AZ16" i="60"/>
  <c r="AZ17" i="60"/>
  <c r="AZ18" i="60"/>
  <c r="AQ7" i="60"/>
  <c r="AP20" i="60"/>
  <c r="AQ20" i="60" s="1"/>
  <c r="AO20" i="60"/>
  <c r="AO21" i="60"/>
  <c r="AO22" i="60"/>
  <c r="AO23" i="60"/>
  <c r="AG7" i="60"/>
  <c r="AF23" i="60"/>
  <c r="AG23" i="60" s="1"/>
  <c r="AF22" i="60"/>
  <c r="AG22" i="60" s="1"/>
  <c r="AF21" i="60"/>
  <c r="AF20" i="60"/>
  <c r="AE19" i="60"/>
  <c r="L8" i="58" s="1"/>
  <c r="L10" i="58" s="1"/>
  <c r="L11" i="58" s="1"/>
  <c r="AE20" i="60"/>
  <c r="AE21" i="60"/>
  <c r="AE22" i="60"/>
  <c r="AE23" i="60"/>
  <c r="S20" i="60"/>
  <c r="BJ20" i="60" s="1"/>
  <c r="S21" i="60"/>
  <c r="S22" i="60"/>
  <c r="BJ22" i="60" s="1"/>
  <c r="S23" i="60"/>
  <c r="U7" i="60"/>
  <c r="K22" i="60"/>
  <c r="K23" i="60"/>
  <c r="K7" i="60"/>
  <c r="I20" i="60"/>
  <c r="I21" i="60"/>
  <c r="AZ21" i="60" s="1"/>
  <c r="I22" i="60"/>
  <c r="I23" i="60"/>
  <c r="I19" i="60"/>
  <c r="S19" i="60"/>
  <c r="AO63" i="60"/>
  <c r="L28" i="58" s="1"/>
  <c r="AE63" i="60"/>
  <c r="L30" i="58" s="1"/>
  <c r="L31" i="58" s="1"/>
  <c r="S63" i="60"/>
  <c r="BJ63" i="60" s="1"/>
  <c r="I63" i="60"/>
  <c r="AZ63" i="60" s="1"/>
  <c r="AO41" i="60"/>
  <c r="AE41" i="60"/>
  <c r="L19" i="58" s="1"/>
  <c r="L20" i="58" s="1"/>
  <c r="S41" i="60"/>
  <c r="BJ41" i="60" s="1"/>
  <c r="I41" i="60"/>
  <c r="AZ41" i="60" s="1"/>
  <c r="L29" i="58"/>
  <c r="L18" i="58"/>
  <c r="L9" i="58"/>
  <c r="L7" i="58"/>
  <c r="AO19" i="60"/>
  <c r="BJ19" i="60" s="1"/>
  <c r="K39" i="68"/>
  <c r="K40" i="68"/>
  <c r="K41" i="68"/>
  <c r="K42" i="68"/>
  <c r="K43" i="68"/>
  <c r="K44" i="68"/>
  <c r="K45" i="68"/>
  <c r="K46" i="68"/>
  <c r="K47" i="68"/>
  <c r="K48" i="68"/>
  <c r="K49" i="68"/>
  <c r="K50" i="68"/>
  <c r="K51" i="68"/>
  <c r="K52" i="68"/>
  <c r="K53" i="68"/>
  <c r="K54" i="68"/>
  <c r="K55" i="68"/>
  <c r="K56" i="68"/>
  <c r="K57" i="68"/>
  <c r="K58" i="68"/>
  <c r="K59" i="68"/>
  <c r="K60" i="68"/>
  <c r="M18" i="74"/>
  <c r="L18" i="74"/>
  <c r="F18" i="74"/>
  <c r="H18" i="74" s="1"/>
  <c r="E18" i="74"/>
  <c r="M17" i="74"/>
  <c r="L17" i="74"/>
  <c r="F17" i="74"/>
  <c r="E17" i="74"/>
  <c r="G17" i="74" s="1"/>
  <c r="M16" i="74"/>
  <c r="L16" i="74"/>
  <c r="F16" i="74"/>
  <c r="H16" i="74" s="1"/>
  <c r="E16" i="74"/>
  <c r="T15" i="74"/>
  <c r="S15" i="74"/>
  <c r="P15" i="74"/>
  <c r="I15" i="74"/>
  <c r="T14" i="74"/>
  <c r="S14" i="74"/>
  <c r="P14" i="74"/>
  <c r="O14" i="74"/>
  <c r="N14" i="74"/>
  <c r="I14" i="74"/>
  <c r="H14" i="74"/>
  <c r="G14" i="74"/>
  <c r="T13" i="74"/>
  <c r="S13" i="74"/>
  <c r="P13" i="74"/>
  <c r="O13" i="74"/>
  <c r="N13" i="74"/>
  <c r="I13" i="74"/>
  <c r="H13" i="74"/>
  <c r="G13" i="74"/>
  <c r="T12" i="74"/>
  <c r="S12" i="74"/>
  <c r="P12" i="74"/>
  <c r="O12" i="74"/>
  <c r="N12" i="74"/>
  <c r="I12" i="74"/>
  <c r="H12" i="74"/>
  <c r="G12" i="74"/>
  <c r="T11" i="74"/>
  <c r="S11" i="74"/>
  <c r="P11" i="74"/>
  <c r="O11" i="74"/>
  <c r="N11" i="74"/>
  <c r="I11" i="74"/>
  <c r="H11" i="74"/>
  <c r="G11" i="74"/>
  <c r="T10" i="74"/>
  <c r="S10" i="74"/>
  <c r="P10" i="74"/>
  <c r="O10" i="74"/>
  <c r="N10" i="74"/>
  <c r="I10" i="74"/>
  <c r="H10" i="74"/>
  <c r="G10" i="74"/>
  <c r="T9" i="74"/>
  <c r="S9" i="74"/>
  <c r="P9" i="74"/>
  <c r="O9" i="74"/>
  <c r="N9" i="74"/>
  <c r="I9" i="74"/>
  <c r="H9" i="74"/>
  <c r="G9" i="74"/>
  <c r="T8" i="74"/>
  <c r="S8" i="74"/>
  <c r="P8" i="74"/>
  <c r="O8" i="74"/>
  <c r="N8" i="74"/>
  <c r="I8" i="74"/>
  <c r="H8" i="74"/>
  <c r="G8" i="74"/>
  <c r="T7" i="74"/>
  <c r="S7" i="74"/>
  <c r="P7" i="74"/>
  <c r="O7" i="74"/>
  <c r="O15" i="74" s="1"/>
  <c r="N7" i="74"/>
  <c r="N15" i="74" s="1"/>
  <c r="I7" i="74"/>
  <c r="H7" i="74"/>
  <c r="H15" i="74" s="1"/>
  <c r="G7" i="74"/>
  <c r="G15" i="74" s="1"/>
  <c r="T6" i="74"/>
  <c r="S6" i="74"/>
  <c r="M6" i="74"/>
  <c r="L6" i="74"/>
  <c r="H6" i="74"/>
  <c r="O6" i="74" s="1"/>
  <c r="G6" i="74"/>
  <c r="N6" i="74" s="1"/>
  <c r="S5" i="74"/>
  <c r="P5" i="74"/>
  <c r="N5" i="74"/>
  <c r="L5" i="74"/>
  <c r="G5" i="74"/>
  <c r="I5" i="74" s="1"/>
  <c r="M18" i="73"/>
  <c r="L18" i="73"/>
  <c r="F18" i="73"/>
  <c r="E18" i="73"/>
  <c r="G18" i="73" s="1"/>
  <c r="M17" i="73"/>
  <c r="L17" i="73"/>
  <c r="F17" i="73"/>
  <c r="H17" i="73" s="1"/>
  <c r="E17" i="73"/>
  <c r="M16" i="73"/>
  <c r="L16" i="73"/>
  <c r="F16" i="73"/>
  <c r="E16" i="73"/>
  <c r="G16" i="73" s="1"/>
  <c r="T15" i="73"/>
  <c r="S15" i="73"/>
  <c r="P15" i="73"/>
  <c r="I15" i="73"/>
  <c r="T14" i="73"/>
  <c r="S14" i="73"/>
  <c r="P14" i="73"/>
  <c r="O14" i="73"/>
  <c r="N14" i="73"/>
  <c r="I14" i="73"/>
  <c r="H14" i="73"/>
  <c r="G14" i="73"/>
  <c r="T13" i="73"/>
  <c r="S13" i="73"/>
  <c r="P13" i="73"/>
  <c r="O13" i="73"/>
  <c r="N13" i="73"/>
  <c r="I13" i="73"/>
  <c r="H13" i="73"/>
  <c r="G13" i="73"/>
  <c r="T12" i="73"/>
  <c r="S12" i="73"/>
  <c r="P12" i="73"/>
  <c r="O12" i="73"/>
  <c r="N12" i="73"/>
  <c r="I12" i="73"/>
  <c r="H12" i="73"/>
  <c r="G12" i="73"/>
  <c r="T11" i="73"/>
  <c r="S11" i="73"/>
  <c r="P11" i="73"/>
  <c r="O11" i="73"/>
  <c r="N11" i="73"/>
  <c r="I11" i="73"/>
  <c r="H11" i="73"/>
  <c r="G11" i="73"/>
  <c r="T10" i="73"/>
  <c r="S10" i="73"/>
  <c r="P10" i="73"/>
  <c r="O10" i="73"/>
  <c r="N10" i="73"/>
  <c r="I10" i="73"/>
  <c r="H10" i="73"/>
  <c r="G10" i="73"/>
  <c r="T9" i="73"/>
  <c r="S9" i="73"/>
  <c r="P9" i="73"/>
  <c r="O9" i="73"/>
  <c r="N9" i="73"/>
  <c r="I9" i="73"/>
  <c r="H9" i="73"/>
  <c r="G9" i="73"/>
  <c r="T8" i="73"/>
  <c r="S8" i="73"/>
  <c r="P8" i="73"/>
  <c r="O8" i="73"/>
  <c r="N8" i="73"/>
  <c r="I8" i="73"/>
  <c r="H8" i="73"/>
  <c r="G8" i="73"/>
  <c r="T7" i="73"/>
  <c r="S7" i="73"/>
  <c r="P7" i="73"/>
  <c r="O7" i="73"/>
  <c r="N7" i="73"/>
  <c r="N15" i="73" s="1"/>
  <c r="I7" i="73"/>
  <c r="H7" i="73"/>
  <c r="H15" i="73" s="1"/>
  <c r="G7" i="73"/>
  <c r="G15" i="73" s="1"/>
  <c r="T6" i="73"/>
  <c r="S6" i="73"/>
  <c r="M6" i="73"/>
  <c r="L6" i="73"/>
  <c r="H6" i="73"/>
  <c r="O6" i="73" s="1"/>
  <c r="G6" i="73"/>
  <c r="N6" i="73" s="1"/>
  <c r="S5" i="73"/>
  <c r="P5" i="73"/>
  <c r="N5" i="73"/>
  <c r="L5" i="73"/>
  <c r="G5" i="73"/>
  <c r="I5" i="73" s="1"/>
  <c r="M18" i="72"/>
  <c r="L18" i="72"/>
  <c r="F18" i="72"/>
  <c r="H18" i="72" s="1"/>
  <c r="E18" i="72"/>
  <c r="M17" i="72"/>
  <c r="L17" i="72"/>
  <c r="F17" i="72"/>
  <c r="E17" i="72"/>
  <c r="G17" i="72" s="1"/>
  <c r="M16" i="72"/>
  <c r="L16" i="72"/>
  <c r="F16" i="72"/>
  <c r="H16" i="72" s="1"/>
  <c r="E16" i="72"/>
  <c r="T15" i="72"/>
  <c r="S15" i="72"/>
  <c r="P15" i="72"/>
  <c r="I15" i="72"/>
  <c r="T14" i="72"/>
  <c r="S14" i="72"/>
  <c r="P14" i="72"/>
  <c r="O14" i="72"/>
  <c r="N14" i="72"/>
  <c r="I14" i="72"/>
  <c r="H14" i="72"/>
  <c r="G14" i="72"/>
  <c r="T13" i="72"/>
  <c r="S13" i="72"/>
  <c r="P13" i="72"/>
  <c r="O13" i="72"/>
  <c r="N13" i="72"/>
  <c r="I13" i="72"/>
  <c r="H13" i="72"/>
  <c r="G13" i="72"/>
  <c r="T12" i="72"/>
  <c r="S12" i="72"/>
  <c r="P12" i="72"/>
  <c r="O12" i="72"/>
  <c r="N12" i="72"/>
  <c r="I12" i="72"/>
  <c r="H12" i="72"/>
  <c r="G12" i="72"/>
  <c r="T11" i="72"/>
  <c r="S11" i="72"/>
  <c r="P11" i="72"/>
  <c r="O11" i="72"/>
  <c r="N11" i="72"/>
  <c r="I11" i="72"/>
  <c r="H11" i="72"/>
  <c r="G11" i="72"/>
  <c r="T10" i="72"/>
  <c r="S10" i="72"/>
  <c r="P10" i="72"/>
  <c r="O10" i="72"/>
  <c r="N10" i="72"/>
  <c r="I10" i="72"/>
  <c r="H10" i="72"/>
  <c r="G10" i="72"/>
  <c r="T9" i="72"/>
  <c r="S9" i="72"/>
  <c r="P9" i="72"/>
  <c r="O9" i="72"/>
  <c r="N9" i="72"/>
  <c r="I9" i="72"/>
  <c r="H9" i="72"/>
  <c r="G9" i="72"/>
  <c r="T8" i="72"/>
  <c r="S8" i="72"/>
  <c r="P8" i="72"/>
  <c r="O8" i="72"/>
  <c r="N8" i="72"/>
  <c r="I8" i="72"/>
  <c r="H8" i="72"/>
  <c r="G8" i="72"/>
  <c r="T7" i="72"/>
  <c r="S7" i="72"/>
  <c r="P7" i="72"/>
  <c r="O7" i="72"/>
  <c r="O15" i="72" s="1"/>
  <c r="N7" i="72"/>
  <c r="N15" i="72" s="1"/>
  <c r="I7" i="72"/>
  <c r="H7" i="72"/>
  <c r="H15" i="72" s="1"/>
  <c r="G7" i="72"/>
  <c r="G15" i="72" s="1"/>
  <c r="T6" i="72"/>
  <c r="S6" i="72"/>
  <c r="M6" i="72"/>
  <c r="L6" i="72"/>
  <c r="H6" i="72"/>
  <c r="O6" i="72" s="1"/>
  <c r="G6" i="72"/>
  <c r="N6" i="72" s="1"/>
  <c r="S5" i="72"/>
  <c r="P5" i="72"/>
  <c r="N5" i="72"/>
  <c r="L5" i="72"/>
  <c r="G5" i="72"/>
  <c r="I5" i="72" s="1"/>
  <c r="M18" i="71"/>
  <c r="L18" i="71"/>
  <c r="F18" i="71"/>
  <c r="H18" i="71" s="1"/>
  <c r="E18" i="71"/>
  <c r="M17" i="71"/>
  <c r="L17" i="71"/>
  <c r="F17" i="71"/>
  <c r="E17" i="71"/>
  <c r="G17" i="71" s="1"/>
  <c r="M16" i="71"/>
  <c r="L16" i="71"/>
  <c r="F16" i="71"/>
  <c r="H16" i="71" s="1"/>
  <c r="E16" i="71"/>
  <c r="T15" i="71"/>
  <c r="S15" i="71"/>
  <c r="P15" i="71"/>
  <c r="I15" i="71"/>
  <c r="T14" i="71"/>
  <c r="S14" i="71"/>
  <c r="P14" i="71"/>
  <c r="O14" i="71"/>
  <c r="N14" i="71"/>
  <c r="I14" i="71"/>
  <c r="H14" i="71"/>
  <c r="G14" i="71"/>
  <c r="T13" i="71"/>
  <c r="S13" i="71"/>
  <c r="P13" i="71"/>
  <c r="O13" i="71"/>
  <c r="N13" i="71"/>
  <c r="I13" i="71"/>
  <c r="H13" i="71"/>
  <c r="G13" i="71"/>
  <c r="T12" i="71"/>
  <c r="S12" i="71"/>
  <c r="P12" i="71"/>
  <c r="O12" i="71"/>
  <c r="N12" i="71"/>
  <c r="I12" i="71"/>
  <c r="H12" i="71"/>
  <c r="G12" i="71"/>
  <c r="T11" i="71"/>
  <c r="S11" i="71"/>
  <c r="P11" i="71"/>
  <c r="O11" i="71"/>
  <c r="N11" i="71"/>
  <c r="I11" i="71"/>
  <c r="H11" i="71"/>
  <c r="G11" i="71"/>
  <c r="T10" i="71"/>
  <c r="S10" i="71"/>
  <c r="P10" i="71"/>
  <c r="O10" i="71"/>
  <c r="N10" i="71"/>
  <c r="I10" i="71"/>
  <c r="H10" i="71"/>
  <c r="G10" i="71"/>
  <c r="T9" i="71"/>
  <c r="S9" i="71"/>
  <c r="P9" i="71"/>
  <c r="O9" i="71"/>
  <c r="N9" i="71"/>
  <c r="I9" i="71"/>
  <c r="H9" i="71"/>
  <c r="G9" i="71"/>
  <c r="T8" i="71"/>
  <c r="S8" i="71"/>
  <c r="P8" i="71"/>
  <c r="O8" i="71"/>
  <c r="N8" i="71"/>
  <c r="I8" i="71"/>
  <c r="H8" i="71"/>
  <c r="G8" i="71"/>
  <c r="T7" i="71"/>
  <c r="S7" i="71"/>
  <c r="P7" i="71"/>
  <c r="O7" i="71"/>
  <c r="O15" i="71" s="1"/>
  <c r="N7" i="71"/>
  <c r="N15" i="71" s="1"/>
  <c r="I7" i="71"/>
  <c r="H7" i="71"/>
  <c r="H15" i="71" s="1"/>
  <c r="G7" i="71"/>
  <c r="G15" i="71" s="1"/>
  <c r="T6" i="71"/>
  <c r="S6" i="71"/>
  <c r="M6" i="71"/>
  <c r="L6" i="71"/>
  <c r="H6" i="71"/>
  <c r="O6" i="71" s="1"/>
  <c r="G6" i="71"/>
  <c r="N6" i="71" s="1"/>
  <c r="S5" i="71"/>
  <c r="P5" i="71"/>
  <c r="N5" i="71"/>
  <c r="L5" i="71"/>
  <c r="G5" i="71"/>
  <c r="I5" i="71" s="1"/>
  <c r="O14" i="34"/>
  <c r="N14" i="34"/>
  <c r="O13" i="34"/>
  <c r="N13" i="34"/>
  <c r="O10" i="34"/>
  <c r="N10" i="34"/>
  <c r="O9" i="34"/>
  <c r="N9" i="34"/>
  <c r="O8" i="34"/>
  <c r="N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M16" i="34"/>
  <c r="O16" i="34" s="1"/>
  <c r="M17" i="34"/>
  <c r="O17" i="34" s="1"/>
  <c r="M18" i="34"/>
  <c r="O18" i="34" s="1"/>
  <c r="L18" i="34"/>
  <c r="N18" i="34" s="1"/>
  <c r="L17" i="34"/>
  <c r="N17" i="34" s="1"/>
  <c r="L16" i="34"/>
  <c r="N16" i="34" s="1"/>
  <c r="F18" i="34"/>
  <c r="H18" i="34" s="1"/>
  <c r="E18" i="34"/>
  <c r="G18" i="34" s="1"/>
  <c r="E17" i="34"/>
  <c r="G17" i="34" s="1"/>
  <c r="E16" i="34"/>
  <c r="G16" i="34" s="1"/>
  <c r="U63" i="60" l="1"/>
  <c r="BJ64" i="60"/>
  <c r="BL54" i="60"/>
  <c r="BL55" i="60"/>
  <c r="BL33" i="60"/>
  <c r="BL31" i="60"/>
  <c r="BL34" i="60"/>
  <c r="BK42" i="60"/>
  <c r="BL32" i="60"/>
  <c r="K63" i="60"/>
  <c r="BB34" i="60"/>
  <c r="AG41" i="60"/>
  <c r="BA42" i="60"/>
  <c r="BB41" i="60"/>
  <c r="BB33" i="60"/>
  <c r="BB32" i="60"/>
  <c r="AG21" i="60"/>
  <c r="AZ19" i="60"/>
  <c r="BB12" i="60"/>
  <c r="BB10" i="60"/>
  <c r="K20" i="60"/>
  <c r="K21" i="60"/>
  <c r="BB11" i="60"/>
  <c r="BB9" i="60"/>
  <c r="BL11" i="60"/>
  <c r="BL12" i="60"/>
  <c r="BL10" i="60"/>
  <c r="P17" i="72"/>
  <c r="R61" i="68"/>
  <c r="L32" i="58"/>
  <c r="L33" i="58" s="1"/>
  <c r="AQ64" i="60"/>
  <c r="BL53" i="60"/>
  <c r="AG64" i="60"/>
  <c r="BB53" i="60"/>
  <c r="K64" i="60"/>
  <c r="BL29" i="60"/>
  <c r="U42" i="60"/>
  <c r="U41" i="60"/>
  <c r="L21" i="58"/>
  <c r="L22" i="58" s="1"/>
  <c r="BB31" i="60"/>
  <c r="AZ44" i="60"/>
  <c r="AZ42" i="60"/>
  <c r="BB42" i="60" s="1"/>
  <c r="K42" i="60"/>
  <c r="AG20" i="60"/>
  <c r="AF19" i="60"/>
  <c r="AG19" i="60" s="1"/>
  <c r="AZ22" i="60"/>
  <c r="AZ20" i="60"/>
  <c r="BJ23" i="60"/>
  <c r="BJ21" i="60"/>
  <c r="BL9" i="60"/>
  <c r="U20" i="60"/>
  <c r="I16" i="74"/>
  <c r="I18" i="74"/>
  <c r="I16" i="72"/>
  <c r="I18" i="72"/>
  <c r="BL7" i="60"/>
  <c r="BL8" i="60"/>
  <c r="AZ66" i="60"/>
  <c r="AZ64" i="60"/>
  <c r="BB51" i="60"/>
  <c r="BB52" i="60"/>
  <c r="AZ45" i="60"/>
  <c r="AZ43" i="60"/>
  <c r="AG42" i="60"/>
  <c r="BB29" i="60"/>
  <c r="BB30" i="60"/>
  <c r="BA22" i="60"/>
  <c r="BB22" i="60" s="1"/>
  <c r="BA20" i="60"/>
  <c r="BB20" i="60" s="1"/>
  <c r="BB7" i="60"/>
  <c r="BA23" i="60"/>
  <c r="BB23" i="60" s="1"/>
  <c r="BA21" i="60"/>
  <c r="BB21" i="60" s="1"/>
  <c r="BB8" i="60"/>
  <c r="J19" i="60"/>
  <c r="K19" i="60" s="1"/>
  <c r="AZ23" i="60"/>
  <c r="BL51" i="60"/>
  <c r="BL52" i="60"/>
  <c r="BK64" i="60"/>
  <c r="BL64" i="60" s="1"/>
  <c r="BJ44" i="60"/>
  <c r="BJ42" i="60"/>
  <c r="AQ42" i="60"/>
  <c r="BL30" i="60"/>
  <c r="BK20" i="60"/>
  <c r="BL20" i="60" s="1"/>
  <c r="P16" i="73"/>
  <c r="P18" i="73"/>
  <c r="I17" i="73"/>
  <c r="U7" i="74"/>
  <c r="J8" i="74"/>
  <c r="J9" i="74"/>
  <c r="U9" i="74"/>
  <c r="J10" i="74"/>
  <c r="J11" i="74"/>
  <c r="U11" i="74"/>
  <c r="J12" i="74"/>
  <c r="J13" i="74"/>
  <c r="U13" i="74"/>
  <c r="J14" i="74"/>
  <c r="Q7" i="73"/>
  <c r="Q8" i="73"/>
  <c r="Q9" i="73"/>
  <c r="Q10" i="73"/>
  <c r="Q11" i="73"/>
  <c r="Q12" i="73"/>
  <c r="Q13" i="73"/>
  <c r="Q14" i="73"/>
  <c r="J8" i="73"/>
  <c r="J9" i="73"/>
  <c r="J10" i="73"/>
  <c r="J11" i="73"/>
  <c r="J12" i="73"/>
  <c r="J13" i="73"/>
  <c r="J14" i="73"/>
  <c r="Q8" i="72"/>
  <c r="U8" i="72"/>
  <c r="Q9" i="72"/>
  <c r="Q10" i="72"/>
  <c r="U10" i="72"/>
  <c r="Q11" i="72"/>
  <c r="Q12" i="72"/>
  <c r="U12" i="72"/>
  <c r="Q13" i="72"/>
  <c r="Q14" i="72"/>
  <c r="U14" i="72"/>
  <c r="U15" i="72"/>
  <c r="I17" i="72"/>
  <c r="U7" i="71"/>
  <c r="J8" i="71"/>
  <c r="J9" i="71"/>
  <c r="U9" i="71"/>
  <c r="J10" i="71"/>
  <c r="J11" i="71"/>
  <c r="U11" i="71"/>
  <c r="J12" i="71"/>
  <c r="J13" i="71"/>
  <c r="U13" i="71"/>
  <c r="J14" i="71"/>
  <c r="Q8" i="74"/>
  <c r="Q9" i="74"/>
  <c r="Q10" i="74"/>
  <c r="Q11" i="74"/>
  <c r="Q12" i="74"/>
  <c r="Q13" i="74"/>
  <c r="Q14" i="74"/>
  <c r="P17" i="74"/>
  <c r="S16" i="74"/>
  <c r="S17" i="74"/>
  <c r="S18" i="74"/>
  <c r="U8" i="74"/>
  <c r="U10" i="74"/>
  <c r="U12" i="74"/>
  <c r="U14" i="74"/>
  <c r="U15" i="74"/>
  <c r="T16" i="74"/>
  <c r="U16" i="74" s="1"/>
  <c r="I17" i="74"/>
  <c r="T18" i="74"/>
  <c r="U18" i="74" s="1"/>
  <c r="U8" i="73"/>
  <c r="U10" i="73"/>
  <c r="U12" i="73"/>
  <c r="U14" i="73"/>
  <c r="O15" i="73"/>
  <c r="U15" i="73"/>
  <c r="S16" i="73"/>
  <c r="S17" i="73"/>
  <c r="S18" i="73"/>
  <c r="U7" i="73"/>
  <c r="U9" i="73"/>
  <c r="U11" i="73"/>
  <c r="U13" i="73"/>
  <c r="I16" i="73"/>
  <c r="T17" i="73"/>
  <c r="I18" i="73"/>
  <c r="U7" i="72"/>
  <c r="J8" i="72"/>
  <c r="J9" i="72"/>
  <c r="U9" i="72"/>
  <c r="J10" i="72"/>
  <c r="J11" i="72"/>
  <c r="U11" i="72"/>
  <c r="J12" i="72"/>
  <c r="J13" i="72"/>
  <c r="U13" i="72"/>
  <c r="J14" i="72"/>
  <c r="S16" i="72"/>
  <c r="S17" i="72"/>
  <c r="S18" i="72"/>
  <c r="T16" i="72"/>
  <c r="T18" i="72"/>
  <c r="U18" i="72" s="1"/>
  <c r="I16" i="71"/>
  <c r="I18" i="71"/>
  <c r="J7" i="74"/>
  <c r="Q7" i="74"/>
  <c r="G16" i="74"/>
  <c r="J16" i="74" s="1"/>
  <c r="N16" i="74"/>
  <c r="P16" i="74"/>
  <c r="H17" i="74"/>
  <c r="J17" i="74" s="1"/>
  <c r="O17" i="74"/>
  <c r="T17" i="74"/>
  <c r="G18" i="74"/>
  <c r="J18" i="74" s="1"/>
  <c r="N18" i="74"/>
  <c r="P18" i="74"/>
  <c r="O16" i="74"/>
  <c r="Q16" i="74" s="1"/>
  <c r="N17" i="74"/>
  <c r="O18" i="74"/>
  <c r="Q18" i="74" s="1"/>
  <c r="H16" i="73"/>
  <c r="J16" i="73" s="1"/>
  <c r="O16" i="73"/>
  <c r="T16" i="73"/>
  <c r="U16" i="73" s="1"/>
  <c r="G17" i="73"/>
  <c r="J17" i="73" s="1"/>
  <c r="N17" i="73"/>
  <c r="P17" i="73"/>
  <c r="H18" i="73"/>
  <c r="J18" i="73" s="1"/>
  <c r="O18" i="73"/>
  <c r="T18" i="73"/>
  <c r="U18" i="73" s="1"/>
  <c r="J7" i="73"/>
  <c r="N16" i="73"/>
  <c r="O17" i="73"/>
  <c r="N18" i="73"/>
  <c r="J7" i="72"/>
  <c r="Q7" i="72"/>
  <c r="G16" i="72"/>
  <c r="J16" i="72" s="1"/>
  <c r="N16" i="72"/>
  <c r="P16" i="72"/>
  <c r="H17" i="72"/>
  <c r="J17" i="72" s="1"/>
  <c r="O17" i="72"/>
  <c r="T17" i="72"/>
  <c r="G18" i="72"/>
  <c r="J18" i="72" s="1"/>
  <c r="N18" i="72"/>
  <c r="P18" i="72"/>
  <c r="O16" i="72"/>
  <c r="Q16" i="72" s="1"/>
  <c r="N17" i="72"/>
  <c r="O18" i="72"/>
  <c r="Q18" i="72" s="1"/>
  <c r="Q8" i="71"/>
  <c r="Q9" i="71"/>
  <c r="Q10" i="71"/>
  <c r="Q11" i="71"/>
  <c r="Q12" i="71"/>
  <c r="Q13" i="71"/>
  <c r="Q14" i="71"/>
  <c r="P17" i="71"/>
  <c r="S16" i="71"/>
  <c r="S17" i="71"/>
  <c r="S18" i="71"/>
  <c r="U8" i="71"/>
  <c r="U10" i="71"/>
  <c r="U12" i="71"/>
  <c r="U14" i="71"/>
  <c r="U15" i="71"/>
  <c r="T16" i="71"/>
  <c r="U16" i="71" s="1"/>
  <c r="I17" i="71"/>
  <c r="T18" i="71"/>
  <c r="U18" i="71" s="1"/>
  <c r="J7" i="71"/>
  <c r="Q7" i="71"/>
  <c r="G16" i="71"/>
  <c r="J16" i="71" s="1"/>
  <c r="N16" i="71"/>
  <c r="P16" i="71"/>
  <c r="H17" i="71"/>
  <c r="J17" i="71" s="1"/>
  <c r="O17" i="71"/>
  <c r="T17" i="71"/>
  <c r="G18" i="71"/>
  <c r="J18" i="71" s="1"/>
  <c r="N18" i="71"/>
  <c r="P18" i="71"/>
  <c r="O16" i="71"/>
  <c r="Q16" i="71" s="1"/>
  <c r="N17" i="71"/>
  <c r="O18" i="71"/>
  <c r="Q18" i="71" s="1"/>
  <c r="C67" i="3"/>
  <c r="B67" i="3"/>
  <c r="C38" i="3"/>
  <c r="B38" i="3"/>
  <c r="BL42" i="60" l="1"/>
  <c r="BA19" i="60"/>
  <c r="BB19" i="60" s="1"/>
  <c r="U17" i="74"/>
  <c r="Q17" i="73"/>
  <c r="Q18" i="73"/>
  <c r="Q16" i="73"/>
  <c r="U17" i="73"/>
  <c r="U16" i="72"/>
  <c r="U17" i="72"/>
  <c r="Q17" i="74"/>
  <c r="Q17" i="72"/>
  <c r="U17" i="71"/>
  <c r="Q17" i="71"/>
  <c r="I13" i="34"/>
  <c r="I14" i="34"/>
  <c r="I9" i="34"/>
  <c r="I10" i="34"/>
  <c r="S6" i="65" l="1"/>
  <c r="J95" i="68"/>
  <c r="I95" i="68"/>
  <c r="C95" i="68"/>
  <c r="B95" i="68"/>
  <c r="K69" i="47"/>
  <c r="K70" i="47"/>
  <c r="K71" i="47"/>
  <c r="K72" i="47"/>
  <c r="K73" i="47"/>
  <c r="K74" i="47"/>
  <c r="K75" i="47"/>
  <c r="K76" i="47"/>
  <c r="K77" i="47"/>
  <c r="K78" i="47"/>
  <c r="K79" i="47"/>
  <c r="K80" i="47"/>
  <c r="K81" i="47"/>
  <c r="K82" i="47"/>
  <c r="K83" i="47"/>
  <c r="K84" i="47"/>
  <c r="K85" i="47"/>
  <c r="K86" i="47"/>
  <c r="K87" i="47"/>
  <c r="K89" i="47"/>
  <c r="K90" i="47"/>
  <c r="K91" i="47"/>
  <c r="K92" i="47"/>
  <c r="K93" i="47"/>
  <c r="K94" i="47"/>
  <c r="K68" i="47"/>
  <c r="I83" i="70"/>
  <c r="P83" i="70" s="1"/>
  <c r="J83" i="70"/>
  <c r="M83" i="70" l="1"/>
  <c r="Q83" i="70"/>
  <c r="R83" i="70" s="1"/>
  <c r="K39" i="66"/>
  <c r="K40" i="66"/>
  <c r="K41" i="66"/>
  <c r="K42" i="66"/>
  <c r="K43" i="66"/>
  <c r="K44" i="66"/>
  <c r="K45" i="66"/>
  <c r="K46" i="66"/>
  <c r="K47" i="66"/>
  <c r="K48" i="66"/>
  <c r="K49" i="66"/>
  <c r="K50" i="66"/>
  <c r="K51" i="66"/>
  <c r="K52" i="66"/>
  <c r="K53" i="66"/>
  <c r="K54" i="66"/>
  <c r="T22" i="60" l="1"/>
  <c r="U22" i="60" l="1"/>
  <c r="BK22" i="60"/>
  <c r="BL22" i="60" s="1"/>
  <c r="B61" i="70"/>
  <c r="AF67" i="60" l="1"/>
  <c r="AG67" i="60" s="1"/>
  <c r="AF66" i="60"/>
  <c r="Y64" i="60"/>
  <c r="Z64" i="60"/>
  <c r="AA64" i="60"/>
  <c r="AC64" i="60"/>
  <c r="AD64" i="60"/>
  <c r="Y65" i="60"/>
  <c r="Z65" i="60"/>
  <c r="AA65" i="60"/>
  <c r="AB65" i="60"/>
  <c r="AC65" i="60"/>
  <c r="AD65" i="60"/>
  <c r="Y66" i="60"/>
  <c r="Z66" i="60"/>
  <c r="AA66" i="60"/>
  <c r="AB66" i="60"/>
  <c r="AC66" i="60"/>
  <c r="AD66" i="60"/>
  <c r="Y67" i="60"/>
  <c r="Z67" i="60"/>
  <c r="AA67" i="60"/>
  <c r="AB67" i="60"/>
  <c r="AC67" i="60"/>
  <c r="AD67" i="60"/>
  <c r="M51" i="70"/>
  <c r="L94" i="68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G53" i="66" l="1"/>
  <c r="G52" i="66"/>
  <c r="G54" i="66"/>
  <c r="AG66" i="60"/>
  <c r="AF63" i="60"/>
  <c r="AG63" i="60" s="1"/>
  <c r="G51" i="66"/>
  <c r="G50" i="66"/>
  <c r="G49" i="66"/>
  <c r="G48" i="66"/>
  <c r="G47" i="66"/>
  <c r="AJ63" i="60"/>
  <c r="AK63" i="60"/>
  <c r="AL63" i="60"/>
  <c r="AM63" i="60"/>
  <c r="J28" i="58" s="1"/>
  <c r="AN63" i="60"/>
  <c r="K28" i="58" s="1"/>
  <c r="AI63" i="60"/>
  <c r="AH63" i="60"/>
  <c r="BC63" i="60" s="1"/>
  <c r="Z63" i="60"/>
  <c r="AA63" i="60"/>
  <c r="AB63" i="60"/>
  <c r="AC63" i="60"/>
  <c r="J30" i="58" s="1"/>
  <c r="AD63" i="60"/>
  <c r="K30" i="58" s="1"/>
  <c r="Y63" i="60"/>
  <c r="X63" i="60"/>
  <c r="AS63" i="60" s="1"/>
  <c r="M63" i="60"/>
  <c r="N63" i="60"/>
  <c r="BE63" i="60" s="1"/>
  <c r="O63" i="60"/>
  <c r="P63" i="60"/>
  <c r="BG63" i="60" s="1"/>
  <c r="Q63" i="60"/>
  <c r="R63" i="60"/>
  <c r="L63" i="60"/>
  <c r="C63" i="60"/>
  <c r="AT63" i="60" s="1"/>
  <c r="D63" i="60"/>
  <c r="E63" i="60"/>
  <c r="F63" i="60"/>
  <c r="G63" i="60"/>
  <c r="H63" i="60"/>
  <c r="B63" i="60"/>
  <c r="BC41" i="60"/>
  <c r="AJ41" i="60"/>
  <c r="AK41" i="60"/>
  <c r="AL41" i="60"/>
  <c r="AM41" i="60"/>
  <c r="J17" i="58" s="1"/>
  <c r="AN41" i="60"/>
  <c r="K17" i="58" s="1"/>
  <c r="AI41" i="60"/>
  <c r="BD41" i="60" s="1"/>
  <c r="AH41" i="60"/>
  <c r="Z41" i="60"/>
  <c r="AA41" i="60"/>
  <c r="AB41" i="60"/>
  <c r="AC41" i="60"/>
  <c r="AD41" i="60"/>
  <c r="K19" i="58" s="1"/>
  <c r="Y41" i="60"/>
  <c r="AT41" i="60" s="1"/>
  <c r="X41" i="60"/>
  <c r="AS41" i="60" s="1"/>
  <c r="N41" i="60"/>
  <c r="O41" i="60"/>
  <c r="P41" i="60"/>
  <c r="Q41" i="60"/>
  <c r="BH41" i="60" s="1"/>
  <c r="R41" i="60"/>
  <c r="BI41" i="60" s="1"/>
  <c r="M41" i="60"/>
  <c r="L41" i="60"/>
  <c r="D41" i="60"/>
  <c r="E41" i="60"/>
  <c r="AV41" i="60" s="1"/>
  <c r="F41" i="60"/>
  <c r="G41" i="60"/>
  <c r="H41" i="60"/>
  <c r="C41" i="60"/>
  <c r="B41" i="60"/>
  <c r="AJ19" i="60"/>
  <c r="AK19" i="60"/>
  <c r="AL19" i="60"/>
  <c r="AM19" i="60"/>
  <c r="J6" i="58" s="1"/>
  <c r="AN19" i="60"/>
  <c r="K6" i="58" s="1"/>
  <c r="AI19" i="60"/>
  <c r="AH19" i="60"/>
  <c r="Z19" i="60"/>
  <c r="AA19" i="60"/>
  <c r="AB19" i="60"/>
  <c r="AC19" i="60"/>
  <c r="J8" i="58" s="1"/>
  <c r="AD19" i="60"/>
  <c r="K8" i="58" s="1"/>
  <c r="Y19" i="60"/>
  <c r="AT19" i="60" s="1"/>
  <c r="X19" i="60"/>
  <c r="AS19" i="60" s="1"/>
  <c r="M19" i="60"/>
  <c r="N19" i="60"/>
  <c r="O19" i="60"/>
  <c r="P19" i="60"/>
  <c r="Q19" i="60"/>
  <c r="R19" i="60"/>
  <c r="L19" i="60"/>
  <c r="BC19" i="60" s="1"/>
  <c r="D19" i="60"/>
  <c r="E19" i="60"/>
  <c r="F19" i="60"/>
  <c r="G19" i="60"/>
  <c r="AX19" i="60" s="1"/>
  <c r="H19" i="60"/>
  <c r="AY19" i="60" s="1"/>
  <c r="C19" i="60"/>
  <c r="B19" i="60"/>
  <c r="BD19" i="60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P94" i="47"/>
  <c r="Q94" i="47"/>
  <c r="C32" i="48"/>
  <c r="B32" i="48"/>
  <c r="I32" i="48"/>
  <c r="J32" i="48"/>
  <c r="I32" i="36"/>
  <c r="J32" i="36"/>
  <c r="AW41" i="60" l="1"/>
  <c r="AU41" i="60"/>
  <c r="AV63" i="60"/>
  <c r="BF63" i="60"/>
  <c r="AV19" i="60"/>
  <c r="BF19" i="60"/>
  <c r="BG19" i="60"/>
  <c r="BE19" i="60"/>
  <c r="AW19" i="60"/>
  <c r="AU19" i="60"/>
  <c r="BG41" i="60"/>
  <c r="BE41" i="60"/>
  <c r="BF41" i="60"/>
  <c r="AW63" i="60"/>
  <c r="AU63" i="60"/>
  <c r="BD63" i="60"/>
  <c r="BI63" i="60"/>
  <c r="AY63" i="60"/>
  <c r="BI19" i="60"/>
  <c r="AY41" i="60"/>
  <c r="AX41" i="60"/>
  <c r="J19" i="58"/>
  <c r="BA63" i="60"/>
  <c r="BB63" i="60" s="1"/>
  <c r="R94" i="47"/>
  <c r="BH63" i="60"/>
  <c r="BH19" i="60"/>
  <c r="AX63" i="60"/>
  <c r="Q84" i="70"/>
  <c r="P84" i="70"/>
  <c r="M84" i="70"/>
  <c r="L84" i="70"/>
  <c r="K84" i="70"/>
  <c r="F84" i="70"/>
  <c r="L82" i="70"/>
  <c r="K82" i="70"/>
  <c r="E82" i="70"/>
  <c r="L81" i="70"/>
  <c r="K81" i="70"/>
  <c r="E81" i="70"/>
  <c r="G81" i="70" s="1"/>
  <c r="L80" i="70"/>
  <c r="K80" i="70"/>
  <c r="E80" i="70"/>
  <c r="G80" i="70" s="1"/>
  <c r="L79" i="70"/>
  <c r="K79" i="70"/>
  <c r="E79" i="70"/>
  <c r="G79" i="70" s="1"/>
  <c r="L78" i="70"/>
  <c r="K78" i="70"/>
  <c r="E78" i="70"/>
  <c r="G78" i="70" s="1"/>
  <c r="L77" i="70"/>
  <c r="K77" i="70"/>
  <c r="E77" i="70"/>
  <c r="G77" i="70" s="1"/>
  <c r="L76" i="70"/>
  <c r="K76" i="70"/>
  <c r="E76" i="70"/>
  <c r="G76" i="70" s="1"/>
  <c r="L75" i="70"/>
  <c r="K75" i="70"/>
  <c r="E75" i="70"/>
  <c r="G75" i="70" s="1"/>
  <c r="L74" i="70"/>
  <c r="K74" i="70"/>
  <c r="E74" i="70"/>
  <c r="G74" i="70" s="1"/>
  <c r="L73" i="70"/>
  <c r="K73" i="70"/>
  <c r="E73" i="70"/>
  <c r="G73" i="70" s="1"/>
  <c r="L72" i="70"/>
  <c r="K72" i="70"/>
  <c r="E72" i="70"/>
  <c r="G72" i="70" s="1"/>
  <c r="L71" i="70"/>
  <c r="K71" i="70"/>
  <c r="E71" i="70"/>
  <c r="G71" i="70" s="1"/>
  <c r="L70" i="70"/>
  <c r="K70" i="70"/>
  <c r="E70" i="70"/>
  <c r="G70" i="70" s="1"/>
  <c r="L69" i="70"/>
  <c r="K69" i="70"/>
  <c r="E69" i="70"/>
  <c r="G69" i="70" s="1"/>
  <c r="Q68" i="70"/>
  <c r="P68" i="70"/>
  <c r="M68" i="70"/>
  <c r="L68" i="70"/>
  <c r="K68" i="70"/>
  <c r="F68" i="70"/>
  <c r="E68" i="70"/>
  <c r="L67" i="70"/>
  <c r="K67" i="70"/>
  <c r="E67" i="70"/>
  <c r="G67" i="70" s="1"/>
  <c r="L66" i="70"/>
  <c r="K66" i="70"/>
  <c r="E66" i="70"/>
  <c r="G66" i="70" s="1"/>
  <c r="Q65" i="70"/>
  <c r="P65" i="70"/>
  <c r="M65" i="70"/>
  <c r="L65" i="70"/>
  <c r="K65" i="70"/>
  <c r="F65" i="70"/>
  <c r="E65" i="70"/>
  <c r="Q64" i="70"/>
  <c r="P64" i="70"/>
  <c r="M64" i="70"/>
  <c r="L64" i="70"/>
  <c r="K64" i="70"/>
  <c r="F64" i="70"/>
  <c r="E64" i="70"/>
  <c r="Q63" i="70"/>
  <c r="P63" i="70"/>
  <c r="M63" i="70"/>
  <c r="L63" i="70"/>
  <c r="K63" i="70"/>
  <c r="F63" i="70"/>
  <c r="E63" i="70"/>
  <c r="P61" i="70"/>
  <c r="M61" i="70"/>
  <c r="K61" i="70"/>
  <c r="I61" i="70"/>
  <c r="F61" i="70"/>
  <c r="D61" i="70"/>
  <c r="Q57" i="70"/>
  <c r="P57" i="70"/>
  <c r="M57" i="70"/>
  <c r="F57" i="70"/>
  <c r="J56" i="70"/>
  <c r="I56" i="70"/>
  <c r="C56" i="70"/>
  <c r="B56" i="70"/>
  <c r="P56" i="70" s="1"/>
  <c r="L55" i="70"/>
  <c r="K55" i="70"/>
  <c r="E55" i="70"/>
  <c r="D55" i="70"/>
  <c r="L54" i="70"/>
  <c r="K54" i="70"/>
  <c r="E54" i="70"/>
  <c r="D54" i="70"/>
  <c r="L53" i="70"/>
  <c r="K53" i="70"/>
  <c r="E53" i="70"/>
  <c r="D53" i="70"/>
  <c r="L52" i="70"/>
  <c r="K52" i="70"/>
  <c r="E52" i="70"/>
  <c r="D52" i="70"/>
  <c r="Q51" i="70"/>
  <c r="P51" i="70"/>
  <c r="L51" i="70"/>
  <c r="K51" i="70"/>
  <c r="F51" i="70"/>
  <c r="E51" i="70"/>
  <c r="D51" i="70"/>
  <c r="Q50" i="70"/>
  <c r="P50" i="70"/>
  <c r="M50" i="70"/>
  <c r="L50" i="70"/>
  <c r="K50" i="70"/>
  <c r="F50" i="70"/>
  <c r="E50" i="70"/>
  <c r="D50" i="70"/>
  <c r="Q49" i="70"/>
  <c r="P49" i="70"/>
  <c r="M49" i="70"/>
  <c r="L49" i="70"/>
  <c r="K49" i="70"/>
  <c r="F49" i="70"/>
  <c r="E49" i="70"/>
  <c r="D49" i="70"/>
  <c r="Q48" i="70"/>
  <c r="P48" i="70"/>
  <c r="M48" i="70"/>
  <c r="L48" i="70"/>
  <c r="K48" i="70"/>
  <c r="F48" i="70"/>
  <c r="E48" i="70"/>
  <c r="D48" i="70"/>
  <c r="Q47" i="70"/>
  <c r="P47" i="70"/>
  <c r="M47" i="70"/>
  <c r="L47" i="70"/>
  <c r="K47" i="70"/>
  <c r="F47" i="70"/>
  <c r="E47" i="70"/>
  <c r="D47" i="70"/>
  <c r="Q46" i="70"/>
  <c r="P46" i="70"/>
  <c r="M46" i="70"/>
  <c r="L46" i="70"/>
  <c r="K46" i="70"/>
  <c r="F46" i="70"/>
  <c r="E46" i="70"/>
  <c r="D46" i="70"/>
  <c r="Q45" i="70"/>
  <c r="P45" i="70"/>
  <c r="M45" i="70"/>
  <c r="L45" i="70"/>
  <c r="K45" i="70"/>
  <c r="F45" i="70"/>
  <c r="E45" i="70"/>
  <c r="D45" i="70"/>
  <c r="Q44" i="70"/>
  <c r="P44" i="70"/>
  <c r="M44" i="70"/>
  <c r="L44" i="70"/>
  <c r="K44" i="70"/>
  <c r="F44" i="70"/>
  <c r="E44" i="70"/>
  <c r="D44" i="70"/>
  <c r="Q43" i="70"/>
  <c r="P43" i="70"/>
  <c r="M43" i="70"/>
  <c r="L43" i="70"/>
  <c r="K43" i="70"/>
  <c r="F43" i="70"/>
  <c r="E43" i="70"/>
  <c r="D43" i="70"/>
  <c r="Q42" i="70"/>
  <c r="P42" i="70"/>
  <c r="M42" i="70"/>
  <c r="L42" i="70"/>
  <c r="K42" i="70"/>
  <c r="F42" i="70"/>
  <c r="E42" i="70"/>
  <c r="D42" i="70"/>
  <c r="Q41" i="70"/>
  <c r="P41" i="70"/>
  <c r="M41" i="70"/>
  <c r="L41" i="70"/>
  <c r="K41" i="70"/>
  <c r="F41" i="70"/>
  <c r="E41" i="70"/>
  <c r="D41" i="70"/>
  <c r="Q40" i="70"/>
  <c r="P40" i="70"/>
  <c r="M40" i="70"/>
  <c r="L40" i="70"/>
  <c r="K40" i="70"/>
  <c r="F40" i="70"/>
  <c r="E40" i="70"/>
  <c r="D40" i="70"/>
  <c r="Q39" i="70"/>
  <c r="P39" i="70"/>
  <c r="M39" i="70"/>
  <c r="L39" i="70"/>
  <c r="K39" i="70"/>
  <c r="F39" i="70"/>
  <c r="E39" i="70"/>
  <c r="D39" i="70"/>
  <c r="R37" i="70"/>
  <c r="R61" i="70" s="1"/>
  <c r="P37" i="70"/>
  <c r="M37" i="70"/>
  <c r="K37" i="70"/>
  <c r="I37" i="70"/>
  <c r="F37" i="70"/>
  <c r="D37" i="70"/>
  <c r="B37" i="70"/>
  <c r="Q33" i="70"/>
  <c r="P33" i="70"/>
  <c r="M33" i="70"/>
  <c r="F33" i="70"/>
  <c r="J32" i="70"/>
  <c r="I32" i="70"/>
  <c r="C32" i="70"/>
  <c r="E32" i="70" s="1"/>
  <c r="B32" i="70"/>
  <c r="L31" i="70"/>
  <c r="K31" i="70"/>
  <c r="E31" i="70"/>
  <c r="D31" i="70"/>
  <c r="L30" i="70"/>
  <c r="K30" i="70"/>
  <c r="E30" i="70"/>
  <c r="D30" i="70"/>
  <c r="L29" i="70"/>
  <c r="K29" i="70"/>
  <c r="E29" i="70"/>
  <c r="D29" i="70"/>
  <c r="L28" i="70"/>
  <c r="K28" i="70"/>
  <c r="E28" i="70"/>
  <c r="D28" i="70"/>
  <c r="L27" i="70"/>
  <c r="K27" i="70"/>
  <c r="E27" i="70"/>
  <c r="D27" i="70"/>
  <c r="L26" i="70"/>
  <c r="K26" i="70"/>
  <c r="E26" i="70"/>
  <c r="D26" i="70"/>
  <c r="L25" i="70"/>
  <c r="K25" i="70"/>
  <c r="E25" i="70"/>
  <c r="D25" i="70"/>
  <c r="L24" i="70"/>
  <c r="K24" i="70"/>
  <c r="E24" i="70"/>
  <c r="D24" i="70"/>
  <c r="L23" i="70"/>
  <c r="K23" i="70"/>
  <c r="E23" i="70"/>
  <c r="D23" i="70"/>
  <c r="L22" i="70"/>
  <c r="K22" i="70"/>
  <c r="E22" i="70"/>
  <c r="D22" i="70"/>
  <c r="L21" i="70"/>
  <c r="K21" i="70"/>
  <c r="E21" i="70"/>
  <c r="D21" i="70"/>
  <c r="L20" i="70"/>
  <c r="K20" i="70"/>
  <c r="E20" i="70"/>
  <c r="D20" i="70"/>
  <c r="L19" i="70"/>
  <c r="K19" i="70"/>
  <c r="E19" i="70"/>
  <c r="D19" i="70"/>
  <c r="Q18" i="70"/>
  <c r="P18" i="70"/>
  <c r="M18" i="70"/>
  <c r="L18" i="70"/>
  <c r="K18" i="70"/>
  <c r="F18" i="70"/>
  <c r="E18" i="70"/>
  <c r="D18" i="70"/>
  <c r="Q17" i="70"/>
  <c r="P17" i="70"/>
  <c r="M17" i="70"/>
  <c r="L17" i="70"/>
  <c r="K17" i="70"/>
  <c r="F17" i="70"/>
  <c r="E17" i="70"/>
  <c r="D17" i="70"/>
  <c r="Q16" i="70"/>
  <c r="P16" i="70"/>
  <c r="M16" i="70"/>
  <c r="L16" i="70"/>
  <c r="K16" i="70"/>
  <c r="F16" i="70"/>
  <c r="E16" i="70"/>
  <c r="D16" i="70"/>
  <c r="Q15" i="70"/>
  <c r="P15" i="70"/>
  <c r="M15" i="70"/>
  <c r="L15" i="70"/>
  <c r="K15" i="70"/>
  <c r="F15" i="70"/>
  <c r="E15" i="70"/>
  <c r="D15" i="70"/>
  <c r="Q14" i="70"/>
  <c r="P14" i="70"/>
  <c r="M14" i="70"/>
  <c r="L14" i="70"/>
  <c r="K14" i="70"/>
  <c r="F14" i="70"/>
  <c r="E14" i="70"/>
  <c r="D14" i="70"/>
  <c r="Q13" i="70"/>
  <c r="P13" i="70"/>
  <c r="M13" i="70"/>
  <c r="L13" i="70"/>
  <c r="K13" i="70"/>
  <c r="F13" i="70"/>
  <c r="E13" i="70"/>
  <c r="D13" i="70"/>
  <c r="Q12" i="70"/>
  <c r="P12" i="70"/>
  <c r="M12" i="70"/>
  <c r="L12" i="70"/>
  <c r="K12" i="70"/>
  <c r="F12" i="70"/>
  <c r="E12" i="70"/>
  <c r="D12" i="70"/>
  <c r="Q11" i="70"/>
  <c r="P11" i="70"/>
  <c r="M11" i="70"/>
  <c r="L11" i="70"/>
  <c r="K11" i="70"/>
  <c r="F11" i="70"/>
  <c r="E11" i="70"/>
  <c r="D11" i="70"/>
  <c r="Q10" i="70"/>
  <c r="P10" i="70"/>
  <c r="M10" i="70"/>
  <c r="L10" i="70"/>
  <c r="K10" i="70"/>
  <c r="F10" i="70"/>
  <c r="E10" i="70"/>
  <c r="D10" i="70"/>
  <c r="Q9" i="70"/>
  <c r="P9" i="70"/>
  <c r="M9" i="70"/>
  <c r="L9" i="70"/>
  <c r="K9" i="70"/>
  <c r="F9" i="70"/>
  <c r="E9" i="70"/>
  <c r="D9" i="70"/>
  <c r="Q8" i="70"/>
  <c r="P8" i="70"/>
  <c r="M8" i="70"/>
  <c r="L8" i="70"/>
  <c r="K8" i="70"/>
  <c r="F8" i="70"/>
  <c r="E8" i="70"/>
  <c r="D8" i="70"/>
  <c r="Q7" i="70"/>
  <c r="P7" i="70"/>
  <c r="M7" i="70"/>
  <c r="L7" i="70"/>
  <c r="K7" i="70"/>
  <c r="F7" i="70"/>
  <c r="E7" i="70"/>
  <c r="D7" i="70"/>
  <c r="C6" i="70"/>
  <c r="B6" i="70"/>
  <c r="P5" i="70"/>
  <c r="M5" i="70"/>
  <c r="K5" i="70"/>
  <c r="I5" i="70"/>
  <c r="D5" i="70"/>
  <c r="F5" i="70" s="1"/>
  <c r="L8" i="69"/>
  <c r="K8" i="69"/>
  <c r="M6" i="69" s="1"/>
  <c r="E8" i="69"/>
  <c r="G7" i="69" s="1"/>
  <c r="D8" i="69"/>
  <c r="F6" i="69" s="1"/>
  <c r="S7" i="69"/>
  <c r="R7" i="69"/>
  <c r="O7" i="69"/>
  <c r="M7" i="69"/>
  <c r="H7" i="69"/>
  <c r="F7" i="69"/>
  <c r="S6" i="69"/>
  <c r="R6" i="69"/>
  <c r="O6" i="69"/>
  <c r="H6" i="69"/>
  <c r="S5" i="69"/>
  <c r="R5" i="69"/>
  <c r="L5" i="69"/>
  <c r="K5" i="69"/>
  <c r="G5" i="69"/>
  <c r="N5" i="69" s="1"/>
  <c r="F5" i="69"/>
  <c r="M5" i="69" s="1"/>
  <c r="R4" i="69"/>
  <c r="O4" i="69"/>
  <c r="M4" i="69"/>
  <c r="K4" i="69"/>
  <c r="F4" i="69"/>
  <c r="H4" i="69" s="1"/>
  <c r="M58" i="68"/>
  <c r="P58" i="68"/>
  <c r="Q58" i="68"/>
  <c r="M59" i="68"/>
  <c r="P59" i="68"/>
  <c r="Q59" i="68"/>
  <c r="F58" i="68"/>
  <c r="F59" i="68"/>
  <c r="Q96" i="68"/>
  <c r="P96" i="68"/>
  <c r="M96" i="68"/>
  <c r="L96" i="68"/>
  <c r="K96" i="68"/>
  <c r="F96" i="68"/>
  <c r="E95" i="68"/>
  <c r="D95" i="68"/>
  <c r="K94" i="68"/>
  <c r="N94" i="68" s="1"/>
  <c r="E94" i="68"/>
  <c r="D94" i="68"/>
  <c r="L93" i="68"/>
  <c r="K93" i="68"/>
  <c r="E93" i="68"/>
  <c r="D93" i="68"/>
  <c r="L92" i="68"/>
  <c r="K92" i="68"/>
  <c r="E92" i="68"/>
  <c r="D92" i="68"/>
  <c r="L91" i="68"/>
  <c r="K91" i="68"/>
  <c r="E91" i="68"/>
  <c r="D91" i="68"/>
  <c r="L90" i="68"/>
  <c r="K90" i="68"/>
  <c r="E90" i="68"/>
  <c r="D90" i="68"/>
  <c r="L89" i="68"/>
  <c r="K89" i="68"/>
  <c r="E89" i="68"/>
  <c r="D89" i="68"/>
  <c r="L88" i="68"/>
  <c r="K88" i="68"/>
  <c r="E88" i="68"/>
  <c r="D88" i="68"/>
  <c r="L87" i="68"/>
  <c r="K87" i="68"/>
  <c r="E87" i="68"/>
  <c r="D87" i="68"/>
  <c r="L86" i="68"/>
  <c r="K86" i="68"/>
  <c r="E86" i="68"/>
  <c r="D86" i="68"/>
  <c r="L85" i="68"/>
  <c r="K85" i="68"/>
  <c r="E85" i="68"/>
  <c r="D85" i="68"/>
  <c r="L84" i="68"/>
  <c r="K84" i="68"/>
  <c r="E84" i="68"/>
  <c r="D84" i="68"/>
  <c r="L83" i="68"/>
  <c r="K83" i="68"/>
  <c r="E83" i="68"/>
  <c r="D83" i="68"/>
  <c r="L82" i="68"/>
  <c r="K82" i="68"/>
  <c r="E82" i="68"/>
  <c r="D82" i="68"/>
  <c r="Q81" i="68"/>
  <c r="P81" i="68"/>
  <c r="M81" i="68"/>
  <c r="L81" i="68"/>
  <c r="K81" i="68"/>
  <c r="F81" i="68"/>
  <c r="E81" i="68"/>
  <c r="D81" i="68"/>
  <c r="Q80" i="68"/>
  <c r="P80" i="68"/>
  <c r="M80" i="68"/>
  <c r="L80" i="68"/>
  <c r="K80" i="68"/>
  <c r="F80" i="68"/>
  <c r="E80" i="68"/>
  <c r="D80" i="68"/>
  <c r="Q79" i="68"/>
  <c r="P79" i="68"/>
  <c r="M79" i="68"/>
  <c r="L79" i="68"/>
  <c r="K79" i="68"/>
  <c r="F79" i="68"/>
  <c r="E79" i="68"/>
  <c r="D79" i="68"/>
  <c r="Q78" i="68"/>
  <c r="P78" i="68"/>
  <c r="M78" i="68"/>
  <c r="L78" i="68"/>
  <c r="K78" i="68"/>
  <c r="F78" i="68"/>
  <c r="E78" i="68"/>
  <c r="D78" i="68"/>
  <c r="Q77" i="68"/>
  <c r="P77" i="68"/>
  <c r="M77" i="68"/>
  <c r="L77" i="68"/>
  <c r="K77" i="68"/>
  <c r="F77" i="68"/>
  <c r="E77" i="68"/>
  <c r="D77" i="68"/>
  <c r="Q76" i="68"/>
  <c r="P76" i="68"/>
  <c r="M76" i="68"/>
  <c r="L76" i="68"/>
  <c r="K76" i="68"/>
  <c r="F76" i="68"/>
  <c r="E76" i="68"/>
  <c r="D76" i="68"/>
  <c r="Q75" i="68"/>
  <c r="P75" i="68"/>
  <c r="M75" i="68"/>
  <c r="L75" i="68"/>
  <c r="K75" i="68"/>
  <c r="F75" i="68"/>
  <c r="E75" i="68"/>
  <c r="D75" i="68"/>
  <c r="Q74" i="68"/>
  <c r="P74" i="68"/>
  <c r="M74" i="68"/>
  <c r="L74" i="68"/>
  <c r="K74" i="68"/>
  <c r="F74" i="68"/>
  <c r="E74" i="68"/>
  <c r="D74" i="68"/>
  <c r="Q73" i="68"/>
  <c r="P73" i="68"/>
  <c r="M73" i="68"/>
  <c r="L73" i="68"/>
  <c r="K73" i="68"/>
  <c r="F73" i="68"/>
  <c r="E73" i="68"/>
  <c r="D73" i="68"/>
  <c r="Q72" i="68"/>
  <c r="P72" i="68"/>
  <c r="M72" i="68"/>
  <c r="L72" i="68"/>
  <c r="K72" i="68"/>
  <c r="F72" i="68"/>
  <c r="E72" i="68"/>
  <c r="D72" i="68"/>
  <c r="Q71" i="68"/>
  <c r="P71" i="68"/>
  <c r="M71" i="68"/>
  <c r="L71" i="68"/>
  <c r="K71" i="68"/>
  <c r="F71" i="68"/>
  <c r="E71" i="68"/>
  <c r="D71" i="68"/>
  <c r="Q70" i="68"/>
  <c r="P70" i="68"/>
  <c r="M70" i="68"/>
  <c r="L70" i="68"/>
  <c r="K70" i="68"/>
  <c r="F70" i="68"/>
  <c r="E70" i="68"/>
  <c r="D70" i="68"/>
  <c r="Q69" i="68"/>
  <c r="P69" i="68"/>
  <c r="M69" i="68"/>
  <c r="L69" i="68"/>
  <c r="K69" i="68"/>
  <c r="F69" i="68"/>
  <c r="E69" i="68"/>
  <c r="D69" i="68"/>
  <c r="Q68" i="68"/>
  <c r="P68" i="68"/>
  <c r="M68" i="68"/>
  <c r="L68" i="68"/>
  <c r="K68" i="68"/>
  <c r="F68" i="68"/>
  <c r="E68" i="68"/>
  <c r="D68" i="68"/>
  <c r="P66" i="68"/>
  <c r="M66" i="68"/>
  <c r="K66" i="68"/>
  <c r="I66" i="68"/>
  <c r="F66" i="68"/>
  <c r="D66" i="68"/>
  <c r="B66" i="68"/>
  <c r="Q62" i="68"/>
  <c r="P62" i="68"/>
  <c r="M62" i="68"/>
  <c r="F62" i="68"/>
  <c r="L61" i="68"/>
  <c r="E61" i="68"/>
  <c r="L60" i="68"/>
  <c r="N60" i="68" s="1"/>
  <c r="E60" i="68"/>
  <c r="D60" i="68"/>
  <c r="L59" i="68"/>
  <c r="E59" i="68"/>
  <c r="D59" i="68"/>
  <c r="L58" i="68"/>
  <c r="E58" i="68"/>
  <c r="D58" i="68"/>
  <c r="Q57" i="68"/>
  <c r="P57" i="68"/>
  <c r="M57" i="68"/>
  <c r="L57" i="68"/>
  <c r="F57" i="68"/>
  <c r="E57" i="68"/>
  <c r="D57" i="68"/>
  <c r="Q56" i="68"/>
  <c r="P56" i="68"/>
  <c r="M56" i="68"/>
  <c r="L56" i="68"/>
  <c r="F56" i="68"/>
  <c r="E56" i="68"/>
  <c r="D56" i="68"/>
  <c r="Q55" i="68"/>
  <c r="P55" i="68"/>
  <c r="M55" i="68"/>
  <c r="L55" i="68"/>
  <c r="F55" i="68"/>
  <c r="E55" i="68"/>
  <c r="D55" i="68"/>
  <c r="Q54" i="68"/>
  <c r="P54" i="68"/>
  <c r="M54" i="68"/>
  <c r="L54" i="68"/>
  <c r="F54" i="68"/>
  <c r="E54" i="68"/>
  <c r="D54" i="68"/>
  <c r="Q53" i="68"/>
  <c r="P53" i="68"/>
  <c r="M53" i="68"/>
  <c r="L53" i="68"/>
  <c r="F53" i="68"/>
  <c r="E53" i="68"/>
  <c r="D53" i="68"/>
  <c r="Q52" i="68"/>
  <c r="P52" i="68"/>
  <c r="M52" i="68"/>
  <c r="L52" i="68"/>
  <c r="F52" i="68"/>
  <c r="E52" i="68"/>
  <c r="D52" i="68"/>
  <c r="Q51" i="68"/>
  <c r="P51" i="68"/>
  <c r="M51" i="68"/>
  <c r="L51" i="68"/>
  <c r="F51" i="68"/>
  <c r="E51" i="68"/>
  <c r="D51" i="68"/>
  <c r="Q50" i="68"/>
  <c r="P50" i="68"/>
  <c r="M50" i="68"/>
  <c r="L50" i="68"/>
  <c r="F50" i="68"/>
  <c r="E50" i="68"/>
  <c r="D50" i="68"/>
  <c r="Q49" i="68"/>
  <c r="P49" i="68"/>
  <c r="M49" i="68"/>
  <c r="L49" i="68"/>
  <c r="F49" i="68"/>
  <c r="E49" i="68"/>
  <c r="D49" i="68"/>
  <c r="Q48" i="68"/>
  <c r="P48" i="68"/>
  <c r="M48" i="68"/>
  <c r="L48" i="68"/>
  <c r="F48" i="68"/>
  <c r="E48" i="68"/>
  <c r="D48" i="68"/>
  <c r="Q47" i="68"/>
  <c r="P47" i="68"/>
  <c r="M47" i="68"/>
  <c r="L47" i="68"/>
  <c r="F47" i="68"/>
  <c r="E47" i="68"/>
  <c r="D47" i="68"/>
  <c r="Q46" i="68"/>
  <c r="P46" i="68"/>
  <c r="M46" i="68"/>
  <c r="L46" i="68"/>
  <c r="F46" i="68"/>
  <c r="E46" i="68"/>
  <c r="D46" i="68"/>
  <c r="Q45" i="68"/>
  <c r="P45" i="68"/>
  <c r="M45" i="68"/>
  <c r="L45" i="68"/>
  <c r="F45" i="68"/>
  <c r="E45" i="68"/>
  <c r="D45" i="68"/>
  <c r="Q44" i="68"/>
  <c r="P44" i="68"/>
  <c r="M44" i="68"/>
  <c r="L44" i="68"/>
  <c r="F44" i="68"/>
  <c r="E44" i="68"/>
  <c r="D44" i="68"/>
  <c r="Q43" i="68"/>
  <c r="P43" i="68"/>
  <c r="M43" i="68"/>
  <c r="L43" i="68"/>
  <c r="F43" i="68"/>
  <c r="E43" i="68"/>
  <c r="D43" i="68"/>
  <c r="Q42" i="68"/>
  <c r="P42" i="68"/>
  <c r="M42" i="68"/>
  <c r="L42" i="68"/>
  <c r="F42" i="68"/>
  <c r="E42" i="68"/>
  <c r="D42" i="68"/>
  <c r="Q41" i="68"/>
  <c r="P41" i="68"/>
  <c r="M41" i="68"/>
  <c r="L41" i="68"/>
  <c r="F41" i="68"/>
  <c r="E41" i="68"/>
  <c r="D41" i="68"/>
  <c r="Q40" i="68"/>
  <c r="P40" i="68"/>
  <c r="M40" i="68"/>
  <c r="L40" i="68"/>
  <c r="F40" i="68"/>
  <c r="E40" i="68"/>
  <c r="D40" i="68"/>
  <c r="Q39" i="68"/>
  <c r="P39" i="68"/>
  <c r="M39" i="68"/>
  <c r="L39" i="68"/>
  <c r="F39" i="68"/>
  <c r="E39" i="68"/>
  <c r="D39" i="68"/>
  <c r="R37" i="68"/>
  <c r="R66" i="68" s="1"/>
  <c r="P37" i="68"/>
  <c r="M37" i="68"/>
  <c r="K37" i="68"/>
  <c r="I37" i="68"/>
  <c r="F37" i="68"/>
  <c r="D37" i="68"/>
  <c r="B37" i="68"/>
  <c r="Q33" i="68"/>
  <c r="P33" i="68"/>
  <c r="M33" i="68"/>
  <c r="F33" i="68"/>
  <c r="J32" i="68"/>
  <c r="I32" i="68"/>
  <c r="C32" i="68"/>
  <c r="E32" i="68" s="1"/>
  <c r="B32" i="68"/>
  <c r="D32" i="68" s="1"/>
  <c r="Q31" i="68"/>
  <c r="P31" i="68"/>
  <c r="M31" i="68"/>
  <c r="L31" i="68"/>
  <c r="K31" i="68"/>
  <c r="F31" i="68"/>
  <c r="E31" i="68"/>
  <c r="D31" i="68"/>
  <c r="Q30" i="68"/>
  <c r="P30" i="68"/>
  <c r="M30" i="68"/>
  <c r="L30" i="68"/>
  <c r="K30" i="68"/>
  <c r="F30" i="68"/>
  <c r="E30" i="68"/>
  <c r="D30" i="68"/>
  <c r="Q29" i="68"/>
  <c r="P29" i="68"/>
  <c r="M29" i="68"/>
  <c r="L29" i="68"/>
  <c r="K29" i="68"/>
  <c r="F29" i="68"/>
  <c r="E29" i="68"/>
  <c r="D29" i="68"/>
  <c r="Q28" i="68"/>
  <c r="P28" i="68"/>
  <c r="M28" i="68"/>
  <c r="L28" i="68"/>
  <c r="K28" i="68"/>
  <c r="F28" i="68"/>
  <c r="E28" i="68"/>
  <c r="D28" i="68"/>
  <c r="Q27" i="68"/>
  <c r="P27" i="68"/>
  <c r="M27" i="68"/>
  <c r="L27" i="68"/>
  <c r="K27" i="68"/>
  <c r="F27" i="68"/>
  <c r="E27" i="68"/>
  <c r="D27" i="68"/>
  <c r="Q26" i="68"/>
  <c r="P26" i="68"/>
  <c r="M26" i="68"/>
  <c r="L26" i="68"/>
  <c r="K26" i="68"/>
  <c r="F26" i="68"/>
  <c r="E26" i="68"/>
  <c r="D26" i="68"/>
  <c r="Q25" i="68"/>
  <c r="P25" i="68"/>
  <c r="M25" i="68"/>
  <c r="L25" i="68"/>
  <c r="K25" i="68"/>
  <c r="F25" i="68"/>
  <c r="E25" i="68"/>
  <c r="D25" i="68"/>
  <c r="Q24" i="68"/>
  <c r="P24" i="68"/>
  <c r="M24" i="68"/>
  <c r="L24" i="68"/>
  <c r="K24" i="68"/>
  <c r="F24" i="68"/>
  <c r="E24" i="68"/>
  <c r="D24" i="68"/>
  <c r="Q23" i="68"/>
  <c r="P23" i="68"/>
  <c r="M23" i="68"/>
  <c r="L23" i="68"/>
  <c r="K23" i="68"/>
  <c r="F23" i="68"/>
  <c r="E23" i="68"/>
  <c r="D23" i="68"/>
  <c r="Q22" i="68"/>
  <c r="P22" i="68"/>
  <c r="M22" i="68"/>
  <c r="L22" i="68"/>
  <c r="K22" i="68"/>
  <c r="F22" i="68"/>
  <c r="E22" i="68"/>
  <c r="D22" i="68"/>
  <c r="Q21" i="68"/>
  <c r="P21" i="68"/>
  <c r="M21" i="68"/>
  <c r="L21" i="68"/>
  <c r="K21" i="68"/>
  <c r="F21" i="68"/>
  <c r="E21" i="68"/>
  <c r="D21" i="68"/>
  <c r="Q20" i="68"/>
  <c r="P20" i="68"/>
  <c r="M20" i="68"/>
  <c r="L20" i="68"/>
  <c r="K20" i="68"/>
  <c r="F20" i="68"/>
  <c r="E20" i="68"/>
  <c r="D20" i="68"/>
  <c r="Q19" i="68"/>
  <c r="P19" i="68"/>
  <c r="M19" i="68"/>
  <c r="L19" i="68"/>
  <c r="K19" i="68"/>
  <c r="F19" i="68"/>
  <c r="E19" i="68"/>
  <c r="D19" i="68"/>
  <c r="Q18" i="68"/>
  <c r="P18" i="68"/>
  <c r="M18" i="68"/>
  <c r="L18" i="68"/>
  <c r="K18" i="68"/>
  <c r="F18" i="68"/>
  <c r="E18" i="68"/>
  <c r="D18" i="68"/>
  <c r="Q17" i="68"/>
  <c r="P17" i="68"/>
  <c r="M17" i="68"/>
  <c r="L17" i="68"/>
  <c r="K17" i="68"/>
  <c r="F17" i="68"/>
  <c r="E17" i="68"/>
  <c r="D17" i="68"/>
  <c r="Q16" i="68"/>
  <c r="P16" i="68"/>
  <c r="M16" i="68"/>
  <c r="L16" i="68"/>
  <c r="K16" i="68"/>
  <c r="F16" i="68"/>
  <c r="E16" i="68"/>
  <c r="D16" i="68"/>
  <c r="Q15" i="68"/>
  <c r="P15" i="68"/>
  <c r="M15" i="68"/>
  <c r="L15" i="68"/>
  <c r="K15" i="68"/>
  <c r="F15" i="68"/>
  <c r="E15" i="68"/>
  <c r="D15" i="68"/>
  <c r="Q14" i="68"/>
  <c r="P14" i="68"/>
  <c r="M14" i="68"/>
  <c r="L14" i="68"/>
  <c r="K14" i="68"/>
  <c r="F14" i="68"/>
  <c r="E14" i="68"/>
  <c r="D14" i="68"/>
  <c r="Q13" i="68"/>
  <c r="P13" i="68"/>
  <c r="M13" i="68"/>
  <c r="L13" i="68"/>
  <c r="K13" i="68"/>
  <c r="F13" i="68"/>
  <c r="E13" i="68"/>
  <c r="D13" i="68"/>
  <c r="Q12" i="68"/>
  <c r="P12" i="68"/>
  <c r="M12" i="68"/>
  <c r="L12" i="68"/>
  <c r="K12" i="68"/>
  <c r="F12" i="68"/>
  <c r="E12" i="68"/>
  <c r="D12" i="68"/>
  <c r="Q11" i="68"/>
  <c r="P11" i="68"/>
  <c r="M11" i="68"/>
  <c r="L11" i="68"/>
  <c r="K11" i="68"/>
  <c r="F11" i="68"/>
  <c r="E11" i="68"/>
  <c r="D11" i="68"/>
  <c r="Q10" i="68"/>
  <c r="P10" i="68"/>
  <c r="M10" i="68"/>
  <c r="L10" i="68"/>
  <c r="K10" i="68"/>
  <c r="F10" i="68"/>
  <c r="E10" i="68"/>
  <c r="D10" i="68"/>
  <c r="Q9" i="68"/>
  <c r="P9" i="68"/>
  <c r="M9" i="68"/>
  <c r="L9" i="68"/>
  <c r="K9" i="68"/>
  <c r="F9" i="68"/>
  <c r="E9" i="68"/>
  <c r="D9" i="68"/>
  <c r="Q8" i="68"/>
  <c r="P8" i="68"/>
  <c r="M8" i="68"/>
  <c r="L8" i="68"/>
  <c r="K8" i="68"/>
  <c r="F8" i="68"/>
  <c r="E8" i="68"/>
  <c r="D8" i="68"/>
  <c r="Q7" i="68"/>
  <c r="P7" i="68"/>
  <c r="M7" i="68"/>
  <c r="L7" i="68"/>
  <c r="K7" i="68"/>
  <c r="F7" i="68"/>
  <c r="E7" i="68"/>
  <c r="E33" i="68" s="1"/>
  <c r="D7" i="68"/>
  <c r="C6" i="68"/>
  <c r="B6" i="68"/>
  <c r="P38" i="68" s="1"/>
  <c r="P5" i="68"/>
  <c r="M5" i="68"/>
  <c r="K5" i="68"/>
  <c r="I5" i="68"/>
  <c r="D5" i="68"/>
  <c r="F5" i="68" s="1"/>
  <c r="L8" i="67"/>
  <c r="N7" i="67" s="1"/>
  <c r="K8" i="67"/>
  <c r="M7" i="67" s="1"/>
  <c r="E8" i="67"/>
  <c r="G7" i="67" s="1"/>
  <c r="D8" i="67"/>
  <c r="F6" i="67" s="1"/>
  <c r="S7" i="67"/>
  <c r="R7" i="67"/>
  <c r="O7" i="67"/>
  <c r="H7" i="67"/>
  <c r="S6" i="67"/>
  <c r="R6" i="67"/>
  <c r="O6" i="67"/>
  <c r="H6" i="67"/>
  <c r="G6" i="67"/>
  <c r="S5" i="67"/>
  <c r="R5" i="67"/>
  <c r="L5" i="67"/>
  <c r="K5" i="67"/>
  <c r="G5" i="67"/>
  <c r="N5" i="67" s="1"/>
  <c r="F5" i="67"/>
  <c r="M5" i="67" s="1"/>
  <c r="R4" i="67"/>
  <c r="O4" i="67"/>
  <c r="M4" i="67"/>
  <c r="K4" i="67"/>
  <c r="F4" i="67"/>
  <c r="H4" i="67" s="1"/>
  <c r="Q90" i="66"/>
  <c r="P90" i="66"/>
  <c r="M90" i="66"/>
  <c r="L90" i="66"/>
  <c r="K90" i="66"/>
  <c r="F90" i="66"/>
  <c r="J89" i="66"/>
  <c r="I89" i="66"/>
  <c r="C89" i="66"/>
  <c r="B89" i="66"/>
  <c r="L88" i="66"/>
  <c r="K88" i="66"/>
  <c r="E88" i="66"/>
  <c r="G88" i="66" s="1"/>
  <c r="D88" i="66"/>
  <c r="L87" i="66"/>
  <c r="K87" i="66"/>
  <c r="E87" i="66"/>
  <c r="G87" i="66" s="1"/>
  <c r="D87" i="66"/>
  <c r="L86" i="66"/>
  <c r="K86" i="66"/>
  <c r="E86" i="66"/>
  <c r="D86" i="66"/>
  <c r="L85" i="66"/>
  <c r="K85" i="66"/>
  <c r="E85" i="66"/>
  <c r="G85" i="66" s="1"/>
  <c r="D85" i="66"/>
  <c r="L84" i="66"/>
  <c r="K84" i="66"/>
  <c r="E84" i="66"/>
  <c r="G84" i="66" s="1"/>
  <c r="D84" i="66"/>
  <c r="L83" i="66"/>
  <c r="K83" i="66"/>
  <c r="E83" i="66"/>
  <c r="D83" i="66"/>
  <c r="L82" i="66"/>
  <c r="K82" i="66"/>
  <c r="E82" i="66"/>
  <c r="G82" i="66" s="1"/>
  <c r="D82" i="66"/>
  <c r="L81" i="66"/>
  <c r="K81" i="66"/>
  <c r="E81" i="66"/>
  <c r="D81" i="66"/>
  <c r="L80" i="66"/>
  <c r="K80" i="66"/>
  <c r="E80" i="66"/>
  <c r="G80" i="66" s="1"/>
  <c r="D80" i="66"/>
  <c r="L79" i="66"/>
  <c r="K79" i="66"/>
  <c r="E79" i="66"/>
  <c r="G79" i="66" s="1"/>
  <c r="D79" i="66"/>
  <c r="L78" i="66"/>
  <c r="K78" i="66"/>
  <c r="E78" i="66"/>
  <c r="G78" i="66" s="1"/>
  <c r="D78" i="66"/>
  <c r="L77" i="66"/>
  <c r="K77" i="66"/>
  <c r="E77" i="66"/>
  <c r="D77" i="66"/>
  <c r="L76" i="66"/>
  <c r="K76" i="66"/>
  <c r="E76" i="66"/>
  <c r="D76" i="66"/>
  <c r="L75" i="66"/>
  <c r="K75" i="66"/>
  <c r="E75" i="66"/>
  <c r="D75" i="66"/>
  <c r="L74" i="66"/>
  <c r="K74" i="66"/>
  <c r="E74" i="66"/>
  <c r="D74" i="66"/>
  <c r="L73" i="66"/>
  <c r="K73" i="66"/>
  <c r="E73" i="66"/>
  <c r="D73" i="66"/>
  <c r="L72" i="66"/>
  <c r="K72" i="66"/>
  <c r="E72" i="66"/>
  <c r="D72" i="66"/>
  <c r="L71" i="66"/>
  <c r="K71" i="66"/>
  <c r="E71" i="66"/>
  <c r="D71" i="66"/>
  <c r="L70" i="66"/>
  <c r="K70" i="66"/>
  <c r="E70" i="66"/>
  <c r="D70" i="66"/>
  <c r="L69" i="66"/>
  <c r="K69" i="66"/>
  <c r="E69" i="66"/>
  <c r="D69" i="66"/>
  <c r="Q68" i="66"/>
  <c r="P68" i="66"/>
  <c r="M68" i="66"/>
  <c r="L68" i="66"/>
  <c r="K68" i="66"/>
  <c r="F68" i="66"/>
  <c r="E68" i="66"/>
  <c r="D68" i="66"/>
  <c r="Q67" i="66"/>
  <c r="P67" i="66"/>
  <c r="M67" i="66"/>
  <c r="L67" i="66"/>
  <c r="K67" i="66"/>
  <c r="F67" i="66"/>
  <c r="E67" i="66"/>
  <c r="D67" i="66"/>
  <c r="Q66" i="66"/>
  <c r="P66" i="66"/>
  <c r="M66" i="66"/>
  <c r="L66" i="66"/>
  <c r="K66" i="66"/>
  <c r="F66" i="66"/>
  <c r="E66" i="66"/>
  <c r="D66" i="66"/>
  <c r="Q65" i="66"/>
  <c r="P65" i="66"/>
  <c r="M65" i="66"/>
  <c r="L65" i="66"/>
  <c r="K65" i="66"/>
  <c r="F65" i="66"/>
  <c r="E65" i="66"/>
  <c r="D65" i="66"/>
  <c r="Q64" i="66"/>
  <c r="P64" i="66"/>
  <c r="M64" i="66"/>
  <c r="L64" i="66"/>
  <c r="K64" i="66"/>
  <c r="F64" i="66"/>
  <c r="E64" i="66"/>
  <c r="D64" i="66"/>
  <c r="Q63" i="66"/>
  <c r="P63" i="66"/>
  <c r="M63" i="66"/>
  <c r="L63" i="66"/>
  <c r="K63" i="66"/>
  <c r="F63" i="66"/>
  <c r="E63" i="66"/>
  <c r="D63" i="66"/>
  <c r="Q62" i="66"/>
  <c r="P62" i="66"/>
  <c r="M62" i="66"/>
  <c r="L62" i="66"/>
  <c r="K62" i="66"/>
  <c r="F62" i="66"/>
  <c r="E62" i="66"/>
  <c r="D62" i="66"/>
  <c r="P60" i="66"/>
  <c r="M60" i="66"/>
  <c r="K60" i="66"/>
  <c r="I60" i="66"/>
  <c r="F60" i="66"/>
  <c r="D60" i="66"/>
  <c r="B60" i="66"/>
  <c r="Q56" i="66"/>
  <c r="P56" i="66"/>
  <c r="M56" i="66"/>
  <c r="F56" i="66"/>
  <c r="J55" i="66"/>
  <c r="I55" i="66"/>
  <c r="C55" i="66"/>
  <c r="B55" i="66"/>
  <c r="P55" i="66" s="1"/>
  <c r="L54" i="66"/>
  <c r="N54" i="66" s="1"/>
  <c r="L53" i="66"/>
  <c r="N53" i="66" s="1"/>
  <c r="L52" i="66"/>
  <c r="N52" i="66" s="1"/>
  <c r="L51" i="66"/>
  <c r="N51" i="66" s="1"/>
  <c r="L50" i="66"/>
  <c r="N50" i="66" s="1"/>
  <c r="L49" i="66"/>
  <c r="N49" i="66" s="1"/>
  <c r="L48" i="66"/>
  <c r="N48" i="66" s="1"/>
  <c r="L47" i="66"/>
  <c r="N47" i="66" s="1"/>
  <c r="Q46" i="66"/>
  <c r="P46" i="66"/>
  <c r="M46" i="66"/>
  <c r="L46" i="66"/>
  <c r="F46" i="66"/>
  <c r="Q45" i="66"/>
  <c r="P45" i="66"/>
  <c r="M45" i="66"/>
  <c r="L45" i="66"/>
  <c r="F45" i="66"/>
  <c r="Q44" i="66"/>
  <c r="P44" i="66"/>
  <c r="M44" i="66"/>
  <c r="L44" i="66"/>
  <c r="F44" i="66"/>
  <c r="Q43" i="66"/>
  <c r="P43" i="66"/>
  <c r="M43" i="66"/>
  <c r="L43" i="66"/>
  <c r="F43" i="66"/>
  <c r="Q42" i="66"/>
  <c r="P42" i="66"/>
  <c r="M42" i="66"/>
  <c r="L42" i="66"/>
  <c r="F42" i="66"/>
  <c r="Q41" i="66"/>
  <c r="P41" i="66"/>
  <c r="M41" i="66"/>
  <c r="L41" i="66"/>
  <c r="F41" i="66"/>
  <c r="Q40" i="66"/>
  <c r="P40" i="66"/>
  <c r="M40" i="66"/>
  <c r="L40" i="66"/>
  <c r="F40" i="66"/>
  <c r="Q39" i="66"/>
  <c r="P39" i="66"/>
  <c r="M39" i="66"/>
  <c r="L39" i="66"/>
  <c r="F39" i="66"/>
  <c r="R37" i="66"/>
  <c r="R60" i="66" s="1"/>
  <c r="P37" i="66"/>
  <c r="M37" i="66"/>
  <c r="K37" i="66"/>
  <c r="I37" i="66"/>
  <c r="F37" i="66"/>
  <c r="D37" i="66"/>
  <c r="B37" i="66"/>
  <c r="Q33" i="66"/>
  <c r="P33" i="66"/>
  <c r="M33" i="66"/>
  <c r="F33" i="66"/>
  <c r="J32" i="66"/>
  <c r="I32" i="66"/>
  <c r="C32" i="66"/>
  <c r="B32" i="66"/>
  <c r="D32" i="66" s="1"/>
  <c r="L31" i="66"/>
  <c r="K31" i="66"/>
  <c r="E31" i="66"/>
  <c r="G31" i="66" s="1"/>
  <c r="L30" i="66"/>
  <c r="K30" i="66"/>
  <c r="E30" i="66"/>
  <c r="G30" i="66" s="1"/>
  <c r="L29" i="66"/>
  <c r="N29" i="66" s="1"/>
  <c r="K29" i="66"/>
  <c r="E29" i="66"/>
  <c r="G29" i="66" s="1"/>
  <c r="L28" i="66"/>
  <c r="K28" i="66"/>
  <c r="E28" i="66"/>
  <c r="G28" i="66" s="1"/>
  <c r="L27" i="66"/>
  <c r="K27" i="66"/>
  <c r="E27" i="66"/>
  <c r="G27" i="66" s="1"/>
  <c r="L26" i="66"/>
  <c r="K26" i="66"/>
  <c r="E26" i="66"/>
  <c r="G26" i="66" s="1"/>
  <c r="L25" i="66"/>
  <c r="K25" i="66"/>
  <c r="E25" i="66"/>
  <c r="G25" i="66" s="1"/>
  <c r="L24" i="66"/>
  <c r="K24" i="66"/>
  <c r="E24" i="66"/>
  <c r="G24" i="66" s="1"/>
  <c r="L23" i="66"/>
  <c r="K23" i="66"/>
  <c r="E23" i="66"/>
  <c r="G23" i="66" s="1"/>
  <c r="L22" i="66"/>
  <c r="K22" i="66"/>
  <c r="E22" i="66"/>
  <c r="G22" i="66" s="1"/>
  <c r="L21" i="66"/>
  <c r="K21" i="66"/>
  <c r="E21" i="66"/>
  <c r="G21" i="66" s="1"/>
  <c r="L20" i="66"/>
  <c r="K20" i="66"/>
  <c r="E20" i="66"/>
  <c r="G20" i="66" s="1"/>
  <c r="L19" i="66"/>
  <c r="K19" i="66"/>
  <c r="E19" i="66"/>
  <c r="G19" i="66" s="1"/>
  <c r="L18" i="66"/>
  <c r="K18" i="66"/>
  <c r="E18" i="66"/>
  <c r="G18" i="66" s="1"/>
  <c r="L17" i="66"/>
  <c r="K17" i="66"/>
  <c r="E17" i="66"/>
  <c r="G17" i="66" s="1"/>
  <c r="Q16" i="66"/>
  <c r="P16" i="66"/>
  <c r="M16" i="66"/>
  <c r="L16" i="66"/>
  <c r="K16" i="66"/>
  <c r="F16" i="66"/>
  <c r="E16" i="66"/>
  <c r="Q15" i="66"/>
  <c r="P15" i="66"/>
  <c r="M15" i="66"/>
  <c r="L15" i="66"/>
  <c r="K15" i="66"/>
  <c r="F15" i="66"/>
  <c r="E15" i="66"/>
  <c r="Q14" i="66"/>
  <c r="P14" i="66"/>
  <c r="M14" i="66"/>
  <c r="L14" i="66"/>
  <c r="K14" i="66"/>
  <c r="F14" i="66"/>
  <c r="E14" i="66"/>
  <c r="Q13" i="66"/>
  <c r="P13" i="66"/>
  <c r="M13" i="66"/>
  <c r="L13" i="66"/>
  <c r="K13" i="66"/>
  <c r="F13" i="66"/>
  <c r="E13" i="66"/>
  <c r="Q12" i="66"/>
  <c r="P12" i="66"/>
  <c r="M12" i="66"/>
  <c r="L12" i="66"/>
  <c r="K12" i="66"/>
  <c r="F12" i="66"/>
  <c r="E12" i="66"/>
  <c r="Q11" i="66"/>
  <c r="P11" i="66"/>
  <c r="M11" i="66"/>
  <c r="L11" i="66"/>
  <c r="K11" i="66"/>
  <c r="F11" i="66"/>
  <c r="E11" i="66"/>
  <c r="Q10" i="66"/>
  <c r="P10" i="66"/>
  <c r="M10" i="66"/>
  <c r="L10" i="66"/>
  <c r="K10" i="66"/>
  <c r="F10" i="66"/>
  <c r="E10" i="66"/>
  <c r="Q9" i="66"/>
  <c r="P9" i="66"/>
  <c r="M9" i="66"/>
  <c r="L9" i="66"/>
  <c r="K9" i="66"/>
  <c r="F9" i="66"/>
  <c r="E9" i="66"/>
  <c r="Q8" i="66"/>
  <c r="P8" i="66"/>
  <c r="M8" i="66"/>
  <c r="L8" i="66"/>
  <c r="K8" i="66"/>
  <c r="F8" i="66"/>
  <c r="E8" i="66"/>
  <c r="Q7" i="66"/>
  <c r="P7" i="66"/>
  <c r="M7" i="66"/>
  <c r="L7" i="66"/>
  <c r="K7" i="66"/>
  <c r="F7" i="66"/>
  <c r="E7" i="66"/>
  <c r="D33" i="66"/>
  <c r="C6" i="66"/>
  <c r="Q61" i="66" s="1"/>
  <c r="B6" i="66"/>
  <c r="P5" i="66"/>
  <c r="M5" i="66"/>
  <c r="K5" i="66"/>
  <c r="I5" i="66"/>
  <c r="D5" i="66"/>
  <c r="F5" i="66" s="1"/>
  <c r="S5" i="65"/>
  <c r="R5" i="65"/>
  <c r="L5" i="65"/>
  <c r="K5" i="65"/>
  <c r="G5" i="65"/>
  <c r="N5" i="65" s="1"/>
  <c r="F5" i="65"/>
  <c r="M5" i="65" s="1"/>
  <c r="R4" i="65"/>
  <c r="O4" i="65"/>
  <c r="M4" i="65"/>
  <c r="K4" i="65"/>
  <c r="F4" i="65"/>
  <c r="H4" i="65" s="1"/>
  <c r="L8" i="65"/>
  <c r="N7" i="65" s="1"/>
  <c r="K8" i="65"/>
  <c r="M7" i="65" s="1"/>
  <c r="G7" i="65"/>
  <c r="F7" i="65"/>
  <c r="S7" i="65"/>
  <c r="R7" i="65"/>
  <c r="O7" i="65"/>
  <c r="H7" i="65"/>
  <c r="R6" i="65"/>
  <c r="O6" i="65"/>
  <c r="H6" i="65"/>
  <c r="N55" i="70" l="1"/>
  <c r="N78" i="66"/>
  <c r="N79" i="66"/>
  <c r="N80" i="66"/>
  <c r="N82" i="66"/>
  <c r="N84" i="66"/>
  <c r="N85" i="66"/>
  <c r="N87" i="66"/>
  <c r="N88" i="66"/>
  <c r="N81" i="70"/>
  <c r="G55" i="70"/>
  <c r="G77" i="66"/>
  <c r="N77" i="66"/>
  <c r="N28" i="66"/>
  <c r="N26" i="66"/>
  <c r="N30" i="66"/>
  <c r="G31" i="70"/>
  <c r="N75" i="66"/>
  <c r="N76" i="66"/>
  <c r="G75" i="66"/>
  <c r="G76" i="66"/>
  <c r="N80" i="70"/>
  <c r="G19" i="70"/>
  <c r="G20" i="70"/>
  <c r="G21" i="70"/>
  <c r="G22" i="70"/>
  <c r="G23" i="70"/>
  <c r="G24" i="70"/>
  <c r="G25" i="70"/>
  <c r="G26" i="70"/>
  <c r="G27" i="70"/>
  <c r="G28" i="70"/>
  <c r="G29" i="70"/>
  <c r="G30" i="70"/>
  <c r="N25" i="66"/>
  <c r="N27" i="66"/>
  <c r="N31" i="66"/>
  <c r="N79" i="70"/>
  <c r="G53" i="70"/>
  <c r="G54" i="70"/>
  <c r="N53" i="70"/>
  <c r="N54" i="70"/>
  <c r="G88" i="68"/>
  <c r="G89" i="68"/>
  <c r="G90" i="68"/>
  <c r="G91" i="68"/>
  <c r="G92" i="68"/>
  <c r="G93" i="68"/>
  <c r="N88" i="68"/>
  <c r="N89" i="68"/>
  <c r="N90" i="68"/>
  <c r="N91" i="68"/>
  <c r="N92" i="68"/>
  <c r="N93" i="68"/>
  <c r="G94" i="68"/>
  <c r="G52" i="70"/>
  <c r="N70" i="66"/>
  <c r="N71" i="66"/>
  <c r="N72" i="66"/>
  <c r="N73" i="66"/>
  <c r="N74" i="66"/>
  <c r="N17" i="66"/>
  <c r="N19" i="66"/>
  <c r="N21" i="66"/>
  <c r="N23" i="66"/>
  <c r="G70" i="66"/>
  <c r="G71" i="66"/>
  <c r="G72" i="66"/>
  <c r="G73" i="66"/>
  <c r="G74" i="66"/>
  <c r="N18" i="66"/>
  <c r="N20" i="66"/>
  <c r="N22" i="66"/>
  <c r="N24" i="66"/>
  <c r="N52" i="70"/>
  <c r="M56" i="70"/>
  <c r="G82" i="68"/>
  <c r="G83" i="68"/>
  <c r="G84" i="68"/>
  <c r="G85" i="68"/>
  <c r="G86" i="68"/>
  <c r="G87" i="68"/>
  <c r="G60" i="68"/>
  <c r="M55" i="66"/>
  <c r="N70" i="70"/>
  <c r="N72" i="70"/>
  <c r="N74" i="70"/>
  <c r="N76" i="70"/>
  <c r="N78" i="70"/>
  <c r="N66" i="70"/>
  <c r="N67" i="70"/>
  <c r="N69" i="70"/>
  <c r="N71" i="70"/>
  <c r="N73" i="70"/>
  <c r="N75" i="70"/>
  <c r="N77" i="70"/>
  <c r="D83" i="70"/>
  <c r="Q56" i="70"/>
  <c r="R56" i="70" s="1"/>
  <c r="F56" i="70"/>
  <c r="N19" i="70"/>
  <c r="N20" i="70"/>
  <c r="N21" i="70"/>
  <c r="N22" i="70"/>
  <c r="N23" i="70"/>
  <c r="N24" i="70"/>
  <c r="N25" i="70"/>
  <c r="N26" i="70"/>
  <c r="N27" i="70"/>
  <c r="N28" i="70"/>
  <c r="N29" i="70"/>
  <c r="N30" i="70"/>
  <c r="N31" i="70"/>
  <c r="N82" i="68"/>
  <c r="N83" i="68"/>
  <c r="N84" i="68"/>
  <c r="N85" i="68"/>
  <c r="N86" i="68"/>
  <c r="N87" i="68"/>
  <c r="E62" i="68"/>
  <c r="N69" i="66"/>
  <c r="M89" i="66"/>
  <c r="D89" i="66"/>
  <c r="D90" i="66" s="1"/>
  <c r="P89" i="66"/>
  <c r="G69" i="66"/>
  <c r="E89" i="66"/>
  <c r="E90" i="66" s="1"/>
  <c r="Q89" i="66"/>
  <c r="Q55" i="66"/>
  <c r="R55" i="66" s="1"/>
  <c r="F55" i="66"/>
  <c r="D84" i="70"/>
  <c r="E33" i="70"/>
  <c r="D55" i="66"/>
  <c r="D56" i="66" s="1"/>
  <c r="F6" i="65"/>
  <c r="F8" i="65" s="1"/>
  <c r="F8" i="69"/>
  <c r="F7" i="67"/>
  <c r="F8" i="67" s="1"/>
  <c r="N6" i="65"/>
  <c r="N8" i="65" s="1"/>
  <c r="G6" i="65"/>
  <c r="G8" i="65" s="1"/>
  <c r="N51" i="70"/>
  <c r="E96" i="68"/>
  <c r="N6" i="67"/>
  <c r="N8" i="67" s="1"/>
  <c r="L61" i="66"/>
  <c r="E61" i="66"/>
  <c r="M8" i="69"/>
  <c r="G6" i="69"/>
  <c r="G8" i="69" s="1"/>
  <c r="G8" i="67"/>
  <c r="D56" i="70"/>
  <c r="D57" i="70" s="1"/>
  <c r="E56" i="70"/>
  <c r="G8" i="70"/>
  <c r="G9" i="70"/>
  <c r="G10" i="70"/>
  <c r="G11" i="70"/>
  <c r="G12" i="70"/>
  <c r="G13" i="70"/>
  <c r="G14" i="70"/>
  <c r="G15" i="70"/>
  <c r="G16" i="70"/>
  <c r="G17" i="70"/>
  <c r="G18" i="70"/>
  <c r="I7" i="69"/>
  <c r="N39" i="66"/>
  <c r="N42" i="66"/>
  <c r="N43" i="66"/>
  <c r="N44" i="66"/>
  <c r="N45" i="66"/>
  <c r="R63" i="70"/>
  <c r="G64" i="70"/>
  <c r="G65" i="70"/>
  <c r="R65" i="70"/>
  <c r="G68" i="70"/>
  <c r="R33" i="70"/>
  <c r="M95" i="68"/>
  <c r="N58" i="68"/>
  <c r="N59" i="68"/>
  <c r="G58" i="68"/>
  <c r="G59" i="68"/>
  <c r="R33" i="68"/>
  <c r="R39" i="66"/>
  <c r="R41" i="66"/>
  <c r="R44" i="66"/>
  <c r="R46" i="66"/>
  <c r="F32" i="66"/>
  <c r="O8" i="69"/>
  <c r="T7" i="69"/>
  <c r="R84" i="70"/>
  <c r="R39" i="70"/>
  <c r="R41" i="70"/>
  <c r="R43" i="70"/>
  <c r="R45" i="70"/>
  <c r="R47" i="70"/>
  <c r="R49" i="70"/>
  <c r="R51" i="70"/>
  <c r="R7" i="70"/>
  <c r="R9" i="70"/>
  <c r="R11" i="70"/>
  <c r="R13" i="70"/>
  <c r="R15" i="70"/>
  <c r="R17" i="70"/>
  <c r="N6" i="69"/>
  <c r="P6" i="69" s="1"/>
  <c r="N7" i="69"/>
  <c r="P7" i="69" s="1"/>
  <c r="R58" i="68"/>
  <c r="R62" i="68"/>
  <c r="R59" i="68"/>
  <c r="R7" i="68"/>
  <c r="R9" i="68"/>
  <c r="R11" i="68"/>
  <c r="R13" i="68"/>
  <c r="R15" i="68"/>
  <c r="R17" i="68"/>
  <c r="R19" i="68"/>
  <c r="R21" i="68"/>
  <c r="R23" i="68"/>
  <c r="R25" i="68"/>
  <c r="R27" i="68"/>
  <c r="R29" i="68"/>
  <c r="R31" i="68"/>
  <c r="M32" i="68"/>
  <c r="G8" i="68"/>
  <c r="G9" i="68"/>
  <c r="G11" i="68"/>
  <c r="G12" i="68"/>
  <c r="G13" i="68"/>
  <c r="G15" i="68"/>
  <c r="G16" i="68"/>
  <c r="G17" i="68"/>
  <c r="G19" i="68"/>
  <c r="G20" i="68"/>
  <c r="G21" i="68"/>
  <c r="G23" i="68"/>
  <c r="G24" i="68"/>
  <c r="G25" i="68"/>
  <c r="G27" i="68"/>
  <c r="G28" i="68"/>
  <c r="G29" i="68"/>
  <c r="G31" i="68"/>
  <c r="R63" i="66"/>
  <c r="R65" i="66"/>
  <c r="R67" i="66"/>
  <c r="R33" i="66"/>
  <c r="N7" i="66"/>
  <c r="N10" i="66"/>
  <c r="N11" i="66"/>
  <c r="N12" i="66"/>
  <c r="N14" i="66"/>
  <c r="N15" i="66"/>
  <c r="N16" i="66"/>
  <c r="R7" i="66"/>
  <c r="R9" i="66"/>
  <c r="R11" i="66"/>
  <c r="R13" i="66"/>
  <c r="R15" i="66"/>
  <c r="G40" i="70"/>
  <c r="G41" i="70"/>
  <c r="G42" i="70"/>
  <c r="G43" i="70"/>
  <c r="G44" i="70"/>
  <c r="G45" i="70"/>
  <c r="G47" i="70"/>
  <c r="G48" i="70"/>
  <c r="G49" i="70"/>
  <c r="G50" i="70"/>
  <c r="G51" i="70"/>
  <c r="R57" i="70"/>
  <c r="N84" i="70"/>
  <c r="N63" i="70"/>
  <c r="N64" i="70"/>
  <c r="N65" i="70"/>
  <c r="N68" i="70"/>
  <c r="R64" i="70"/>
  <c r="R68" i="70"/>
  <c r="N40" i="70"/>
  <c r="N41" i="70"/>
  <c r="N42" i="70"/>
  <c r="N43" i="70"/>
  <c r="N44" i="70"/>
  <c r="N45" i="70"/>
  <c r="N46" i="70"/>
  <c r="N47" i="70"/>
  <c r="N48" i="70"/>
  <c r="N49" i="70"/>
  <c r="N50" i="70"/>
  <c r="R40" i="70"/>
  <c r="R42" i="70"/>
  <c r="R44" i="70"/>
  <c r="R46" i="70"/>
  <c r="R48" i="70"/>
  <c r="R50" i="70"/>
  <c r="N7" i="70"/>
  <c r="N8" i="70"/>
  <c r="N9" i="70"/>
  <c r="N10" i="70"/>
  <c r="N11" i="70"/>
  <c r="N12" i="70"/>
  <c r="N13" i="70"/>
  <c r="N14" i="70"/>
  <c r="N15" i="70"/>
  <c r="N16" i="70"/>
  <c r="N17" i="70"/>
  <c r="N18" i="70"/>
  <c r="Q32" i="70"/>
  <c r="R8" i="70"/>
  <c r="R10" i="70"/>
  <c r="R12" i="70"/>
  <c r="R14" i="70"/>
  <c r="R16" i="70"/>
  <c r="R18" i="70"/>
  <c r="F32" i="70"/>
  <c r="P32" i="70"/>
  <c r="P62" i="70"/>
  <c r="K62" i="70"/>
  <c r="I62" i="70"/>
  <c r="D62" i="70"/>
  <c r="B62" i="70"/>
  <c r="D6" i="70"/>
  <c r="I6" i="70"/>
  <c r="K6" i="70"/>
  <c r="P6" i="70"/>
  <c r="L32" i="70"/>
  <c r="L33" i="70" s="1"/>
  <c r="B38" i="70"/>
  <c r="D38" i="70"/>
  <c r="I38" i="70"/>
  <c r="K38" i="70"/>
  <c r="P38" i="70"/>
  <c r="G46" i="70"/>
  <c r="Q62" i="70"/>
  <c r="L62" i="70"/>
  <c r="J62" i="70"/>
  <c r="E62" i="70"/>
  <c r="C62" i="70"/>
  <c r="E6" i="70"/>
  <c r="J6" i="70" s="1"/>
  <c r="L6" i="70"/>
  <c r="Q6" i="70"/>
  <c r="G7" i="70"/>
  <c r="D32" i="70"/>
  <c r="D33" i="70" s="1"/>
  <c r="K32" i="70"/>
  <c r="K33" i="70" s="1"/>
  <c r="M32" i="70"/>
  <c r="C38" i="70"/>
  <c r="E38" i="70"/>
  <c r="J38" i="70"/>
  <c r="L38" i="70"/>
  <c r="Q38" i="70"/>
  <c r="G39" i="70"/>
  <c r="N39" i="70"/>
  <c r="K56" i="70"/>
  <c r="K57" i="70" s="1"/>
  <c r="E83" i="70"/>
  <c r="G83" i="70" s="1"/>
  <c r="L83" i="70"/>
  <c r="L56" i="70"/>
  <c r="G63" i="70"/>
  <c r="K83" i="70"/>
  <c r="T6" i="69"/>
  <c r="R8" i="69"/>
  <c r="H8" i="69"/>
  <c r="I8" i="69"/>
  <c r="S8" i="69"/>
  <c r="N96" i="68"/>
  <c r="R96" i="68"/>
  <c r="N79" i="68"/>
  <c r="N80" i="68"/>
  <c r="R68" i="68"/>
  <c r="G69" i="68"/>
  <c r="G70" i="68"/>
  <c r="R70" i="68"/>
  <c r="G72" i="68"/>
  <c r="R72" i="68"/>
  <c r="G73" i="68"/>
  <c r="G74" i="68"/>
  <c r="R74" i="68"/>
  <c r="G76" i="68"/>
  <c r="R76" i="68"/>
  <c r="G77" i="68"/>
  <c r="G78" i="68"/>
  <c r="G80" i="68"/>
  <c r="G81" i="68"/>
  <c r="R39" i="68"/>
  <c r="N41" i="68"/>
  <c r="R41" i="68"/>
  <c r="N42" i="68"/>
  <c r="R43" i="68"/>
  <c r="N44" i="68"/>
  <c r="N45" i="68"/>
  <c r="R45" i="68"/>
  <c r="N46" i="68"/>
  <c r="R47" i="68"/>
  <c r="N48" i="68"/>
  <c r="N49" i="68"/>
  <c r="R49" i="68"/>
  <c r="N50" i="68"/>
  <c r="R51" i="68"/>
  <c r="N52" i="68"/>
  <c r="N53" i="68"/>
  <c r="R53" i="68"/>
  <c r="N54" i="68"/>
  <c r="R55" i="68"/>
  <c r="N56" i="68"/>
  <c r="R57" i="68"/>
  <c r="N68" i="68"/>
  <c r="N70" i="68"/>
  <c r="N71" i="68"/>
  <c r="N72" i="68"/>
  <c r="N74" i="68"/>
  <c r="N75" i="68"/>
  <c r="N76" i="68"/>
  <c r="N78" i="68"/>
  <c r="R78" i="68"/>
  <c r="R80" i="68"/>
  <c r="F95" i="68"/>
  <c r="Q95" i="68"/>
  <c r="R69" i="68"/>
  <c r="R71" i="68"/>
  <c r="R73" i="68"/>
  <c r="R75" i="68"/>
  <c r="R77" i="68"/>
  <c r="R79" i="68"/>
  <c r="R81" i="68"/>
  <c r="P95" i="68"/>
  <c r="N57" i="68"/>
  <c r="L62" i="68"/>
  <c r="G40" i="68"/>
  <c r="R40" i="68"/>
  <c r="G42" i="68"/>
  <c r="R42" i="68"/>
  <c r="G43" i="68"/>
  <c r="G44" i="68"/>
  <c r="R44" i="68"/>
  <c r="G46" i="68"/>
  <c r="R46" i="68"/>
  <c r="G47" i="68"/>
  <c r="G48" i="68"/>
  <c r="R48" i="68"/>
  <c r="G50" i="68"/>
  <c r="R50" i="68"/>
  <c r="G51" i="68"/>
  <c r="G52" i="68"/>
  <c r="R52" i="68"/>
  <c r="G54" i="68"/>
  <c r="R54" i="68"/>
  <c r="G55" i="68"/>
  <c r="G56" i="68"/>
  <c r="R56" i="68"/>
  <c r="N9" i="68"/>
  <c r="N10" i="68"/>
  <c r="N11" i="68"/>
  <c r="N13" i="68"/>
  <c r="N14" i="68"/>
  <c r="N15" i="68"/>
  <c r="N17" i="68"/>
  <c r="N18" i="68"/>
  <c r="N19" i="68"/>
  <c r="N21" i="68"/>
  <c r="N22" i="68"/>
  <c r="N23" i="68"/>
  <c r="N25" i="68"/>
  <c r="N26" i="68"/>
  <c r="N27" i="68"/>
  <c r="N29" i="68"/>
  <c r="N30" i="68"/>
  <c r="N31" i="68"/>
  <c r="R8" i="68"/>
  <c r="R10" i="68"/>
  <c r="R12" i="68"/>
  <c r="R14" i="68"/>
  <c r="R16" i="68"/>
  <c r="R18" i="68"/>
  <c r="R20" i="68"/>
  <c r="R22" i="68"/>
  <c r="R24" i="68"/>
  <c r="R26" i="68"/>
  <c r="R28" i="68"/>
  <c r="R30" i="68"/>
  <c r="F32" i="68"/>
  <c r="Q32" i="68"/>
  <c r="P32" i="68"/>
  <c r="Q38" i="68"/>
  <c r="L38" i="68"/>
  <c r="L67" i="68"/>
  <c r="E67" i="68"/>
  <c r="Q67" i="68"/>
  <c r="J67" i="68"/>
  <c r="C67" i="68"/>
  <c r="J38" i="68"/>
  <c r="E38" i="68"/>
  <c r="C38" i="68"/>
  <c r="Q6" i="68"/>
  <c r="G7" i="68"/>
  <c r="N7" i="68"/>
  <c r="G32" i="68"/>
  <c r="E6" i="68"/>
  <c r="J6" i="68" s="1"/>
  <c r="L6" i="68"/>
  <c r="D33" i="68"/>
  <c r="N8" i="68"/>
  <c r="G10" i="68"/>
  <c r="N12" i="68"/>
  <c r="G14" i="68"/>
  <c r="N16" i="68"/>
  <c r="G18" i="68"/>
  <c r="N20" i="68"/>
  <c r="G22" i="68"/>
  <c r="N24" i="68"/>
  <c r="G26" i="68"/>
  <c r="N28" i="68"/>
  <c r="G30" i="68"/>
  <c r="K32" i="68"/>
  <c r="K33" i="68" s="1"/>
  <c r="R95" i="68"/>
  <c r="D61" i="68"/>
  <c r="D62" i="68" s="1"/>
  <c r="K61" i="68"/>
  <c r="K62" i="68" s="1"/>
  <c r="G68" i="68"/>
  <c r="G95" i="68"/>
  <c r="P67" i="68"/>
  <c r="K67" i="68"/>
  <c r="I67" i="68"/>
  <c r="D67" i="68"/>
  <c r="B67" i="68"/>
  <c r="D6" i="68"/>
  <c r="I6" i="68"/>
  <c r="K6" i="68"/>
  <c r="P6" i="68"/>
  <c r="L32" i="68"/>
  <c r="B38" i="68"/>
  <c r="D38" i="68"/>
  <c r="I38" i="68"/>
  <c r="K38" i="68"/>
  <c r="N39" i="68"/>
  <c r="N40" i="68"/>
  <c r="G41" i="68"/>
  <c r="N43" i="68"/>
  <c r="G45" i="68"/>
  <c r="N47" i="68"/>
  <c r="G49" i="68"/>
  <c r="N51" i="68"/>
  <c r="G53" i="68"/>
  <c r="N55" i="68"/>
  <c r="G57" i="68"/>
  <c r="D96" i="68"/>
  <c r="N69" i="68"/>
  <c r="G71" i="68"/>
  <c r="N73" i="68"/>
  <c r="G75" i="68"/>
  <c r="N77" i="68"/>
  <c r="G79" i="68"/>
  <c r="N81" i="68"/>
  <c r="K95" i="68"/>
  <c r="G39" i="68"/>
  <c r="L95" i="68"/>
  <c r="N95" i="68" s="1"/>
  <c r="M6" i="67"/>
  <c r="M8" i="67" s="1"/>
  <c r="O8" i="67"/>
  <c r="T6" i="67"/>
  <c r="T7" i="67"/>
  <c r="H8" i="67"/>
  <c r="P7" i="67"/>
  <c r="R8" i="67"/>
  <c r="I6" i="67"/>
  <c r="S8" i="67"/>
  <c r="N62" i="66"/>
  <c r="N63" i="66"/>
  <c r="N64" i="66"/>
  <c r="N66" i="66"/>
  <c r="N67" i="66"/>
  <c r="N68" i="66"/>
  <c r="N90" i="66"/>
  <c r="R90" i="66"/>
  <c r="M32" i="66"/>
  <c r="R62" i="66"/>
  <c r="G64" i="66"/>
  <c r="R64" i="66"/>
  <c r="G65" i="66"/>
  <c r="G66" i="66"/>
  <c r="R66" i="66"/>
  <c r="G68" i="66"/>
  <c r="R68" i="66"/>
  <c r="F89" i="66"/>
  <c r="R56" i="66"/>
  <c r="G40" i="66"/>
  <c r="R40" i="66"/>
  <c r="G41" i="66"/>
  <c r="G42" i="66"/>
  <c r="R42" i="66"/>
  <c r="G45" i="66"/>
  <c r="R45" i="66"/>
  <c r="G46" i="66"/>
  <c r="G8" i="66"/>
  <c r="R8" i="66"/>
  <c r="G9" i="66"/>
  <c r="G10" i="66"/>
  <c r="R10" i="66"/>
  <c r="G12" i="66"/>
  <c r="R12" i="66"/>
  <c r="G13" i="66"/>
  <c r="G14" i="66"/>
  <c r="R14" i="66"/>
  <c r="G16" i="66"/>
  <c r="R16" i="66"/>
  <c r="P32" i="66"/>
  <c r="P61" i="66"/>
  <c r="K61" i="66"/>
  <c r="I61" i="66"/>
  <c r="D61" i="66"/>
  <c r="B61" i="66"/>
  <c r="D6" i="66"/>
  <c r="K6" i="66"/>
  <c r="N8" i="66"/>
  <c r="D38" i="66"/>
  <c r="K38" i="66"/>
  <c r="N40" i="66"/>
  <c r="I6" i="66"/>
  <c r="P6" i="66"/>
  <c r="N9" i="66"/>
  <c r="G11" i="66"/>
  <c r="N13" i="66"/>
  <c r="G15" i="66"/>
  <c r="E32" i="66"/>
  <c r="G32" i="66" s="1"/>
  <c r="L32" i="66"/>
  <c r="Q32" i="66"/>
  <c r="B38" i="66"/>
  <c r="I38" i="66"/>
  <c r="P38" i="66"/>
  <c r="N41" i="66"/>
  <c r="G43" i="66"/>
  <c r="E6" i="66"/>
  <c r="J6" i="66" s="1"/>
  <c r="L6" i="66"/>
  <c r="Q6" i="66"/>
  <c r="G7" i="66"/>
  <c r="K32" i="66"/>
  <c r="K33" i="66" s="1"/>
  <c r="C38" i="66"/>
  <c r="E38" i="66"/>
  <c r="J38" i="66"/>
  <c r="L38" i="66"/>
  <c r="Q38" i="66"/>
  <c r="G39" i="66"/>
  <c r="R43" i="66"/>
  <c r="G44" i="66"/>
  <c r="N46" i="66"/>
  <c r="E55" i="66"/>
  <c r="L55" i="66"/>
  <c r="C61" i="66"/>
  <c r="J61" i="66"/>
  <c r="G62" i="66"/>
  <c r="G63" i="66"/>
  <c r="N65" i="66"/>
  <c r="G67" i="66"/>
  <c r="K89" i="66"/>
  <c r="K55" i="66"/>
  <c r="K56" i="66" s="1"/>
  <c r="L89" i="66"/>
  <c r="N89" i="66" s="1"/>
  <c r="M6" i="65"/>
  <c r="M8" i="65" s="1"/>
  <c r="O8" i="65"/>
  <c r="T7" i="65"/>
  <c r="T6" i="65"/>
  <c r="P7" i="65"/>
  <c r="H8" i="65"/>
  <c r="R8" i="65"/>
  <c r="I7" i="65"/>
  <c r="S8" i="65"/>
  <c r="N83" i="70" l="1"/>
  <c r="G55" i="66"/>
  <c r="N56" i="70"/>
  <c r="G89" i="66"/>
  <c r="N61" i="68"/>
  <c r="I7" i="67"/>
  <c r="R89" i="66"/>
  <c r="N55" i="66"/>
  <c r="E57" i="70"/>
  <c r="G56" i="70"/>
  <c r="G61" i="68"/>
  <c r="I8" i="65"/>
  <c r="P8" i="67"/>
  <c r="P8" i="65"/>
  <c r="I8" i="67"/>
  <c r="P6" i="65"/>
  <c r="I6" i="65"/>
  <c r="T8" i="67"/>
  <c r="N8" i="69"/>
  <c r="P8" i="69" s="1"/>
  <c r="I6" i="69"/>
  <c r="P6" i="67"/>
  <c r="N32" i="68"/>
  <c r="N33" i="70"/>
  <c r="T8" i="65"/>
  <c r="R32" i="70"/>
  <c r="G32" i="70"/>
  <c r="E84" i="70"/>
  <c r="L57" i="70"/>
  <c r="N32" i="70"/>
  <c r="T8" i="69"/>
  <c r="R32" i="68"/>
  <c r="L33" i="68"/>
  <c r="N33" i="68" s="1"/>
  <c r="N32" i="66"/>
  <c r="R32" i="66"/>
  <c r="L33" i="66"/>
  <c r="N33" i="66" s="1"/>
  <c r="E56" i="66"/>
  <c r="E33" i="66"/>
  <c r="L56" i="66"/>
  <c r="F59" i="47"/>
  <c r="F89" i="46"/>
  <c r="J95" i="48" l="1"/>
  <c r="I95" i="48"/>
  <c r="M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F60" i="47"/>
  <c r="M83" i="48"/>
  <c r="M84" i="48"/>
  <c r="M85" i="48"/>
  <c r="M86" i="48"/>
  <c r="F83" i="48"/>
  <c r="F84" i="48"/>
  <c r="F85" i="48"/>
  <c r="F86" i="48"/>
  <c r="J31" i="58" l="1"/>
  <c r="K31" i="58"/>
  <c r="J29" i="58"/>
  <c r="K29" i="58"/>
  <c r="C32" i="58"/>
  <c r="D32" i="58"/>
  <c r="E32" i="58"/>
  <c r="F32" i="58"/>
  <c r="G32" i="58"/>
  <c r="H32" i="58"/>
  <c r="I32" i="58"/>
  <c r="J32" i="58"/>
  <c r="K32" i="58"/>
  <c r="B32" i="58"/>
  <c r="C21" i="58"/>
  <c r="D21" i="58"/>
  <c r="E21" i="58"/>
  <c r="F21" i="58"/>
  <c r="G21" i="58"/>
  <c r="H21" i="58"/>
  <c r="I21" i="58"/>
  <c r="J21" i="58"/>
  <c r="J22" i="58" s="1"/>
  <c r="K21" i="58"/>
  <c r="B21" i="58"/>
  <c r="C10" i="58"/>
  <c r="D10" i="58"/>
  <c r="E10" i="58"/>
  <c r="F10" i="58"/>
  <c r="G10" i="58"/>
  <c r="H10" i="58"/>
  <c r="I10" i="58"/>
  <c r="J10" i="58"/>
  <c r="K10" i="58"/>
  <c r="B10" i="58"/>
  <c r="J20" i="58"/>
  <c r="K20" i="58"/>
  <c r="J18" i="58"/>
  <c r="K18" i="58"/>
  <c r="K9" i="58"/>
  <c r="K7" i="58"/>
  <c r="J9" i="58"/>
  <c r="J11" i="58"/>
  <c r="J7" i="58"/>
  <c r="BA55" i="60"/>
  <c r="BB55" i="60" s="1"/>
  <c r="BA56" i="60"/>
  <c r="BB56" i="60" s="1"/>
  <c r="BA57" i="60"/>
  <c r="BB57" i="60" s="1"/>
  <c r="BA58" i="60"/>
  <c r="BB58" i="60" s="1"/>
  <c r="BA59" i="60"/>
  <c r="BB59" i="60" s="1"/>
  <c r="BA60" i="60"/>
  <c r="BB60" i="60" s="1"/>
  <c r="BA61" i="60"/>
  <c r="BB61" i="60" s="1"/>
  <c r="BA62" i="60"/>
  <c r="BB62" i="60" s="1"/>
  <c r="BA54" i="60"/>
  <c r="BB54" i="60" s="1"/>
  <c r="AP66" i="60"/>
  <c r="AQ66" i="60" s="1"/>
  <c r="AP65" i="60"/>
  <c r="T66" i="60"/>
  <c r="T65" i="60"/>
  <c r="J66" i="60"/>
  <c r="J65" i="60"/>
  <c r="AM64" i="60"/>
  <c r="AN64" i="60"/>
  <c r="AM65" i="60"/>
  <c r="AN65" i="60"/>
  <c r="AM66" i="60"/>
  <c r="AN66" i="60"/>
  <c r="AM67" i="60"/>
  <c r="AN67" i="60"/>
  <c r="AP67" i="60"/>
  <c r="AQ67" i="60" s="1"/>
  <c r="Q64" i="60"/>
  <c r="BH64" i="60" s="1"/>
  <c r="R64" i="60"/>
  <c r="Q65" i="60"/>
  <c r="R65" i="60"/>
  <c r="Q66" i="60"/>
  <c r="R66" i="60"/>
  <c r="Q67" i="60"/>
  <c r="R67" i="60"/>
  <c r="T67" i="60"/>
  <c r="BH51" i="60"/>
  <c r="BI51" i="60"/>
  <c r="BH52" i="60"/>
  <c r="BI52" i="60"/>
  <c r="BH53" i="60"/>
  <c r="BI53" i="60"/>
  <c r="BH54" i="60"/>
  <c r="BI54" i="60"/>
  <c r="BH55" i="60"/>
  <c r="BI55" i="60"/>
  <c r="BH56" i="60"/>
  <c r="BI56" i="60"/>
  <c r="BH57" i="60"/>
  <c r="BI57" i="60"/>
  <c r="BH58" i="60"/>
  <c r="BI58" i="60"/>
  <c r="BH59" i="60"/>
  <c r="BI59" i="60"/>
  <c r="BH60" i="60"/>
  <c r="BI60" i="60"/>
  <c r="BH61" i="60"/>
  <c r="BI61" i="60"/>
  <c r="BH62" i="60"/>
  <c r="BI62" i="60"/>
  <c r="BI65" i="60"/>
  <c r="BI67" i="60"/>
  <c r="AX51" i="60"/>
  <c r="AY51" i="60"/>
  <c r="AX52" i="60"/>
  <c r="AY52" i="60"/>
  <c r="AX53" i="60"/>
  <c r="AY53" i="60"/>
  <c r="AX54" i="60"/>
  <c r="AY54" i="60"/>
  <c r="AX55" i="60"/>
  <c r="AY55" i="60"/>
  <c r="AX56" i="60"/>
  <c r="AY56" i="60"/>
  <c r="AX57" i="60"/>
  <c r="AY57" i="60"/>
  <c r="AX58" i="60"/>
  <c r="AY58" i="60"/>
  <c r="AX59" i="60"/>
  <c r="AY59" i="60"/>
  <c r="AX60" i="60"/>
  <c r="AY60" i="60"/>
  <c r="AX61" i="60"/>
  <c r="AY61" i="60"/>
  <c r="AX62" i="60"/>
  <c r="AY62" i="60"/>
  <c r="AP44" i="60"/>
  <c r="AP43" i="60"/>
  <c r="AM42" i="60"/>
  <c r="AN42" i="60"/>
  <c r="AM43" i="60"/>
  <c r="AN43" i="60"/>
  <c r="AM44" i="60"/>
  <c r="AN44" i="60"/>
  <c r="AM45" i="60"/>
  <c r="AN45" i="60"/>
  <c r="AP45" i="60"/>
  <c r="AF44" i="60"/>
  <c r="AF43" i="60"/>
  <c r="AC42" i="60"/>
  <c r="AD42" i="60"/>
  <c r="AC43" i="60"/>
  <c r="AD43" i="60"/>
  <c r="AC44" i="60"/>
  <c r="AD44" i="60"/>
  <c r="AC45" i="60"/>
  <c r="AD45" i="60"/>
  <c r="AF45" i="60"/>
  <c r="T44" i="60"/>
  <c r="U44" i="60" s="1"/>
  <c r="T43" i="60"/>
  <c r="U43" i="60" s="1"/>
  <c r="Q42" i="60"/>
  <c r="BH42" i="60" s="1"/>
  <c r="R42" i="60"/>
  <c r="Q43" i="60"/>
  <c r="R43" i="60"/>
  <c r="BI43" i="60" s="1"/>
  <c r="Q44" i="60"/>
  <c r="BH44" i="60" s="1"/>
  <c r="R44" i="60"/>
  <c r="BI44" i="60" s="1"/>
  <c r="Q45" i="60"/>
  <c r="BH45" i="60" s="1"/>
  <c r="R45" i="60"/>
  <c r="BI45" i="60" s="1"/>
  <c r="T45" i="60"/>
  <c r="U45" i="60" s="1"/>
  <c r="J44" i="60"/>
  <c r="K44" i="60" s="1"/>
  <c r="J43" i="60"/>
  <c r="BH29" i="60"/>
  <c r="BI29" i="60"/>
  <c r="BH30" i="60"/>
  <c r="BI30" i="60"/>
  <c r="BH31" i="60"/>
  <c r="BI31" i="60"/>
  <c r="BH32" i="60"/>
  <c r="BI32" i="60"/>
  <c r="BH33" i="60"/>
  <c r="BI33" i="60"/>
  <c r="BH34" i="60"/>
  <c r="BI34" i="60"/>
  <c r="BH35" i="60"/>
  <c r="BI35" i="60"/>
  <c r="BH36" i="60"/>
  <c r="BI36" i="60"/>
  <c r="BH37" i="60"/>
  <c r="BI37" i="60"/>
  <c r="BH38" i="60"/>
  <c r="BI38" i="60"/>
  <c r="BH39" i="60"/>
  <c r="BI39" i="60"/>
  <c r="BH40" i="60"/>
  <c r="BI40" i="60"/>
  <c r="AX29" i="60"/>
  <c r="AY29" i="60"/>
  <c r="AX30" i="60"/>
  <c r="AY30" i="60"/>
  <c r="AX31" i="60"/>
  <c r="AY31" i="60"/>
  <c r="AX32" i="60"/>
  <c r="AY32" i="60"/>
  <c r="AX33" i="60"/>
  <c r="AY33" i="60"/>
  <c r="AX34" i="60"/>
  <c r="AY34" i="60"/>
  <c r="AX35" i="60"/>
  <c r="AY35" i="60"/>
  <c r="AX36" i="60"/>
  <c r="AY36" i="60"/>
  <c r="AX37" i="60"/>
  <c r="AY37" i="60"/>
  <c r="AX38" i="60"/>
  <c r="AY38" i="60"/>
  <c r="AX39" i="60"/>
  <c r="AY39" i="60"/>
  <c r="AX40" i="60"/>
  <c r="AY40" i="60"/>
  <c r="AP23" i="60"/>
  <c r="AQ23" i="60" s="1"/>
  <c r="AP22" i="60"/>
  <c r="AQ22" i="60" s="1"/>
  <c r="AP21" i="60"/>
  <c r="AM20" i="60"/>
  <c r="AN20" i="60"/>
  <c r="AM21" i="60"/>
  <c r="AN21" i="60"/>
  <c r="AM22" i="60"/>
  <c r="AN22" i="60"/>
  <c r="AM23" i="60"/>
  <c r="AN23" i="60"/>
  <c r="AC20" i="60"/>
  <c r="AD20" i="60"/>
  <c r="AC21" i="60"/>
  <c r="AD21" i="60"/>
  <c r="AC22" i="60"/>
  <c r="AD22" i="60"/>
  <c r="AC23" i="60"/>
  <c r="AD23" i="60"/>
  <c r="T23" i="60"/>
  <c r="T21" i="60"/>
  <c r="BH7" i="60"/>
  <c r="BI7" i="60"/>
  <c r="BH8" i="60"/>
  <c r="BI8" i="60"/>
  <c r="BH9" i="60"/>
  <c r="BI9" i="60"/>
  <c r="BH10" i="60"/>
  <c r="BI10" i="60"/>
  <c r="BH11" i="60"/>
  <c r="BI11" i="60"/>
  <c r="BH12" i="60"/>
  <c r="BI12" i="60"/>
  <c r="BH13" i="60"/>
  <c r="BI13" i="60"/>
  <c r="BH14" i="60"/>
  <c r="BI14" i="60"/>
  <c r="BH15" i="60"/>
  <c r="BI15" i="60"/>
  <c r="BH16" i="60"/>
  <c r="BI16" i="60"/>
  <c r="BH17" i="60"/>
  <c r="BI17" i="60"/>
  <c r="BH18" i="60"/>
  <c r="BI18" i="60"/>
  <c r="K26" i="60"/>
  <c r="K48" i="60" s="1"/>
  <c r="AG48" i="60" s="1"/>
  <c r="AQ48" i="60" s="1"/>
  <c r="BB48" i="60" s="1"/>
  <c r="BL48" i="60" s="1"/>
  <c r="G64" i="60"/>
  <c r="AX64" i="60" s="1"/>
  <c r="H64" i="60"/>
  <c r="AY64" i="60" s="1"/>
  <c r="G65" i="60"/>
  <c r="H65" i="60"/>
  <c r="AY65" i="60" s="1"/>
  <c r="G66" i="60"/>
  <c r="H66" i="60"/>
  <c r="AY66" i="60" s="1"/>
  <c r="G67" i="60"/>
  <c r="H67" i="60"/>
  <c r="AY67" i="60" s="1"/>
  <c r="G42" i="60"/>
  <c r="H42" i="60"/>
  <c r="G43" i="60"/>
  <c r="AX43" i="60" s="1"/>
  <c r="H43" i="60"/>
  <c r="G44" i="60"/>
  <c r="AX44" i="60" s="1"/>
  <c r="H44" i="60"/>
  <c r="G45" i="60"/>
  <c r="AX45" i="60" s="1"/>
  <c r="H45" i="60"/>
  <c r="AQ65" i="60" l="1"/>
  <c r="AP63" i="60"/>
  <c r="AP41" i="60"/>
  <c r="K43" i="60"/>
  <c r="AQ21" i="60"/>
  <c r="AQ19" i="60"/>
  <c r="BA65" i="60"/>
  <c r="BB65" i="60" s="1"/>
  <c r="K65" i="60"/>
  <c r="BA66" i="60"/>
  <c r="BB66" i="60" s="1"/>
  <c r="K66" i="60"/>
  <c r="BA43" i="60"/>
  <c r="BB43" i="60" s="1"/>
  <c r="AG43" i="60"/>
  <c r="BA45" i="60"/>
  <c r="BB45" i="60" s="1"/>
  <c r="AG45" i="60"/>
  <c r="BA44" i="60"/>
  <c r="BB44" i="60" s="1"/>
  <c r="AG44" i="60"/>
  <c r="BK67" i="60"/>
  <c r="BL67" i="60" s="1"/>
  <c r="U67" i="60"/>
  <c r="BK65" i="60"/>
  <c r="BL65" i="60" s="1"/>
  <c r="U65" i="60"/>
  <c r="U66" i="60"/>
  <c r="BK66" i="60"/>
  <c r="BL66" i="60" s="1"/>
  <c r="BK45" i="60"/>
  <c r="BL45" i="60" s="1"/>
  <c r="AQ45" i="60"/>
  <c r="BK44" i="60"/>
  <c r="BL44" i="60" s="1"/>
  <c r="AQ44" i="60"/>
  <c r="BK43" i="60"/>
  <c r="BL43" i="60" s="1"/>
  <c r="AQ43" i="60"/>
  <c r="BK23" i="60"/>
  <c r="BL23" i="60" s="1"/>
  <c r="U23" i="60"/>
  <c r="BK21" i="60"/>
  <c r="BL21" i="60" s="1"/>
  <c r="U21" i="60"/>
  <c r="BI42" i="60"/>
  <c r="AX42" i="60"/>
  <c r="BI66" i="60"/>
  <c r="K11" i="58"/>
  <c r="AY42" i="60"/>
  <c r="BH43" i="60"/>
  <c r="K22" i="58"/>
  <c r="BH67" i="60"/>
  <c r="BH66" i="60"/>
  <c r="BH65" i="60"/>
  <c r="AX67" i="60"/>
  <c r="AX66" i="60"/>
  <c r="AX65" i="60"/>
  <c r="BI64" i="60"/>
  <c r="AY45" i="60"/>
  <c r="AY44" i="60"/>
  <c r="AY43" i="60"/>
  <c r="J33" i="58"/>
  <c r="K33" i="58"/>
  <c r="AX7" i="60"/>
  <c r="AX8" i="60"/>
  <c r="AX9" i="60"/>
  <c r="AX10" i="60"/>
  <c r="AX11" i="60"/>
  <c r="AX12" i="60"/>
  <c r="AX13" i="60"/>
  <c r="AX14" i="60"/>
  <c r="AX15" i="60"/>
  <c r="AX16" i="60"/>
  <c r="AX17" i="60"/>
  <c r="AX18" i="60"/>
  <c r="Q20" i="60"/>
  <c r="BH20" i="60" s="1"/>
  <c r="Q21" i="60"/>
  <c r="BH21" i="60" s="1"/>
  <c r="Q22" i="60"/>
  <c r="BH22" i="60" s="1"/>
  <c r="Q23" i="60"/>
  <c r="BH23" i="60" s="1"/>
  <c r="G20" i="60"/>
  <c r="AX20" i="60" s="1"/>
  <c r="H20" i="60"/>
  <c r="G21" i="60"/>
  <c r="AX21" i="60" s="1"/>
  <c r="H21" i="60"/>
  <c r="G22" i="60"/>
  <c r="AX22" i="60" s="1"/>
  <c r="H22" i="60"/>
  <c r="G23" i="60"/>
  <c r="H23" i="60"/>
  <c r="AL67" i="60"/>
  <c r="AK67" i="60"/>
  <c r="AJ67" i="60"/>
  <c r="AI67" i="60"/>
  <c r="AH67" i="60"/>
  <c r="X67" i="60"/>
  <c r="P67" i="60"/>
  <c r="O67" i="60"/>
  <c r="N67" i="60"/>
  <c r="M67" i="60"/>
  <c r="L67" i="60"/>
  <c r="J67" i="60"/>
  <c r="K67" i="60" s="1"/>
  <c r="F67" i="60"/>
  <c r="E67" i="60"/>
  <c r="D67" i="60"/>
  <c r="C67" i="60"/>
  <c r="B67" i="60"/>
  <c r="AL66" i="60"/>
  <c r="AK66" i="60"/>
  <c r="AJ66" i="60"/>
  <c r="AI66" i="60"/>
  <c r="AH66" i="60"/>
  <c r="X66" i="60"/>
  <c r="P66" i="60"/>
  <c r="O66" i="60"/>
  <c r="N66" i="60"/>
  <c r="M66" i="60"/>
  <c r="L66" i="60"/>
  <c r="F66" i="60"/>
  <c r="E66" i="60"/>
  <c r="D66" i="60"/>
  <c r="C66" i="60"/>
  <c r="B66" i="60"/>
  <c r="AL65" i="60"/>
  <c r="AK65" i="60"/>
  <c r="AJ65" i="60"/>
  <c r="AI65" i="60"/>
  <c r="AH65" i="60"/>
  <c r="X65" i="60"/>
  <c r="P65" i="60"/>
  <c r="O65" i="60"/>
  <c r="N65" i="60"/>
  <c r="M65" i="60"/>
  <c r="L65" i="60"/>
  <c r="F65" i="60"/>
  <c r="E65" i="60"/>
  <c r="D65" i="60"/>
  <c r="C65" i="60"/>
  <c r="B65" i="60"/>
  <c r="AL64" i="60"/>
  <c r="AK64" i="60"/>
  <c r="AJ64" i="60"/>
  <c r="AI64" i="60"/>
  <c r="AH64" i="60"/>
  <c r="X64" i="60"/>
  <c r="P64" i="60"/>
  <c r="O64" i="60"/>
  <c r="N64" i="60"/>
  <c r="M64" i="60"/>
  <c r="L64" i="60"/>
  <c r="F64" i="60"/>
  <c r="E64" i="60"/>
  <c r="D64" i="60"/>
  <c r="C64" i="60"/>
  <c r="B64" i="60"/>
  <c r="BO62" i="60"/>
  <c r="BN62" i="60"/>
  <c r="BG62" i="60"/>
  <c r="BF62" i="60"/>
  <c r="BE62" i="60"/>
  <c r="BD62" i="60"/>
  <c r="BC62" i="60"/>
  <c r="AW62" i="60"/>
  <c r="AV62" i="60"/>
  <c r="AU62" i="60"/>
  <c r="AT62" i="60"/>
  <c r="AS62" i="60"/>
  <c r="BO61" i="60"/>
  <c r="BN61" i="60"/>
  <c r="BG61" i="60"/>
  <c r="BF61" i="60"/>
  <c r="BE61" i="60"/>
  <c r="BD61" i="60"/>
  <c r="BC61" i="60"/>
  <c r="AW61" i="60"/>
  <c r="AV61" i="60"/>
  <c r="AU61" i="60"/>
  <c r="AT61" i="60"/>
  <c r="AS61" i="60"/>
  <c r="BO60" i="60"/>
  <c r="BN60" i="60"/>
  <c r="BG60" i="60"/>
  <c r="BF60" i="60"/>
  <c r="BE60" i="60"/>
  <c r="BD60" i="60"/>
  <c r="BC60" i="60"/>
  <c r="AW60" i="60"/>
  <c r="AV60" i="60"/>
  <c r="AU60" i="60"/>
  <c r="AT60" i="60"/>
  <c r="AS60" i="60"/>
  <c r="BO59" i="60"/>
  <c r="BN59" i="60"/>
  <c r="BG59" i="60"/>
  <c r="BF59" i="60"/>
  <c r="BE59" i="60"/>
  <c r="BD59" i="60"/>
  <c r="BC59" i="60"/>
  <c r="AW59" i="60"/>
  <c r="AV59" i="60"/>
  <c r="AU59" i="60"/>
  <c r="AT59" i="60"/>
  <c r="AS59" i="60"/>
  <c r="BO58" i="60"/>
  <c r="BN58" i="60"/>
  <c r="BG58" i="60"/>
  <c r="BF58" i="60"/>
  <c r="BE58" i="60"/>
  <c r="BD58" i="60"/>
  <c r="BC58" i="60"/>
  <c r="AW58" i="60"/>
  <c r="AV58" i="60"/>
  <c r="AU58" i="60"/>
  <c r="AT58" i="60"/>
  <c r="AS58" i="60"/>
  <c r="BO57" i="60"/>
  <c r="BN57" i="60"/>
  <c r="BG57" i="60"/>
  <c r="BF57" i="60"/>
  <c r="BE57" i="60"/>
  <c r="BD57" i="60"/>
  <c r="BC57" i="60"/>
  <c r="AW57" i="60"/>
  <c r="AV57" i="60"/>
  <c r="AU57" i="60"/>
  <c r="AT57" i="60"/>
  <c r="AS57" i="60"/>
  <c r="BO56" i="60"/>
  <c r="BN56" i="60"/>
  <c r="BG56" i="60"/>
  <c r="BF56" i="60"/>
  <c r="BE56" i="60"/>
  <c r="BD56" i="60"/>
  <c r="BC56" i="60"/>
  <c r="AW56" i="60"/>
  <c r="AV56" i="60"/>
  <c r="AU56" i="60"/>
  <c r="AT56" i="60"/>
  <c r="AS56" i="60"/>
  <c r="BO55" i="60"/>
  <c r="BN55" i="60"/>
  <c r="BG55" i="60"/>
  <c r="BF55" i="60"/>
  <c r="BE55" i="60"/>
  <c r="BD55" i="60"/>
  <c r="BC55" i="60"/>
  <c r="AW55" i="60"/>
  <c r="AV55" i="60"/>
  <c r="AU55" i="60"/>
  <c r="AT55" i="60"/>
  <c r="AS55" i="60"/>
  <c r="BO54" i="60"/>
  <c r="BN54" i="60"/>
  <c r="BG54" i="60"/>
  <c r="BF54" i="60"/>
  <c r="BE54" i="60"/>
  <c r="BD54" i="60"/>
  <c r="BC54" i="60"/>
  <c r="AW54" i="60"/>
  <c r="AV54" i="60"/>
  <c r="AU54" i="60"/>
  <c r="AT54" i="60"/>
  <c r="AS54" i="60"/>
  <c r="BO53" i="60"/>
  <c r="BN53" i="60"/>
  <c r="BG53" i="60"/>
  <c r="BF53" i="60"/>
  <c r="BE53" i="60"/>
  <c r="BD53" i="60"/>
  <c r="BC53" i="60"/>
  <c r="AW53" i="60"/>
  <c r="AV53" i="60"/>
  <c r="AU53" i="60"/>
  <c r="AT53" i="60"/>
  <c r="AS53" i="60"/>
  <c r="BO52" i="60"/>
  <c r="BN52" i="60"/>
  <c r="BG52" i="60"/>
  <c r="BF52" i="60"/>
  <c r="BE52" i="60"/>
  <c r="BD52" i="60"/>
  <c r="BC52" i="60"/>
  <c r="AW52" i="60"/>
  <c r="AV52" i="60"/>
  <c r="AU52" i="60"/>
  <c r="AT52" i="60"/>
  <c r="AS52" i="60"/>
  <c r="BO51" i="60"/>
  <c r="BN51" i="60"/>
  <c r="BG51" i="60"/>
  <c r="BF51" i="60"/>
  <c r="BE51" i="60"/>
  <c r="BD51" i="60"/>
  <c r="BC51" i="60"/>
  <c r="AW51" i="60"/>
  <c r="AV51" i="60"/>
  <c r="AU51" i="60"/>
  <c r="AT51" i="60"/>
  <c r="AS51" i="60"/>
  <c r="BO50" i="60"/>
  <c r="BN50" i="60"/>
  <c r="BA49" i="60"/>
  <c r="BK49" i="60" s="1"/>
  <c r="AY49" i="60"/>
  <c r="BI49" i="60" s="1"/>
  <c r="AL49" i="60"/>
  <c r="AW49" i="60" s="1"/>
  <c r="BG49" i="60" s="1"/>
  <c r="AK49" i="60"/>
  <c r="AV49" i="60" s="1"/>
  <c r="BF49" i="60" s="1"/>
  <c r="U48" i="60"/>
  <c r="AL45" i="60"/>
  <c r="AK45" i="60"/>
  <c r="AJ45" i="60"/>
  <c r="AI45" i="60"/>
  <c r="AH45" i="60"/>
  <c r="AB45" i="60"/>
  <c r="AA45" i="60"/>
  <c r="Z45" i="60"/>
  <c r="Y45" i="60"/>
  <c r="X45" i="60"/>
  <c r="P45" i="60"/>
  <c r="O45" i="60"/>
  <c r="N45" i="60"/>
  <c r="M45" i="60"/>
  <c r="L45" i="60"/>
  <c r="J45" i="60"/>
  <c r="K45" i="60" s="1"/>
  <c r="F45" i="60"/>
  <c r="E45" i="60"/>
  <c r="D45" i="60"/>
  <c r="C45" i="60"/>
  <c r="B45" i="60"/>
  <c r="AL44" i="60"/>
  <c r="AK44" i="60"/>
  <c r="AJ44" i="60"/>
  <c r="AI44" i="60"/>
  <c r="AH44" i="60"/>
  <c r="AB44" i="60"/>
  <c r="AA44" i="60"/>
  <c r="Z44" i="60"/>
  <c r="Y44" i="60"/>
  <c r="X44" i="60"/>
  <c r="P44" i="60"/>
  <c r="O44" i="60"/>
  <c r="N44" i="60"/>
  <c r="M44" i="60"/>
  <c r="L44" i="60"/>
  <c r="F44" i="60"/>
  <c r="E44" i="60"/>
  <c r="D44" i="60"/>
  <c r="C44" i="60"/>
  <c r="B44" i="60"/>
  <c r="AL43" i="60"/>
  <c r="AK43" i="60"/>
  <c r="AJ43" i="60"/>
  <c r="AI43" i="60"/>
  <c r="AH43" i="60"/>
  <c r="AB43" i="60"/>
  <c r="AA43" i="60"/>
  <c r="Z43" i="60"/>
  <c r="Y43" i="60"/>
  <c r="X43" i="60"/>
  <c r="P43" i="60"/>
  <c r="O43" i="60"/>
  <c r="N43" i="60"/>
  <c r="M43" i="60"/>
  <c r="L43" i="60"/>
  <c r="F43" i="60"/>
  <c r="E43" i="60"/>
  <c r="D43" i="60"/>
  <c r="C43" i="60"/>
  <c r="B43" i="60"/>
  <c r="AL42" i="60"/>
  <c r="AK42" i="60"/>
  <c r="AJ42" i="60"/>
  <c r="AI42" i="60"/>
  <c r="AH42" i="60"/>
  <c r="AB42" i="60"/>
  <c r="AA42" i="60"/>
  <c r="Z42" i="60"/>
  <c r="Y42" i="60"/>
  <c r="X42" i="60"/>
  <c r="P42" i="60"/>
  <c r="O42" i="60"/>
  <c r="N42" i="60"/>
  <c r="M42" i="60"/>
  <c r="L42" i="60"/>
  <c r="F42" i="60"/>
  <c r="E42" i="60"/>
  <c r="D42" i="60"/>
  <c r="C42" i="60"/>
  <c r="B42" i="60"/>
  <c r="BO40" i="60"/>
  <c r="BN40" i="60"/>
  <c r="BG40" i="60"/>
  <c r="BF40" i="60"/>
  <c r="BE40" i="60"/>
  <c r="BD40" i="60"/>
  <c r="BC40" i="60"/>
  <c r="AW40" i="60"/>
  <c r="AV40" i="60"/>
  <c r="AU40" i="60"/>
  <c r="AT40" i="60"/>
  <c r="AS40" i="60"/>
  <c r="BO39" i="60"/>
  <c r="BN39" i="60"/>
  <c r="BG39" i="60"/>
  <c r="BF39" i="60"/>
  <c r="BE39" i="60"/>
  <c r="BD39" i="60"/>
  <c r="BC39" i="60"/>
  <c r="AW39" i="60"/>
  <c r="AV39" i="60"/>
  <c r="AU39" i="60"/>
  <c r="AT39" i="60"/>
  <c r="AS39" i="60"/>
  <c r="BO38" i="60"/>
  <c r="BN38" i="60"/>
  <c r="BG38" i="60"/>
  <c r="BF38" i="60"/>
  <c r="BE38" i="60"/>
  <c r="BD38" i="60"/>
  <c r="BC38" i="60"/>
  <c r="AW38" i="60"/>
  <c r="AV38" i="60"/>
  <c r="AU38" i="60"/>
  <c r="AT38" i="60"/>
  <c r="AS38" i="60"/>
  <c r="BO37" i="60"/>
  <c r="BN37" i="60"/>
  <c r="BG37" i="60"/>
  <c r="BF37" i="60"/>
  <c r="BE37" i="60"/>
  <c r="BD37" i="60"/>
  <c r="BC37" i="60"/>
  <c r="AW37" i="60"/>
  <c r="AV37" i="60"/>
  <c r="AU37" i="60"/>
  <c r="AT37" i="60"/>
  <c r="AS37" i="60"/>
  <c r="BO36" i="60"/>
  <c r="BN36" i="60"/>
  <c r="BG36" i="60"/>
  <c r="BF36" i="60"/>
  <c r="BE36" i="60"/>
  <c r="BD36" i="60"/>
  <c r="BC36" i="60"/>
  <c r="AW36" i="60"/>
  <c r="AV36" i="60"/>
  <c r="AU36" i="60"/>
  <c r="AT36" i="60"/>
  <c r="AS36" i="60"/>
  <c r="BO35" i="60"/>
  <c r="BN35" i="60"/>
  <c r="BG35" i="60"/>
  <c r="BF35" i="60"/>
  <c r="BE35" i="60"/>
  <c r="BD35" i="60"/>
  <c r="BC35" i="60"/>
  <c r="AW35" i="60"/>
  <c r="AV35" i="60"/>
  <c r="AU35" i="60"/>
  <c r="AT35" i="60"/>
  <c r="AS35" i="60"/>
  <c r="BO34" i="60"/>
  <c r="BN34" i="60"/>
  <c r="BG34" i="60"/>
  <c r="BF34" i="60"/>
  <c r="BE34" i="60"/>
  <c r="BD34" i="60"/>
  <c r="BC34" i="60"/>
  <c r="AW34" i="60"/>
  <c r="AV34" i="60"/>
  <c r="AU34" i="60"/>
  <c r="AT34" i="60"/>
  <c r="AS34" i="60"/>
  <c r="BO33" i="60"/>
  <c r="BN33" i="60"/>
  <c r="BG33" i="60"/>
  <c r="BF33" i="60"/>
  <c r="BE33" i="60"/>
  <c r="BD33" i="60"/>
  <c r="BC33" i="60"/>
  <c r="AW33" i="60"/>
  <c r="AV33" i="60"/>
  <c r="AU33" i="60"/>
  <c r="AT33" i="60"/>
  <c r="AS33" i="60"/>
  <c r="BO32" i="60"/>
  <c r="BN32" i="60"/>
  <c r="BG32" i="60"/>
  <c r="BF32" i="60"/>
  <c r="BE32" i="60"/>
  <c r="BD32" i="60"/>
  <c r="BC32" i="60"/>
  <c r="AW32" i="60"/>
  <c r="AV32" i="60"/>
  <c r="AU32" i="60"/>
  <c r="AT32" i="60"/>
  <c r="AS32" i="60"/>
  <c r="BO31" i="60"/>
  <c r="BN31" i="60"/>
  <c r="BG31" i="60"/>
  <c r="BF31" i="60"/>
  <c r="BE31" i="60"/>
  <c r="BD31" i="60"/>
  <c r="BC31" i="60"/>
  <c r="AW31" i="60"/>
  <c r="AV31" i="60"/>
  <c r="AU31" i="60"/>
  <c r="AT31" i="60"/>
  <c r="AS31" i="60"/>
  <c r="BO30" i="60"/>
  <c r="BN30" i="60"/>
  <c r="BG30" i="60"/>
  <c r="BF30" i="60"/>
  <c r="BE30" i="60"/>
  <c r="BD30" i="60"/>
  <c r="BC30" i="60"/>
  <c r="AW30" i="60"/>
  <c r="AV30" i="60"/>
  <c r="AU30" i="60"/>
  <c r="AT30" i="60"/>
  <c r="AS30" i="60"/>
  <c r="BO29" i="60"/>
  <c r="BN29" i="60"/>
  <c r="BG29" i="60"/>
  <c r="BF29" i="60"/>
  <c r="BE29" i="60"/>
  <c r="BD29" i="60"/>
  <c r="BC29" i="60"/>
  <c r="AW29" i="60"/>
  <c r="AV29" i="60"/>
  <c r="AU29" i="60"/>
  <c r="AT29" i="60"/>
  <c r="AS29" i="60"/>
  <c r="BO28" i="60"/>
  <c r="BN28" i="60"/>
  <c r="BA27" i="60"/>
  <c r="AL27" i="60"/>
  <c r="AW27" i="60" s="1"/>
  <c r="BG27" i="60" s="1"/>
  <c r="AK27" i="60"/>
  <c r="AV27" i="60" s="1"/>
  <c r="BF27" i="60" s="1"/>
  <c r="U26" i="60"/>
  <c r="AG26" i="60" s="1"/>
  <c r="AQ26" i="60" s="1"/>
  <c r="AL23" i="60"/>
  <c r="AK23" i="60"/>
  <c r="AJ23" i="60"/>
  <c r="AI23" i="60"/>
  <c r="BD23" i="60" s="1"/>
  <c r="AH23" i="60"/>
  <c r="AB23" i="60"/>
  <c r="AA23" i="60"/>
  <c r="Z23" i="60"/>
  <c r="Y23" i="60"/>
  <c r="X23" i="60"/>
  <c r="AS23" i="60" s="1"/>
  <c r="R23" i="60"/>
  <c r="BI23" i="60" s="1"/>
  <c r="P23" i="60"/>
  <c r="O23" i="60"/>
  <c r="N23" i="60"/>
  <c r="M23" i="60"/>
  <c r="L23" i="60"/>
  <c r="F23" i="60"/>
  <c r="E23" i="60"/>
  <c r="D23" i="60"/>
  <c r="C23" i="60"/>
  <c r="B23" i="60"/>
  <c r="AL22" i="60"/>
  <c r="AK22" i="60"/>
  <c r="AJ22" i="60"/>
  <c r="BE22" i="60" s="1"/>
  <c r="AI22" i="60"/>
  <c r="AH22" i="60"/>
  <c r="BC22" i="60" s="1"/>
  <c r="AB22" i="60"/>
  <c r="AA22" i="60"/>
  <c r="Z22" i="60"/>
  <c r="Y22" i="60"/>
  <c r="AT22" i="60" s="1"/>
  <c r="X22" i="60"/>
  <c r="R22" i="60"/>
  <c r="BI22" i="60" s="1"/>
  <c r="P22" i="60"/>
  <c r="O22" i="60"/>
  <c r="N22" i="60"/>
  <c r="M22" i="60"/>
  <c r="L22" i="60"/>
  <c r="F22" i="60"/>
  <c r="E22" i="60"/>
  <c r="D22" i="60"/>
  <c r="C22" i="60"/>
  <c r="B22" i="60"/>
  <c r="AL21" i="60"/>
  <c r="AK21" i="60"/>
  <c r="AJ21" i="60"/>
  <c r="AI21" i="60"/>
  <c r="BD21" i="60" s="1"/>
  <c r="AH21" i="60"/>
  <c r="AB21" i="60"/>
  <c r="AA21" i="60"/>
  <c r="Z21" i="60"/>
  <c r="AU21" i="60" s="1"/>
  <c r="Y21" i="60"/>
  <c r="X21" i="60"/>
  <c r="AS21" i="60" s="1"/>
  <c r="R21" i="60"/>
  <c r="BI21" i="60" s="1"/>
  <c r="P21" i="60"/>
  <c r="O21" i="60"/>
  <c r="N21" i="60"/>
  <c r="M21" i="60"/>
  <c r="L21" i="60"/>
  <c r="F21" i="60"/>
  <c r="E21" i="60"/>
  <c r="D21" i="60"/>
  <c r="C21" i="60"/>
  <c r="B21" i="60"/>
  <c r="AL20" i="60"/>
  <c r="AK20" i="60"/>
  <c r="AJ20" i="60"/>
  <c r="AI20" i="60"/>
  <c r="AH20" i="60"/>
  <c r="AB20" i="60"/>
  <c r="AA20" i="60"/>
  <c r="Z20" i="60"/>
  <c r="Y20" i="60"/>
  <c r="X20" i="60"/>
  <c r="R20" i="60"/>
  <c r="BI20" i="60" s="1"/>
  <c r="P20" i="60"/>
  <c r="O20" i="60"/>
  <c r="N20" i="60"/>
  <c r="M20" i="60"/>
  <c r="L20" i="60"/>
  <c r="F20" i="60"/>
  <c r="E20" i="60"/>
  <c r="D20" i="60"/>
  <c r="C20" i="60"/>
  <c r="B20" i="60"/>
  <c r="BO18" i="60"/>
  <c r="BN18" i="60"/>
  <c r="BG18" i="60"/>
  <c r="BF18" i="60"/>
  <c r="BE18" i="60"/>
  <c r="BD18" i="60"/>
  <c r="BC18" i="60"/>
  <c r="AY18" i="60"/>
  <c r="AW18" i="60"/>
  <c r="AV18" i="60"/>
  <c r="AU18" i="60"/>
  <c r="AU23" i="60" s="1"/>
  <c r="AT18" i="60"/>
  <c r="AS18" i="60"/>
  <c r="BO17" i="60"/>
  <c r="BN17" i="60"/>
  <c r="BG17" i="60"/>
  <c r="BF17" i="60"/>
  <c r="BE17" i="60"/>
  <c r="BD17" i="60"/>
  <c r="BC17" i="60"/>
  <c r="AY17" i="60"/>
  <c r="AW17" i="60"/>
  <c r="AV17" i="60"/>
  <c r="AU17" i="60"/>
  <c r="AT17" i="60"/>
  <c r="AS17" i="60"/>
  <c r="BO16" i="60"/>
  <c r="BN16" i="60"/>
  <c r="BG16" i="60"/>
  <c r="BF16" i="60"/>
  <c r="BE16" i="60"/>
  <c r="BD16" i="60"/>
  <c r="BC16" i="60"/>
  <c r="AY16" i="60"/>
  <c r="AW16" i="60"/>
  <c r="AV16" i="60"/>
  <c r="AU16" i="60"/>
  <c r="AT16" i="60"/>
  <c r="AS16" i="60"/>
  <c r="BO15" i="60"/>
  <c r="BN15" i="60"/>
  <c r="BG15" i="60"/>
  <c r="BF15" i="60"/>
  <c r="BE15" i="60"/>
  <c r="BD15" i="60"/>
  <c r="BC15" i="60"/>
  <c r="AY15" i="60"/>
  <c r="AW15" i="60"/>
  <c r="AV15" i="60"/>
  <c r="AU15" i="60"/>
  <c r="AT15" i="60"/>
  <c r="AS15" i="60"/>
  <c r="BO14" i="60"/>
  <c r="BN14" i="60"/>
  <c r="BG14" i="60"/>
  <c r="BF14" i="60"/>
  <c r="BE14" i="60"/>
  <c r="BD14" i="60"/>
  <c r="BC14" i="60"/>
  <c r="AY14" i="60"/>
  <c r="AW14" i="60"/>
  <c r="AV14" i="60"/>
  <c r="AU14" i="60"/>
  <c r="AT14" i="60"/>
  <c r="AS14" i="60"/>
  <c r="BO13" i="60"/>
  <c r="BN13" i="60"/>
  <c r="BG13" i="60"/>
  <c r="BF13" i="60"/>
  <c r="BE13" i="60"/>
  <c r="BD13" i="60"/>
  <c r="BC13" i="60"/>
  <c r="AY13" i="60"/>
  <c r="AW13" i="60"/>
  <c r="AV13" i="60"/>
  <c r="AU13" i="60"/>
  <c r="AT13" i="60"/>
  <c r="AS13" i="60"/>
  <c r="BO12" i="60"/>
  <c r="BN12" i="60"/>
  <c r="BG12" i="60"/>
  <c r="BF12" i="60"/>
  <c r="BE12" i="60"/>
  <c r="BD12" i="60"/>
  <c r="BC12" i="60"/>
  <c r="AY12" i="60"/>
  <c r="AW12" i="60"/>
  <c r="AV12" i="60"/>
  <c r="AU12" i="60"/>
  <c r="AT12" i="60"/>
  <c r="AS12" i="60"/>
  <c r="BO11" i="60"/>
  <c r="BN11" i="60"/>
  <c r="BG11" i="60"/>
  <c r="BF11" i="60"/>
  <c r="BE11" i="60"/>
  <c r="BD11" i="60"/>
  <c r="BC11" i="60"/>
  <c r="AY11" i="60"/>
  <c r="AW11" i="60"/>
  <c r="AV11" i="60"/>
  <c r="AU11" i="60"/>
  <c r="AT11" i="60"/>
  <c r="AS11" i="60"/>
  <c r="BO10" i="60"/>
  <c r="BN10" i="60"/>
  <c r="BG10" i="60"/>
  <c r="BF10" i="60"/>
  <c r="BE10" i="60"/>
  <c r="BD10" i="60"/>
  <c r="BC10" i="60"/>
  <c r="AY10" i="60"/>
  <c r="AW10" i="60"/>
  <c r="AV10" i="60"/>
  <c r="AU10" i="60"/>
  <c r="AT10" i="60"/>
  <c r="AS10" i="60"/>
  <c r="BO9" i="60"/>
  <c r="BN9" i="60"/>
  <c r="BG9" i="60"/>
  <c r="BF9" i="60"/>
  <c r="BE9" i="60"/>
  <c r="BD9" i="60"/>
  <c r="BC9" i="60"/>
  <c r="AY9" i="60"/>
  <c r="AW9" i="60"/>
  <c r="AV9" i="60"/>
  <c r="AU9" i="60"/>
  <c r="AT9" i="60"/>
  <c r="AS9" i="60"/>
  <c r="BO8" i="60"/>
  <c r="BN8" i="60"/>
  <c r="BG8" i="60"/>
  <c r="BF8" i="60"/>
  <c r="BE8" i="60"/>
  <c r="BD8" i="60"/>
  <c r="BC8" i="60"/>
  <c r="AY8" i="60"/>
  <c r="AW8" i="60"/>
  <c r="AV8" i="60"/>
  <c r="AU8" i="60"/>
  <c r="AT8" i="60"/>
  <c r="AS8" i="60"/>
  <c r="BO7" i="60"/>
  <c r="BN7" i="60"/>
  <c r="BG7" i="60"/>
  <c r="BF7" i="60"/>
  <c r="BE7" i="60"/>
  <c r="BD7" i="60"/>
  <c r="BC7" i="60"/>
  <c r="AY7" i="60"/>
  <c r="AW7" i="60"/>
  <c r="AV7" i="60"/>
  <c r="AU7" i="60"/>
  <c r="AT7" i="60"/>
  <c r="AS7" i="60"/>
  <c r="AP5" i="60"/>
  <c r="BA5" i="60" s="1"/>
  <c r="AN5" i="60"/>
  <c r="AL5" i="60"/>
  <c r="AW5" i="60" s="1"/>
  <c r="BG5" i="60" s="1"/>
  <c r="AK5" i="60"/>
  <c r="AV5" i="60" s="1"/>
  <c r="BF5" i="60" s="1"/>
  <c r="U4" i="60"/>
  <c r="AQ63" i="60" l="1"/>
  <c r="BK63" i="60"/>
  <c r="BL63" i="60" s="1"/>
  <c r="BK41" i="60"/>
  <c r="BL41" i="60" s="1"/>
  <c r="AQ41" i="60"/>
  <c r="K41" i="60"/>
  <c r="BK19" i="60"/>
  <c r="BL19" i="60" s="1"/>
  <c r="U19" i="60"/>
  <c r="AV23" i="60"/>
  <c r="AW23" i="60"/>
  <c r="AS20" i="60"/>
  <c r="AU20" i="60"/>
  <c r="BD20" i="60"/>
  <c r="AT21" i="60"/>
  <c r="BC21" i="60"/>
  <c r="BE21" i="60"/>
  <c r="AS22" i="60"/>
  <c r="AU22" i="60"/>
  <c r="BD22" i="60"/>
  <c r="AT23" i="60"/>
  <c r="BC23" i="60"/>
  <c r="BE23" i="60"/>
  <c r="AX23" i="60"/>
  <c r="AT20" i="60"/>
  <c r="BC20" i="60"/>
  <c r="BE20" i="60"/>
  <c r="AU43" i="60"/>
  <c r="AU44" i="60"/>
  <c r="BA64" i="60"/>
  <c r="BB64" i="60" s="1"/>
  <c r="AS64" i="60"/>
  <c r="AU64" i="60"/>
  <c r="BD64" i="60"/>
  <c r="AS65" i="60"/>
  <c r="AU65" i="60"/>
  <c r="BD65" i="60"/>
  <c r="AS66" i="60"/>
  <c r="AU66" i="60"/>
  <c r="BD66" i="60"/>
  <c r="AT67" i="60"/>
  <c r="BC67" i="60"/>
  <c r="BE67" i="60"/>
  <c r="AT64" i="60"/>
  <c r="BC64" i="60"/>
  <c r="BE64" i="60"/>
  <c r="AT65" i="60"/>
  <c r="BC65" i="60"/>
  <c r="BE65" i="60"/>
  <c r="AT66" i="60"/>
  <c r="BC66" i="60"/>
  <c r="BE66" i="60"/>
  <c r="BA67" i="60"/>
  <c r="BB67" i="60" s="1"/>
  <c r="AS67" i="60"/>
  <c r="AU67" i="60"/>
  <c r="BD67" i="60"/>
  <c r="BL26" i="60"/>
  <c r="BB26" i="60"/>
  <c r="AT42" i="60"/>
  <c r="BC42" i="60"/>
  <c r="BE42" i="60"/>
  <c r="BC43" i="60"/>
  <c r="BE43" i="60"/>
  <c r="AS44" i="60"/>
  <c r="BD44" i="60"/>
  <c r="AS45" i="60"/>
  <c r="AU45" i="60"/>
  <c r="BD45" i="60"/>
  <c r="AS42" i="60"/>
  <c r="AU42" i="60"/>
  <c r="BD42" i="60"/>
  <c r="AS43" i="60"/>
  <c r="AT44" i="60"/>
  <c r="BC44" i="60"/>
  <c r="BE44" i="60"/>
  <c r="AT45" i="60"/>
  <c r="BC45" i="60"/>
  <c r="BE45" i="60"/>
  <c r="AY23" i="60"/>
  <c r="BF20" i="60"/>
  <c r="BF21" i="60"/>
  <c r="BF22" i="60"/>
  <c r="BF23" i="60"/>
  <c r="BG42" i="60"/>
  <c r="BG43" i="60"/>
  <c r="BG44" i="60"/>
  <c r="BG45" i="60"/>
  <c r="BF64" i="60"/>
  <c r="BF65" i="60"/>
  <c r="BF66" i="60"/>
  <c r="BF67" i="60"/>
  <c r="BG20" i="60"/>
  <c r="BG21" i="60"/>
  <c r="BG22" i="60"/>
  <c r="BG23" i="60"/>
  <c r="BF42" i="60"/>
  <c r="BF44" i="60"/>
  <c r="BF45" i="60"/>
  <c r="BG64" i="60"/>
  <c r="BG65" i="60"/>
  <c r="BG66" i="60"/>
  <c r="BG67" i="60"/>
  <c r="AW20" i="60"/>
  <c r="AW21" i="60"/>
  <c r="AW22" i="60"/>
  <c r="AV42" i="60"/>
  <c r="AV44" i="60"/>
  <c r="AV45" i="60"/>
  <c r="AW64" i="60"/>
  <c r="AW65" i="60"/>
  <c r="AW66" i="60"/>
  <c r="AW67" i="60"/>
  <c r="AV20" i="60"/>
  <c r="AY20" i="60"/>
  <c r="AV21" i="60"/>
  <c r="AY21" i="60"/>
  <c r="AV22" i="60"/>
  <c r="AY22" i="60"/>
  <c r="AW42" i="60"/>
  <c r="AW43" i="60"/>
  <c r="AW44" i="60"/>
  <c r="AW45" i="60"/>
  <c r="AV64" i="60"/>
  <c r="AV65" i="60"/>
  <c r="AV66" i="60"/>
  <c r="AV67" i="60"/>
  <c r="BD43" i="60"/>
  <c r="BF43" i="60"/>
  <c r="AT43" i="60"/>
  <c r="AV43" i="60"/>
  <c r="F34" i="58" l="1"/>
  <c r="E34" i="58"/>
  <c r="D34" i="58"/>
  <c r="C34" i="58"/>
  <c r="B34" i="58"/>
  <c r="I33" i="58"/>
  <c r="H33" i="58"/>
  <c r="G33" i="58"/>
  <c r="F33" i="58"/>
  <c r="E33" i="58"/>
  <c r="D33" i="58"/>
  <c r="C33" i="58"/>
  <c r="H31" i="58"/>
  <c r="G31" i="58"/>
  <c r="F31" i="58"/>
  <c r="E31" i="58"/>
  <c r="D31" i="58"/>
  <c r="C31" i="58"/>
  <c r="O31" i="58"/>
  <c r="I31" i="58"/>
  <c r="H29" i="58"/>
  <c r="G29" i="58"/>
  <c r="F29" i="58"/>
  <c r="E29" i="58"/>
  <c r="D29" i="58"/>
  <c r="C29" i="58"/>
  <c r="O34" i="58"/>
  <c r="N34" i="58"/>
  <c r="O26" i="58"/>
  <c r="N26" i="58"/>
  <c r="M26" i="58"/>
  <c r="F23" i="58"/>
  <c r="E23" i="58"/>
  <c r="D23" i="58"/>
  <c r="C23" i="58"/>
  <c r="B23" i="58"/>
  <c r="I22" i="58"/>
  <c r="H22" i="58"/>
  <c r="G22" i="58"/>
  <c r="F22" i="58"/>
  <c r="E22" i="58"/>
  <c r="D22" i="58"/>
  <c r="C22" i="58"/>
  <c r="H20" i="58"/>
  <c r="G20" i="58"/>
  <c r="F20" i="58"/>
  <c r="E20" i="58"/>
  <c r="D20" i="58"/>
  <c r="C20" i="58"/>
  <c r="AF19" i="58"/>
  <c r="O20" i="58"/>
  <c r="AF18" i="58"/>
  <c r="H18" i="58"/>
  <c r="G18" i="58"/>
  <c r="F18" i="58"/>
  <c r="E18" i="58"/>
  <c r="D18" i="58"/>
  <c r="C18" i="58"/>
  <c r="AF17" i="58"/>
  <c r="N23" i="58"/>
  <c r="I18" i="58"/>
  <c r="AF16" i="58"/>
  <c r="AF15" i="58"/>
  <c r="O15" i="58"/>
  <c r="N15" i="58"/>
  <c r="M15" i="58"/>
  <c r="AF14" i="58"/>
  <c r="N25" i="58"/>
  <c r="AF13" i="58"/>
  <c r="AF12" i="58"/>
  <c r="F12" i="58"/>
  <c r="E12" i="58"/>
  <c r="D12" i="58"/>
  <c r="C12" i="58"/>
  <c r="B12" i="58"/>
  <c r="AF11" i="58"/>
  <c r="I11" i="58"/>
  <c r="H11" i="58"/>
  <c r="G11" i="58"/>
  <c r="F11" i="58"/>
  <c r="E11" i="58"/>
  <c r="D11" i="58"/>
  <c r="C11" i="58"/>
  <c r="AF10" i="58"/>
  <c r="AF9" i="58"/>
  <c r="H9" i="58"/>
  <c r="G9" i="58"/>
  <c r="F9" i="58"/>
  <c r="E9" i="58"/>
  <c r="D9" i="58"/>
  <c r="C9" i="58"/>
  <c r="AF8" i="58"/>
  <c r="O9" i="58"/>
  <c r="H7" i="58"/>
  <c r="G7" i="58"/>
  <c r="F7" i="58"/>
  <c r="E7" i="58"/>
  <c r="D7" i="58"/>
  <c r="C7" i="58"/>
  <c r="O12" i="58"/>
  <c r="N12" i="58"/>
  <c r="O18" i="58" l="1"/>
  <c r="I7" i="58"/>
  <c r="O7" i="58"/>
  <c r="I9" i="58"/>
  <c r="N10" i="58"/>
  <c r="I20" i="58"/>
  <c r="O21" i="58"/>
  <c r="O23" i="58"/>
  <c r="I29" i="58"/>
  <c r="O29" i="58"/>
  <c r="N32" i="58"/>
  <c r="O10" i="58"/>
  <c r="N21" i="58"/>
  <c r="O32" i="58"/>
  <c r="O33" i="58" l="1"/>
  <c r="O11" i="58"/>
  <c r="O22" i="58"/>
  <c r="L59" i="49" l="1"/>
  <c r="K59" i="49"/>
  <c r="E59" i="49"/>
  <c r="D59" i="49"/>
  <c r="H59" i="49" s="1"/>
  <c r="L58" i="49"/>
  <c r="K58" i="49"/>
  <c r="E58" i="49"/>
  <c r="H58" i="49" s="1"/>
  <c r="D58" i="49"/>
  <c r="K57" i="49"/>
  <c r="R57" i="49" s="1"/>
  <c r="D57" i="49"/>
  <c r="L56" i="49"/>
  <c r="O56" i="49" s="1"/>
  <c r="K56" i="49"/>
  <c r="E56" i="49"/>
  <c r="H56" i="49" s="1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T53" i="49" s="1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G50" i="49"/>
  <c r="I50" i="49" s="1"/>
  <c r="S49" i="49"/>
  <c r="R49" i="49"/>
  <c r="T49" i="49" s="1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T46" i="49" s="1"/>
  <c r="R46" i="49"/>
  <c r="O46" i="49"/>
  <c r="N46" i="49"/>
  <c r="M46" i="49"/>
  <c r="H46" i="49"/>
  <c r="G46" i="49"/>
  <c r="I46" i="49" s="1"/>
  <c r="F46" i="49"/>
  <c r="S45" i="49"/>
  <c r="R45" i="49"/>
  <c r="O45" i="49"/>
  <c r="N45" i="49"/>
  <c r="N55" i="49" s="1"/>
  <c r="M45" i="49"/>
  <c r="M55" i="49" s="1"/>
  <c r="H45" i="49"/>
  <c r="G45" i="49"/>
  <c r="G55" i="49" s="1"/>
  <c r="F45" i="49"/>
  <c r="F55" i="49" s="1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H40" i="49" s="1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T34" i="49" s="1"/>
  <c r="O34" i="49"/>
  <c r="H34" i="49"/>
  <c r="R33" i="49"/>
  <c r="M33" i="49"/>
  <c r="F33" i="49"/>
  <c r="E33" i="49"/>
  <c r="G33" i="49" s="1"/>
  <c r="I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P31" i="49" s="1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L38" i="49" s="1"/>
  <c r="F28" i="49"/>
  <c r="E28" i="49"/>
  <c r="S27" i="49"/>
  <c r="T27" i="49" s="1"/>
  <c r="R27" i="49"/>
  <c r="O27" i="49"/>
  <c r="N27" i="49"/>
  <c r="M27" i="49"/>
  <c r="H27" i="49"/>
  <c r="G27" i="49"/>
  <c r="I27" i="49" s="1"/>
  <c r="F27" i="49"/>
  <c r="S26" i="49"/>
  <c r="R26" i="49"/>
  <c r="O26" i="49"/>
  <c r="N26" i="49"/>
  <c r="M26" i="49"/>
  <c r="M36" i="49" s="1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O39" i="49" l="1"/>
  <c r="N48" i="49"/>
  <c r="P48" i="49" s="1"/>
  <c r="T50" i="49"/>
  <c r="T54" i="49"/>
  <c r="F56" i="49"/>
  <c r="R56" i="49"/>
  <c r="F57" i="49"/>
  <c r="F58" i="49"/>
  <c r="R58" i="49"/>
  <c r="R59" i="49"/>
  <c r="T29" i="49"/>
  <c r="P55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I55" i="49"/>
  <c r="E57" i="49"/>
  <c r="G49" i="49"/>
  <c r="I49" i="49" s="1"/>
  <c r="G48" i="49"/>
  <c r="I48" i="49" s="1"/>
  <c r="H47" i="49"/>
  <c r="G47" i="49"/>
  <c r="I47" i="49" s="1"/>
  <c r="L57" i="49"/>
  <c r="I51" i="49"/>
  <c r="I52" i="49"/>
  <c r="S52" i="49"/>
  <c r="T52" i="49" s="1"/>
  <c r="G59" i="49"/>
  <c r="T59" i="49"/>
  <c r="H55" i="49"/>
  <c r="R55" i="49"/>
  <c r="T55" i="49" s="1"/>
  <c r="G56" i="49"/>
  <c r="I56" i="49" s="1"/>
  <c r="N56" i="49"/>
  <c r="S56" i="49"/>
  <c r="T56" i="49" s="1"/>
  <c r="M57" i="49"/>
  <c r="G58" i="49"/>
  <c r="I58" i="49" s="1"/>
  <c r="N58" i="49"/>
  <c r="S58" i="49"/>
  <c r="T58" i="49" s="1"/>
  <c r="F59" i="49"/>
  <c r="M59" i="49"/>
  <c r="O59" i="49"/>
  <c r="I45" i="49"/>
  <c r="P45" i="49"/>
  <c r="N47" i="49"/>
  <c r="P47" i="49" s="1"/>
  <c r="S47" i="49"/>
  <c r="T47" i="49" s="1"/>
  <c r="N49" i="49"/>
  <c r="P49" i="49" s="1"/>
  <c r="M56" i="49"/>
  <c r="M58" i="49"/>
  <c r="N59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T26" i="49"/>
  <c r="F37" i="49"/>
  <c r="R37" i="49"/>
  <c r="F38" i="49"/>
  <c r="E38" i="49"/>
  <c r="S38" i="49" s="1"/>
  <c r="T38" i="49" s="1"/>
  <c r="G30" i="49"/>
  <c r="I30" i="49" s="1"/>
  <c r="G29" i="49"/>
  <c r="I29" i="49" s="1"/>
  <c r="H28" i="49"/>
  <c r="G28" i="49"/>
  <c r="I28" i="49" s="1"/>
  <c r="N38" i="49"/>
  <c r="O38" i="49"/>
  <c r="G40" i="49"/>
  <c r="F36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T37" i="49" s="1"/>
  <c r="M38" i="49"/>
  <c r="G39" i="49"/>
  <c r="I39" i="49" s="1"/>
  <c r="N39" i="49"/>
  <c r="S39" i="49"/>
  <c r="T39" i="49" s="1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T8" i="49" s="1"/>
  <c r="R9" i="49"/>
  <c r="R10" i="49"/>
  <c r="S10" i="49"/>
  <c r="T10" i="49" s="1"/>
  <c r="R11" i="49"/>
  <c r="S11" i="49"/>
  <c r="R12" i="49"/>
  <c r="S12" i="49"/>
  <c r="T12" i="49" s="1"/>
  <c r="R13" i="49"/>
  <c r="S13" i="49"/>
  <c r="T13" i="49" s="1"/>
  <c r="R14" i="49"/>
  <c r="R15" i="49"/>
  <c r="S15" i="49"/>
  <c r="T15" i="49" s="1"/>
  <c r="R16" i="49"/>
  <c r="S16" i="49"/>
  <c r="L14" i="49"/>
  <c r="S14" i="49" s="1"/>
  <c r="L21" i="49"/>
  <c r="S21" i="49" s="1"/>
  <c r="K21" i="49"/>
  <c r="O21" i="49" s="1"/>
  <c r="L20" i="49"/>
  <c r="S20" i="49" s="1"/>
  <c r="K20" i="49"/>
  <c r="O20" i="49" s="1"/>
  <c r="K19" i="49"/>
  <c r="L18" i="49"/>
  <c r="N18" i="49" s="1"/>
  <c r="K18" i="49"/>
  <c r="O18" i="49" s="1"/>
  <c r="O10" i="49"/>
  <c r="O11" i="49"/>
  <c r="O12" i="49"/>
  <c r="O13" i="49"/>
  <c r="O15" i="49"/>
  <c r="O16" i="49"/>
  <c r="O17" i="49"/>
  <c r="N16" i="49"/>
  <c r="M16" i="49"/>
  <c r="N15" i="49"/>
  <c r="P15" i="49" s="1"/>
  <c r="N14" i="49"/>
  <c r="M14" i="49"/>
  <c r="N13" i="49"/>
  <c r="P13" i="49" s="1"/>
  <c r="M13" i="49"/>
  <c r="N12" i="49"/>
  <c r="P12" i="49" s="1"/>
  <c r="M12" i="49"/>
  <c r="M11" i="49"/>
  <c r="M9" i="49"/>
  <c r="N8" i="49"/>
  <c r="M8" i="49"/>
  <c r="N7" i="49"/>
  <c r="N17" i="49" s="1"/>
  <c r="P17" i="49" s="1"/>
  <c r="M7" i="49"/>
  <c r="M17" i="49" s="1"/>
  <c r="L9" i="49"/>
  <c r="S9" i="49" s="1"/>
  <c r="F16" i="49"/>
  <c r="G13" i="49"/>
  <c r="F14" i="49"/>
  <c r="F13" i="49"/>
  <c r="F11" i="49"/>
  <c r="F9" i="49"/>
  <c r="G8" i="49"/>
  <c r="F8" i="49"/>
  <c r="E17" i="49"/>
  <c r="S17" i="49" s="1"/>
  <c r="E18" i="49"/>
  <c r="G18" i="49" s="1"/>
  <c r="E20" i="49"/>
  <c r="E21" i="49"/>
  <c r="D21" i="49"/>
  <c r="D20" i="49"/>
  <c r="D19" i="49"/>
  <c r="D18" i="49"/>
  <c r="F18" i="49" s="1"/>
  <c r="D17" i="49"/>
  <c r="R17" i="49" s="1"/>
  <c r="E14" i="49"/>
  <c r="G16" i="49" s="1"/>
  <c r="H8" i="49"/>
  <c r="H10" i="49"/>
  <c r="H11" i="49"/>
  <c r="H12" i="49"/>
  <c r="H13" i="49"/>
  <c r="I13" i="49"/>
  <c r="H15" i="49"/>
  <c r="H16" i="49"/>
  <c r="E9" i="49"/>
  <c r="G10" i="49" s="1"/>
  <c r="I10" i="49" s="1"/>
  <c r="H18" i="49"/>
  <c r="H17" i="49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17" i="49" l="1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R18" i="49"/>
  <c r="T16" i="49"/>
  <c r="T14" i="49"/>
  <c r="T11" i="49"/>
  <c r="T9" i="49"/>
  <c r="G36" i="49"/>
  <c r="I36" i="49" s="1"/>
  <c r="G7" i="49"/>
  <c r="G12" i="49"/>
  <c r="G9" i="49"/>
  <c r="G14" i="49"/>
  <c r="I14" i="49" s="1"/>
  <c r="N9" i="49"/>
  <c r="P9" i="49" s="1"/>
  <c r="P11" i="49"/>
  <c r="P14" i="49"/>
  <c r="O9" i="49"/>
  <c r="L19" i="49"/>
  <c r="R20" i="49"/>
  <c r="T20" i="49" s="1"/>
  <c r="S18" i="49"/>
  <c r="T18" i="49" s="1"/>
  <c r="I59" i="49"/>
  <c r="S57" i="49"/>
  <c r="T57" i="49" s="1"/>
  <c r="N57" i="49"/>
  <c r="P57" i="49" s="1"/>
  <c r="O57" i="49"/>
  <c r="P59" i="49"/>
  <c r="P58" i="49"/>
  <c r="P56" i="49"/>
  <c r="G57" i="49"/>
  <c r="I57" i="49" s="1"/>
  <c r="H57" i="49"/>
  <c r="I26" i="49"/>
  <c r="I37" i="49"/>
  <c r="T40" i="49"/>
  <c r="P40" i="49"/>
  <c r="P39" i="49"/>
  <c r="P37" i="49"/>
  <c r="I40" i="49"/>
  <c r="P38" i="49"/>
  <c r="G38" i="49"/>
  <c r="I38" i="49" s="1"/>
  <c r="H38" i="49"/>
  <c r="R21" i="49"/>
  <c r="T21" i="49" s="1"/>
  <c r="F21" i="49"/>
  <c r="I16" i="49"/>
  <c r="R19" i="49"/>
  <c r="F19" i="49"/>
  <c r="I19" i="49" s="1"/>
  <c r="F20" i="49"/>
  <c r="H21" i="49"/>
  <c r="I11" i="49"/>
  <c r="P16" i="49"/>
  <c r="O19" i="49"/>
  <c r="O14" i="49"/>
  <c r="N20" i="49"/>
  <c r="N21" i="49"/>
  <c r="M18" i="49"/>
  <c r="P18" i="49" s="1"/>
  <c r="M19" i="49"/>
  <c r="M20" i="49"/>
  <c r="P20" i="49" s="1"/>
  <c r="M21" i="49"/>
  <c r="P21" i="49" s="1"/>
  <c r="I9" i="49"/>
  <c r="I8" i="49"/>
  <c r="I12" i="49"/>
  <c r="I18" i="49"/>
  <c r="T7" i="49"/>
  <c r="I7" i="49"/>
  <c r="P7" i="49"/>
  <c r="P8" i="49"/>
  <c r="H19" i="49"/>
  <c r="Q96" i="48"/>
  <c r="P96" i="48"/>
  <c r="M96" i="48"/>
  <c r="L96" i="48"/>
  <c r="K96" i="48"/>
  <c r="F96" i="48"/>
  <c r="C95" i="48"/>
  <c r="B95" i="48"/>
  <c r="D95" i="48" s="1"/>
  <c r="L94" i="48"/>
  <c r="K94" i="48"/>
  <c r="E94" i="48"/>
  <c r="D94" i="48"/>
  <c r="L93" i="48"/>
  <c r="K93" i="48"/>
  <c r="E93" i="48"/>
  <c r="D93" i="48"/>
  <c r="L92" i="48"/>
  <c r="K92" i="48"/>
  <c r="E92" i="48"/>
  <c r="D92" i="48"/>
  <c r="L91" i="48"/>
  <c r="K91" i="48"/>
  <c r="E91" i="48"/>
  <c r="D91" i="48"/>
  <c r="L90" i="48"/>
  <c r="K90" i="48"/>
  <c r="E90" i="48"/>
  <c r="D90" i="48"/>
  <c r="L89" i="48"/>
  <c r="K89" i="48"/>
  <c r="E89" i="48"/>
  <c r="G89" i="48" s="1"/>
  <c r="D89" i="48"/>
  <c r="L88" i="48"/>
  <c r="K88" i="48"/>
  <c r="E88" i="48"/>
  <c r="D88" i="48"/>
  <c r="L87" i="48"/>
  <c r="K87" i="48"/>
  <c r="E87" i="48"/>
  <c r="D87" i="48"/>
  <c r="Q86" i="48"/>
  <c r="P86" i="48"/>
  <c r="L86" i="48"/>
  <c r="K86" i="48"/>
  <c r="E86" i="48"/>
  <c r="D86" i="48"/>
  <c r="Q85" i="48"/>
  <c r="P85" i="48"/>
  <c r="L85" i="48"/>
  <c r="K85" i="48"/>
  <c r="E85" i="48"/>
  <c r="D85" i="48"/>
  <c r="Q84" i="48"/>
  <c r="P84" i="48"/>
  <c r="L84" i="48"/>
  <c r="K84" i="48"/>
  <c r="E84" i="48"/>
  <c r="D84" i="48"/>
  <c r="Q83" i="48"/>
  <c r="P83" i="48"/>
  <c r="L83" i="48"/>
  <c r="K83" i="48"/>
  <c r="E83" i="48"/>
  <c r="D83" i="48"/>
  <c r="Q82" i="48"/>
  <c r="P82" i="48"/>
  <c r="M82" i="48"/>
  <c r="L82" i="48"/>
  <c r="K82" i="48"/>
  <c r="F82" i="48"/>
  <c r="E82" i="48"/>
  <c r="D82" i="48"/>
  <c r="Q81" i="48"/>
  <c r="P81" i="48"/>
  <c r="M81" i="48"/>
  <c r="L81" i="48"/>
  <c r="K81" i="48"/>
  <c r="F81" i="48"/>
  <c r="E81" i="48"/>
  <c r="D81" i="48"/>
  <c r="Q80" i="48"/>
  <c r="P80" i="48"/>
  <c r="M80" i="48"/>
  <c r="L80" i="48"/>
  <c r="K80" i="48"/>
  <c r="F80" i="48"/>
  <c r="E80" i="48"/>
  <c r="D80" i="48"/>
  <c r="Q79" i="48"/>
  <c r="P79" i="48"/>
  <c r="M79" i="48"/>
  <c r="L79" i="48"/>
  <c r="K79" i="48"/>
  <c r="F79" i="48"/>
  <c r="E79" i="48"/>
  <c r="D79" i="48"/>
  <c r="Q78" i="48"/>
  <c r="P78" i="48"/>
  <c r="M78" i="48"/>
  <c r="L78" i="48"/>
  <c r="K78" i="48"/>
  <c r="F78" i="48"/>
  <c r="E78" i="48"/>
  <c r="D78" i="48"/>
  <c r="Q77" i="48"/>
  <c r="P77" i="48"/>
  <c r="M77" i="48"/>
  <c r="L77" i="48"/>
  <c r="K77" i="48"/>
  <c r="F77" i="48"/>
  <c r="E77" i="48"/>
  <c r="D77" i="48"/>
  <c r="Q76" i="48"/>
  <c r="P76" i="48"/>
  <c r="M76" i="48"/>
  <c r="L76" i="48"/>
  <c r="K76" i="48"/>
  <c r="F76" i="48"/>
  <c r="E76" i="48"/>
  <c r="D76" i="48"/>
  <c r="Q75" i="48"/>
  <c r="P75" i="48"/>
  <c r="M75" i="48"/>
  <c r="L75" i="48"/>
  <c r="K75" i="48"/>
  <c r="F75" i="48"/>
  <c r="E75" i="48"/>
  <c r="D75" i="48"/>
  <c r="Q74" i="48"/>
  <c r="P74" i="48"/>
  <c r="M74" i="48"/>
  <c r="L74" i="48"/>
  <c r="K74" i="48"/>
  <c r="F74" i="48"/>
  <c r="E74" i="48"/>
  <c r="D74" i="48"/>
  <c r="Q73" i="48"/>
  <c r="P73" i="48"/>
  <c r="M73" i="48"/>
  <c r="L73" i="48"/>
  <c r="K73" i="48"/>
  <c r="F73" i="48"/>
  <c r="E73" i="48"/>
  <c r="D73" i="48"/>
  <c r="Q72" i="48"/>
  <c r="P72" i="48"/>
  <c r="M72" i="48"/>
  <c r="L72" i="48"/>
  <c r="K72" i="48"/>
  <c r="F72" i="48"/>
  <c r="E72" i="48"/>
  <c r="D72" i="48"/>
  <c r="Q71" i="48"/>
  <c r="P71" i="48"/>
  <c r="M71" i="48"/>
  <c r="L71" i="48"/>
  <c r="K71" i="48"/>
  <c r="F71" i="48"/>
  <c r="E71" i="48"/>
  <c r="D71" i="48"/>
  <c r="Q70" i="48"/>
  <c r="P70" i="48"/>
  <c r="M70" i="48"/>
  <c r="L70" i="48"/>
  <c r="K70" i="48"/>
  <c r="F70" i="48"/>
  <c r="E70" i="48"/>
  <c r="D70" i="48"/>
  <c r="Q69" i="48"/>
  <c r="P69" i="48"/>
  <c r="M69" i="48"/>
  <c r="L69" i="48"/>
  <c r="K69" i="48"/>
  <c r="F69" i="48"/>
  <c r="E69" i="48"/>
  <c r="D69" i="48"/>
  <c r="Q68" i="48"/>
  <c r="P68" i="48"/>
  <c r="M68" i="48"/>
  <c r="L68" i="48"/>
  <c r="K68" i="48"/>
  <c r="F68" i="48"/>
  <c r="E68" i="48"/>
  <c r="D68" i="48"/>
  <c r="P66" i="48"/>
  <c r="M66" i="48"/>
  <c r="K66" i="48"/>
  <c r="I66" i="48"/>
  <c r="F66" i="48"/>
  <c r="D66" i="48"/>
  <c r="B66" i="48"/>
  <c r="Q62" i="48"/>
  <c r="P62" i="48"/>
  <c r="M62" i="48"/>
  <c r="F62" i="48"/>
  <c r="J61" i="48"/>
  <c r="I61" i="48"/>
  <c r="C61" i="48"/>
  <c r="E61" i="48" s="1"/>
  <c r="B61" i="48"/>
  <c r="Q60" i="48"/>
  <c r="P60" i="48"/>
  <c r="M60" i="48"/>
  <c r="L60" i="48"/>
  <c r="K60" i="48"/>
  <c r="F60" i="48"/>
  <c r="E60" i="48"/>
  <c r="D60" i="48"/>
  <c r="Q59" i="48"/>
  <c r="P59" i="48"/>
  <c r="M59" i="48"/>
  <c r="L59" i="48"/>
  <c r="K59" i="48"/>
  <c r="F59" i="48"/>
  <c r="E59" i="48"/>
  <c r="D59" i="48"/>
  <c r="Q58" i="48"/>
  <c r="P58" i="48"/>
  <c r="M58" i="48"/>
  <c r="L58" i="48"/>
  <c r="K58" i="48"/>
  <c r="F58" i="48"/>
  <c r="E58" i="48"/>
  <c r="D58" i="48"/>
  <c r="Q57" i="48"/>
  <c r="P57" i="48"/>
  <c r="M57" i="48"/>
  <c r="L57" i="48"/>
  <c r="K57" i="48"/>
  <c r="F57" i="48"/>
  <c r="E57" i="48"/>
  <c r="D57" i="48"/>
  <c r="Q56" i="48"/>
  <c r="P56" i="48"/>
  <c r="M56" i="48"/>
  <c r="L56" i="48"/>
  <c r="K56" i="48"/>
  <c r="F56" i="48"/>
  <c r="E56" i="48"/>
  <c r="D56" i="48"/>
  <c r="Q55" i="48"/>
  <c r="P55" i="48"/>
  <c r="M55" i="48"/>
  <c r="L55" i="48"/>
  <c r="K55" i="48"/>
  <c r="F55" i="48"/>
  <c r="E55" i="48"/>
  <c r="D55" i="48"/>
  <c r="Q54" i="48"/>
  <c r="P54" i="48"/>
  <c r="M54" i="48"/>
  <c r="L54" i="48"/>
  <c r="K54" i="48"/>
  <c r="F54" i="48"/>
  <c r="E54" i="48"/>
  <c r="D54" i="48"/>
  <c r="Q53" i="48"/>
  <c r="P53" i="48"/>
  <c r="M53" i="48"/>
  <c r="L53" i="48"/>
  <c r="K53" i="48"/>
  <c r="F53" i="48"/>
  <c r="E53" i="48"/>
  <c r="D53" i="48"/>
  <c r="Q52" i="48"/>
  <c r="P52" i="48"/>
  <c r="M52" i="48"/>
  <c r="L52" i="48"/>
  <c r="K52" i="48"/>
  <c r="F52" i="48"/>
  <c r="E52" i="48"/>
  <c r="D52" i="48"/>
  <c r="Q51" i="48"/>
  <c r="P51" i="48"/>
  <c r="M51" i="48"/>
  <c r="L51" i="48"/>
  <c r="K51" i="48"/>
  <c r="F51" i="48"/>
  <c r="E51" i="48"/>
  <c r="D51" i="48"/>
  <c r="Q50" i="48"/>
  <c r="P50" i="48"/>
  <c r="M50" i="48"/>
  <c r="L50" i="48"/>
  <c r="K50" i="48"/>
  <c r="F50" i="48"/>
  <c r="E50" i="48"/>
  <c r="D50" i="48"/>
  <c r="Q49" i="48"/>
  <c r="P49" i="48"/>
  <c r="M49" i="48"/>
  <c r="L49" i="48"/>
  <c r="K49" i="48"/>
  <c r="F49" i="48"/>
  <c r="E49" i="48"/>
  <c r="D49" i="48"/>
  <c r="Q48" i="48"/>
  <c r="P48" i="48"/>
  <c r="M48" i="48"/>
  <c r="L48" i="48"/>
  <c r="K48" i="48"/>
  <c r="F48" i="48"/>
  <c r="E48" i="48"/>
  <c r="D48" i="48"/>
  <c r="Q47" i="48"/>
  <c r="P47" i="48"/>
  <c r="M47" i="48"/>
  <c r="L47" i="48"/>
  <c r="K47" i="48"/>
  <c r="F47" i="48"/>
  <c r="E47" i="48"/>
  <c r="D47" i="48"/>
  <c r="Q46" i="48"/>
  <c r="P46" i="48"/>
  <c r="M46" i="48"/>
  <c r="L46" i="48"/>
  <c r="K46" i="48"/>
  <c r="F46" i="48"/>
  <c r="E46" i="48"/>
  <c r="D46" i="48"/>
  <c r="Q45" i="48"/>
  <c r="P45" i="48"/>
  <c r="M45" i="48"/>
  <c r="L45" i="48"/>
  <c r="K45" i="48"/>
  <c r="F45" i="48"/>
  <c r="E45" i="48"/>
  <c r="D45" i="48"/>
  <c r="Q44" i="48"/>
  <c r="P44" i="48"/>
  <c r="M44" i="48"/>
  <c r="L44" i="48"/>
  <c r="K44" i="48"/>
  <c r="F44" i="48"/>
  <c r="E44" i="48"/>
  <c r="D44" i="48"/>
  <c r="Q43" i="48"/>
  <c r="P43" i="48"/>
  <c r="M43" i="48"/>
  <c r="L43" i="48"/>
  <c r="K43" i="48"/>
  <c r="F43" i="48"/>
  <c r="E43" i="48"/>
  <c r="D43" i="48"/>
  <c r="Q42" i="48"/>
  <c r="P42" i="48"/>
  <c r="M42" i="48"/>
  <c r="L42" i="48"/>
  <c r="K42" i="48"/>
  <c r="F42" i="48"/>
  <c r="E42" i="48"/>
  <c r="D42" i="48"/>
  <c r="Q41" i="48"/>
  <c r="P41" i="48"/>
  <c r="M41" i="48"/>
  <c r="L41" i="48"/>
  <c r="K41" i="48"/>
  <c r="F41" i="48"/>
  <c r="E41" i="48"/>
  <c r="D41" i="48"/>
  <c r="Q40" i="48"/>
  <c r="P40" i="48"/>
  <c r="M40" i="48"/>
  <c r="L40" i="48"/>
  <c r="K40" i="48"/>
  <c r="F40" i="48"/>
  <c r="E40" i="48"/>
  <c r="D40" i="48"/>
  <c r="Q39" i="48"/>
  <c r="P39" i="48"/>
  <c r="M39" i="48"/>
  <c r="L39" i="48"/>
  <c r="K39" i="48"/>
  <c r="F39" i="48"/>
  <c r="E39" i="48"/>
  <c r="D39" i="48"/>
  <c r="R37" i="48"/>
  <c r="R66" i="48" s="1"/>
  <c r="P37" i="48"/>
  <c r="M37" i="48"/>
  <c r="K37" i="48"/>
  <c r="I37" i="48"/>
  <c r="F37" i="48"/>
  <c r="D37" i="48"/>
  <c r="B37" i="48"/>
  <c r="Q33" i="48"/>
  <c r="P33" i="48"/>
  <c r="M33" i="48"/>
  <c r="F33" i="48"/>
  <c r="D32" i="48"/>
  <c r="Q31" i="48"/>
  <c r="P31" i="48"/>
  <c r="M31" i="48"/>
  <c r="L31" i="48"/>
  <c r="K31" i="48"/>
  <c r="F31" i="48"/>
  <c r="E31" i="48"/>
  <c r="D31" i="48"/>
  <c r="Q30" i="48"/>
  <c r="P30" i="48"/>
  <c r="M30" i="48"/>
  <c r="L30" i="48"/>
  <c r="K30" i="48"/>
  <c r="F30" i="48"/>
  <c r="E30" i="48"/>
  <c r="D30" i="48"/>
  <c r="Q29" i="48"/>
  <c r="P29" i="48"/>
  <c r="M29" i="48"/>
  <c r="L29" i="48"/>
  <c r="K29" i="48"/>
  <c r="F29" i="48"/>
  <c r="E29" i="48"/>
  <c r="D29" i="48"/>
  <c r="Q28" i="48"/>
  <c r="P28" i="48"/>
  <c r="M28" i="48"/>
  <c r="L28" i="48"/>
  <c r="K28" i="48"/>
  <c r="F28" i="48"/>
  <c r="E28" i="48"/>
  <c r="D28" i="48"/>
  <c r="Q27" i="48"/>
  <c r="P27" i="48"/>
  <c r="M27" i="48"/>
  <c r="L27" i="48"/>
  <c r="K27" i="48"/>
  <c r="F27" i="48"/>
  <c r="E27" i="48"/>
  <c r="D27" i="48"/>
  <c r="Q26" i="48"/>
  <c r="P26" i="48"/>
  <c r="M26" i="48"/>
  <c r="L26" i="48"/>
  <c r="K26" i="48"/>
  <c r="F26" i="48"/>
  <c r="E26" i="48"/>
  <c r="D26" i="48"/>
  <c r="Q25" i="48"/>
  <c r="P25" i="48"/>
  <c r="M25" i="48"/>
  <c r="L25" i="48"/>
  <c r="K25" i="48"/>
  <c r="F25" i="48"/>
  <c r="E25" i="48"/>
  <c r="D25" i="48"/>
  <c r="Q24" i="48"/>
  <c r="P24" i="48"/>
  <c r="M24" i="48"/>
  <c r="L24" i="48"/>
  <c r="K24" i="48"/>
  <c r="F24" i="48"/>
  <c r="E24" i="48"/>
  <c r="D24" i="48"/>
  <c r="Q23" i="48"/>
  <c r="P23" i="48"/>
  <c r="M23" i="48"/>
  <c r="L23" i="48"/>
  <c r="K23" i="48"/>
  <c r="F23" i="48"/>
  <c r="E23" i="48"/>
  <c r="D23" i="48"/>
  <c r="Q22" i="48"/>
  <c r="P22" i="48"/>
  <c r="M22" i="48"/>
  <c r="L22" i="48"/>
  <c r="K22" i="48"/>
  <c r="F22" i="48"/>
  <c r="E22" i="48"/>
  <c r="D22" i="48"/>
  <c r="Q21" i="48"/>
  <c r="P21" i="48"/>
  <c r="M21" i="48"/>
  <c r="L21" i="48"/>
  <c r="K21" i="48"/>
  <c r="F21" i="48"/>
  <c r="E21" i="48"/>
  <c r="D21" i="48"/>
  <c r="Q20" i="48"/>
  <c r="P20" i="48"/>
  <c r="M20" i="48"/>
  <c r="L20" i="48"/>
  <c r="K20" i="48"/>
  <c r="F20" i="48"/>
  <c r="E20" i="48"/>
  <c r="D20" i="48"/>
  <c r="Q19" i="48"/>
  <c r="P19" i="48"/>
  <c r="M19" i="48"/>
  <c r="L19" i="48"/>
  <c r="K19" i="48"/>
  <c r="F19" i="48"/>
  <c r="E19" i="48"/>
  <c r="D19" i="48"/>
  <c r="Q18" i="48"/>
  <c r="P18" i="48"/>
  <c r="M18" i="48"/>
  <c r="L18" i="48"/>
  <c r="K18" i="48"/>
  <c r="F18" i="48"/>
  <c r="E18" i="48"/>
  <c r="D18" i="48"/>
  <c r="Q17" i="48"/>
  <c r="P17" i="48"/>
  <c r="M17" i="48"/>
  <c r="L17" i="48"/>
  <c r="K17" i="48"/>
  <c r="F17" i="48"/>
  <c r="E17" i="48"/>
  <c r="D17" i="48"/>
  <c r="Q16" i="48"/>
  <c r="P16" i="48"/>
  <c r="M16" i="48"/>
  <c r="L16" i="48"/>
  <c r="K16" i="48"/>
  <c r="F16" i="48"/>
  <c r="E16" i="48"/>
  <c r="D16" i="48"/>
  <c r="Q15" i="48"/>
  <c r="P15" i="48"/>
  <c r="M15" i="48"/>
  <c r="L15" i="48"/>
  <c r="K15" i="48"/>
  <c r="F15" i="48"/>
  <c r="E15" i="48"/>
  <c r="D15" i="48"/>
  <c r="Q14" i="48"/>
  <c r="P14" i="48"/>
  <c r="M14" i="48"/>
  <c r="L14" i="48"/>
  <c r="K14" i="48"/>
  <c r="F14" i="48"/>
  <c r="E14" i="48"/>
  <c r="D14" i="48"/>
  <c r="Q13" i="48"/>
  <c r="P13" i="48"/>
  <c r="M13" i="48"/>
  <c r="L13" i="48"/>
  <c r="K13" i="48"/>
  <c r="F13" i="48"/>
  <c r="E13" i="48"/>
  <c r="D13" i="48"/>
  <c r="Q12" i="48"/>
  <c r="P12" i="48"/>
  <c r="M12" i="48"/>
  <c r="L12" i="48"/>
  <c r="K12" i="48"/>
  <c r="F12" i="48"/>
  <c r="E12" i="48"/>
  <c r="D12" i="48"/>
  <c r="Q11" i="48"/>
  <c r="P11" i="48"/>
  <c r="M11" i="48"/>
  <c r="L11" i="48"/>
  <c r="K11" i="48"/>
  <c r="F11" i="48"/>
  <c r="E11" i="48"/>
  <c r="D11" i="48"/>
  <c r="Q10" i="48"/>
  <c r="P10" i="48"/>
  <c r="M10" i="48"/>
  <c r="L10" i="48"/>
  <c r="K10" i="48"/>
  <c r="F10" i="48"/>
  <c r="E10" i="48"/>
  <c r="D10" i="48"/>
  <c r="Q9" i="48"/>
  <c r="P9" i="48"/>
  <c r="M9" i="48"/>
  <c r="L9" i="48"/>
  <c r="K9" i="48"/>
  <c r="F9" i="48"/>
  <c r="E9" i="48"/>
  <c r="D9" i="48"/>
  <c r="Q8" i="48"/>
  <c r="P8" i="48"/>
  <c r="M8" i="48"/>
  <c r="L8" i="48"/>
  <c r="K8" i="48"/>
  <c r="F8" i="48"/>
  <c r="E8" i="48"/>
  <c r="D8" i="48"/>
  <c r="Q7" i="48"/>
  <c r="P7" i="48"/>
  <c r="M7" i="48"/>
  <c r="L7" i="48"/>
  <c r="K7" i="48"/>
  <c r="F7" i="48"/>
  <c r="E7" i="48"/>
  <c r="D7" i="48"/>
  <c r="C6" i="48"/>
  <c r="B6" i="48"/>
  <c r="P5" i="48"/>
  <c r="M5" i="48"/>
  <c r="K5" i="48"/>
  <c r="I5" i="48"/>
  <c r="D5" i="48"/>
  <c r="F5" i="48" s="1"/>
  <c r="Q96" i="47"/>
  <c r="P96" i="47"/>
  <c r="M96" i="47"/>
  <c r="L96" i="47"/>
  <c r="K96" i="47"/>
  <c r="F96" i="47"/>
  <c r="J95" i="47"/>
  <c r="I95" i="47"/>
  <c r="K95" i="47" s="1"/>
  <c r="C95" i="47"/>
  <c r="B95" i="47"/>
  <c r="P95" i="47" s="1"/>
  <c r="L94" i="47"/>
  <c r="N94" i="47" s="1"/>
  <c r="E94" i="47"/>
  <c r="G94" i="47" s="1"/>
  <c r="L93" i="47"/>
  <c r="N93" i="47" s="1"/>
  <c r="E93" i="47"/>
  <c r="L92" i="47"/>
  <c r="E92" i="47"/>
  <c r="L91" i="47"/>
  <c r="E91" i="47"/>
  <c r="L90" i="47"/>
  <c r="E90" i="47"/>
  <c r="L89" i="47"/>
  <c r="E89" i="47"/>
  <c r="E88" i="47"/>
  <c r="L87" i="47"/>
  <c r="N87" i="47" s="1"/>
  <c r="E87" i="47"/>
  <c r="G87" i="47" s="1"/>
  <c r="L86" i="47"/>
  <c r="N86" i="47" s="1"/>
  <c r="E86" i="47"/>
  <c r="G86" i="47" s="1"/>
  <c r="L85" i="47"/>
  <c r="N85" i="47" s="1"/>
  <c r="E85" i="47"/>
  <c r="G85" i="47" s="1"/>
  <c r="L84" i="47"/>
  <c r="N84" i="47" s="1"/>
  <c r="E84" i="47"/>
  <c r="G84" i="47" s="1"/>
  <c r="L83" i="47"/>
  <c r="N83" i="47" s="1"/>
  <c r="E83" i="47"/>
  <c r="G83" i="47" s="1"/>
  <c r="L82" i="47"/>
  <c r="N82" i="47" s="1"/>
  <c r="E82" i="47"/>
  <c r="G82" i="47" s="1"/>
  <c r="L81" i="47"/>
  <c r="N81" i="47" s="1"/>
  <c r="E81" i="47"/>
  <c r="G81" i="47" s="1"/>
  <c r="L80" i="47"/>
  <c r="N80" i="47" s="1"/>
  <c r="E80" i="47"/>
  <c r="G80" i="47" s="1"/>
  <c r="L79" i="47"/>
  <c r="N79" i="47" s="1"/>
  <c r="E79" i="47"/>
  <c r="G79" i="47" s="1"/>
  <c r="L78" i="47"/>
  <c r="N78" i="47" s="1"/>
  <c r="E78" i="47"/>
  <c r="G78" i="47" s="1"/>
  <c r="L77" i="47"/>
  <c r="N77" i="47" s="1"/>
  <c r="E77" i="47"/>
  <c r="G77" i="47" s="1"/>
  <c r="Q76" i="47"/>
  <c r="P76" i="47"/>
  <c r="M76" i="47"/>
  <c r="L76" i="47"/>
  <c r="F76" i="47"/>
  <c r="E76" i="47"/>
  <c r="Q75" i="47"/>
  <c r="P75" i="47"/>
  <c r="M75" i="47"/>
  <c r="L75" i="47"/>
  <c r="F75" i="47"/>
  <c r="E75" i="47"/>
  <c r="Q74" i="47"/>
  <c r="P74" i="47"/>
  <c r="M74" i="47"/>
  <c r="L74" i="47"/>
  <c r="F74" i="47"/>
  <c r="E74" i="47"/>
  <c r="Q73" i="47"/>
  <c r="P73" i="47"/>
  <c r="M73" i="47"/>
  <c r="L73" i="47"/>
  <c r="F73" i="47"/>
  <c r="E73" i="47"/>
  <c r="Q72" i="47"/>
  <c r="P72" i="47"/>
  <c r="M72" i="47"/>
  <c r="L72" i="47"/>
  <c r="F72" i="47"/>
  <c r="E72" i="47"/>
  <c r="Q71" i="47"/>
  <c r="P71" i="47"/>
  <c r="M71" i="47"/>
  <c r="L71" i="47"/>
  <c r="F71" i="47"/>
  <c r="E71" i="47"/>
  <c r="Q70" i="47"/>
  <c r="P70" i="47"/>
  <c r="M70" i="47"/>
  <c r="L70" i="47"/>
  <c r="F70" i="47"/>
  <c r="E70" i="47"/>
  <c r="Q69" i="47"/>
  <c r="P69" i="47"/>
  <c r="M69" i="47"/>
  <c r="L69" i="47"/>
  <c r="F69" i="47"/>
  <c r="E69" i="47"/>
  <c r="Q68" i="47"/>
  <c r="P68" i="47"/>
  <c r="M68" i="47"/>
  <c r="L68" i="47"/>
  <c r="F68" i="47"/>
  <c r="E68" i="47"/>
  <c r="P66" i="47"/>
  <c r="M66" i="47"/>
  <c r="K66" i="47"/>
  <c r="I66" i="47"/>
  <c r="F66" i="47"/>
  <c r="D66" i="47"/>
  <c r="B66" i="47"/>
  <c r="Q62" i="47"/>
  <c r="P62" i="47"/>
  <c r="M62" i="47"/>
  <c r="F62" i="47"/>
  <c r="J61" i="47"/>
  <c r="I61" i="47"/>
  <c r="C61" i="47"/>
  <c r="B61" i="47"/>
  <c r="L60" i="47"/>
  <c r="K60" i="47"/>
  <c r="E60" i="47"/>
  <c r="D60" i="47"/>
  <c r="L59" i="47"/>
  <c r="K59" i="47"/>
  <c r="E59" i="47"/>
  <c r="D59" i="47"/>
  <c r="L58" i="47"/>
  <c r="K58" i="47"/>
  <c r="E58" i="47"/>
  <c r="D58" i="47"/>
  <c r="L57" i="47"/>
  <c r="K57" i="47"/>
  <c r="E57" i="47"/>
  <c r="D57" i="47"/>
  <c r="L56" i="47"/>
  <c r="K56" i="47"/>
  <c r="E56" i="47"/>
  <c r="D56" i="47"/>
  <c r="L55" i="47"/>
  <c r="K55" i="47"/>
  <c r="E55" i="47"/>
  <c r="D55" i="47"/>
  <c r="L54" i="47"/>
  <c r="K54" i="47"/>
  <c r="E54" i="47"/>
  <c r="D54" i="47"/>
  <c r="L53" i="47"/>
  <c r="K53" i="47"/>
  <c r="E53" i="47"/>
  <c r="D53" i="47"/>
  <c r="L52" i="47"/>
  <c r="K52" i="47"/>
  <c r="E52" i="47"/>
  <c r="D52" i="47"/>
  <c r="L51" i="47"/>
  <c r="K51" i="47"/>
  <c r="E51" i="47"/>
  <c r="D51" i="47"/>
  <c r="L50" i="47"/>
  <c r="K50" i="47"/>
  <c r="E50" i="47"/>
  <c r="D50" i="47"/>
  <c r="L49" i="47"/>
  <c r="K49" i="47"/>
  <c r="E49" i="47"/>
  <c r="D49" i="47"/>
  <c r="L48" i="47"/>
  <c r="K48" i="47"/>
  <c r="E48" i="47"/>
  <c r="D48" i="47"/>
  <c r="L47" i="47"/>
  <c r="K47" i="47"/>
  <c r="E47" i="47"/>
  <c r="D47" i="47"/>
  <c r="L46" i="47"/>
  <c r="K46" i="47"/>
  <c r="E46" i="47"/>
  <c r="D46" i="47"/>
  <c r="L45" i="47"/>
  <c r="K45" i="47"/>
  <c r="E45" i="47"/>
  <c r="D45" i="47"/>
  <c r="L44" i="47"/>
  <c r="K44" i="47"/>
  <c r="E44" i="47"/>
  <c r="D44" i="47"/>
  <c r="M43" i="47"/>
  <c r="L43" i="47"/>
  <c r="K43" i="47"/>
  <c r="F43" i="47"/>
  <c r="E43" i="47"/>
  <c r="D43" i="47"/>
  <c r="Q42" i="47"/>
  <c r="P42" i="47"/>
  <c r="M42" i="47"/>
  <c r="L42" i="47"/>
  <c r="K42" i="47"/>
  <c r="F42" i="47"/>
  <c r="E42" i="47"/>
  <c r="D42" i="47"/>
  <c r="Q41" i="47"/>
  <c r="P41" i="47"/>
  <c r="M41" i="47"/>
  <c r="L41" i="47"/>
  <c r="K41" i="47"/>
  <c r="F41" i="47"/>
  <c r="E41" i="47"/>
  <c r="D41" i="47"/>
  <c r="Q40" i="47"/>
  <c r="P40" i="47"/>
  <c r="M40" i="47"/>
  <c r="L40" i="47"/>
  <c r="K40" i="47"/>
  <c r="F40" i="47"/>
  <c r="E40" i="47"/>
  <c r="D40" i="47"/>
  <c r="Q39" i="47"/>
  <c r="P39" i="47"/>
  <c r="M39" i="47"/>
  <c r="L39" i="47"/>
  <c r="K39" i="47"/>
  <c r="F39" i="47"/>
  <c r="E39" i="47"/>
  <c r="D39" i="47"/>
  <c r="R37" i="47"/>
  <c r="R66" i="47" s="1"/>
  <c r="P37" i="47"/>
  <c r="M37" i="47"/>
  <c r="K37" i="47"/>
  <c r="I37" i="47"/>
  <c r="F37" i="47"/>
  <c r="D37" i="47"/>
  <c r="B37" i="47"/>
  <c r="Q33" i="47"/>
  <c r="P33" i="47"/>
  <c r="M33" i="47"/>
  <c r="F33" i="47"/>
  <c r="J32" i="47"/>
  <c r="I32" i="47"/>
  <c r="C32" i="47"/>
  <c r="E32" i="47" s="1"/>
  <c r="B32" i="47"/>
  <c r="L31" i="47"/>
  <c r="K31" i="47"/>
  <c r="F31" i="47"/>
  <c r="L30" i="47"/>
  <c r="K30" i="47"/>
  <c r="L29" i="47"/>
  <c r="K29" i="47"/>
  <c r="L28" i="47"/>
  <c r="K28" i="47"/>
  <c r="L27" i="47"/>
  <c r="K27" i="47"/>
  <c r="L26" i="47"/>
  <c r="K26" i="47"/>
  <c r="L25" i="47"/>
  <c r="K25" i="47"/>
  <c r="Q24" i="47"/>
  <c r="P24" i="47"/>
  <c r="M24" i="47"/>
  <c r="L24" i="47"/>
  <c r="K24" i="47"/>
  <c r="F24" i="47"/>
  <c r="Q23" i="47"/>
  <c r="P23" i="47"/>
  <c r="M23" i="47"/>
  <c r="L23" i="47"/>
  <c r="K23" i="47"/>
  <c r="F23" i="47"/>
  <c r="Q22" i="47"/>
  <c r="P22" i="47"/>
  <c r="M22" i="47"/>
  <c r="L22" i="47"/>
  <c r="K22" i="47"/>
  <c r="F22" i="47"/>
  <c r="Q21" i="47"/>
  <c r="P21" i="47"/>
  <c r="M21" i="47"/>
  <c r="L21" i="47"/>
  <c r="K21" i="47"/>
  <c r="F21" i="47"/>
  <c r="Q20" i="47"/>
  <c r="P20" i="47"/>
  <c r="M20" i="47"/>
  <c r="L20" i="47"/>
  <c r="K20" i="47"/>
  <c r="F20" i="47"/>
  <c r="Q19" i="47"/>
  <c r="P19" i="47"/>
  <c r="M19" i="47"/>
  <c r="L19" i="47"/>
  <c r="K19" i="47"/>
  <c r="F19" i="47"/>
  <c r="Q18" i="47"/>
  <c r="P18" i="47"/>
  <c r="M18" i="47"/>
  <c r="L18" i="47"/>
  <c r="K18" i="47"/>
  <c r="F18" i="47"/>
  <c r="Q17" i="47"/>
  <c r="P17" i="47"/>
  <c r="M17" i="47"/>
  <c r="L17" i="47"/>
  <c r="K17" i="47"/>
  <c r="F17" i="47"/>
  <c r="Q16" i="47"/>
  <c r="P16" i="47"/>
  <c r="M16" i="47"/>
  <c r="L16" i="47"/>
  <c r="K16" i="47"/>
  <c r="F16" i="47"/>
  <c r="Q15" i="47"/>
  <c r="P15" i="47"/>
  <c r="M15" i="47"/>
  <c r="L15" i="47"/>
  <c r="K15" i="47"/>
  <c r="F15" i="47"/>
  <c r="Q14" i="47"/>
  <c r="P14" i="47"/>
  <c r="M14" i="47"/>
  <c r="L14" i="47"/>
  <c r="K14" i="47"/>
  <c r="F14" i="47"/>
  <c r="Q13" i="47"/>
  <c r="P13" i="47"/>
  <c r="M13" i="47"/>
  <c r="L13" i="47"/>
  <c r="K13" i="47"/>
  <c r="F13" i="47"/>
  <c r="Q12" i="47"/>
  <c r="P12" i="47"/>
  <c r="M12" i="47"/>
  <c r="L12" i="47"/>
  <c r="K12" i="47"/>
  <c r="F12" i="47"/>
  <c r="Q11" i="47"/>
  <c r="P11" i="47"/>
  <c r="M11" i="47"/>
  <c r="L11" i="47"/>
  <c r="K11" i="47"/>
  <c r="F11" i="47"/>
  <c r="Q10" i="47"/>
  <c r="P10" i="47"/>
  <c r="M10" i="47"/>
  <c r="L10" i="47"/>
  <c r="K10" i="47"/>
  <c r="F10" i="47"/>
  <c r="Q9" i="47"/>
  <c r="P9" i="47"/>
  <c r="M9" i="47"/>
  <c r="L9" i="47"/>
  <c r="K9" i="47"/>
  <c r="F9" i="47"/>
  <c r="Q8" i="47"/>
  <c r="P8" i="47"/>
  <c r="M8" i="47"/>
  <c r="L8" i="47"/>
  <c r="K8" i="47"/>
  <c r="F8" i="47"/>
  <c r="Q7" i="47"/>
  <c r="P7" i="47"/>
  <c r="M7" i="47"/>
  <c r="L7" i="47"/>
  <c r="K7" i="47"/>
  <c r="F7" i="47"/>
  <c r="C6" i="47"/>
  <c r="B6" i="47"/>
  <c r="P5" i="47"/>
  <c r="M5" i="47"/>
  <c r="K5" i="47"/>
  <c r="I5" i="47"/>
  <c r="D5" i="47"/>
  <c r="F5" i="47" s="1"/>
  <c r="Q96" i="46"/>
  <c r="P96" i="46"/>
  <c r="M96" i="46"/>
  <c r="L96" i="46"/>
  <c r="K96" i="46"/>
  <c r="F96" i="46"/>
  <c r="J95" i="46"/>
  <c r="I95" i="46"/>
  <c r="C95" i="46"/>
  <c r="B95" i="46"/>
  <c r="D95" i="46" s="1"/>
  <c r="L94" i="46"/>
  <c r="K94" i="46"/>
  <c r="E94" i="46"/>
  <c r="D94" i="46"/>
  <c r="L93" i="46"/>
  <c r="K93" i="46"/>
  <c r="F93" i="46"/>
  <c r="E93" i="46"/>
  <c r="D93" i="46"/>
  <c r="L92" i="46"/>
  <c r="K92" i="46"/>
  <c r="F92" i="46"/>
  <c r="E92" i="46"/>
  <c r="D92" i="46"/>
  <c r="L91" i="46"/>
  <c r="K91" i="46"/>
  <c r="F91" i="46"/>
  <c r="E91" i="46"/>
  <c r="D91" i="46"/>
  <c r="L90" i="46"/>
  <c r="K90" i="46"/>
  <c r="F90" i="46"/>
  <c r="E90" i="46"/>
  <c r="D90" i="46"/>
  <c r="L89" i="46"/>
  <c r="K89" i="46"/>
  <c r="E89" i="46"/>
  <c r="D89" i="46"/>
  <c r="L88" i="46"/>
  <c r="K88" i="46"/>
  <c r="F88" i="46"/>
  <c r="E88" i="46"/>
  <c r="D88" i="46"/>
  <c r="L87" i="46"/>
  <c r="K87" i="46"/>
  <c r="F87" i="46"/>
  <c r="E87" i="46"/>
  <c r="D87" i="46"/>
  <c r="L86" i="46"/>
  <c r="K86" i="46"/>
  <c r="F86" i="46"/>
  <c r="E86" i="46"/>
  <c r="D86" i="46"/>
  <c r="L85" i="46"/>
  <c r="K85" i="46"/>
  <c r="F85" i="46"/>
  <c r="E85" i="46"/>
  <c r="D85" i="46"/>
  <c r="L84" i="46"/>
  <c r="K84" i="46"/>
  <c r="E84" i="46"/>
  <c r="D84" i="46"/>
  <c r="L83" i="46"/>
  <c r="K83" i="46"/>
  <c r="E83" i="46"/>
  <c r="D83" i="46"/>
  <c r="L82" i="46"/>
  <c r="K82" i="46"/>
  <c r="E82" i="46"/>
  <c r="D82" i="46"/>
  <c r="L81" i="46"/>
  <c r="K81" i="46"/>
  <c r="E81" i="46"/>
  <c r="D81" i="46"/>
  <c r="L80" i="46"/>
  <c r="K80" i="46"/>
  <c r="E80" i="46"/>
  <c r="D80" i="46"/>
  <c r="L79" i="46"/>
  <c r="K79" i="46"/>
  <c r="E79" i="46"/>
  <c r="D79" i="46"/>
  <c r="L78" i="46"/>
  <c r="K78" i="46"/>
  <c r="E78" i="46"/>
  <c r="D78" i="46"/>
  <c r="L77" i="46"/>
  <c r="K77" i="46"/>
  <c r="E77" i="46"/>
  <c r="D77" i="46"/>
  <c r="L76" i="46"/>
  <c r="K76" i="46"/>
  <c r="E76" i="46"/>
  <c r="D76" i="46"/>
  <c r="Q75" i="46"/>
  <c r="P75" i="46"/>
  <c r="M75" i="46"/>
  <c r="L75" i="46"/>
  <c r="K75" i="46"/>
  <c r="F75" i="46"/>
  <c r="E75" i="46"/>
  <c r="D75" i="46"/>
  <c r="Q74" i="46"/>
  <c r="P74" i="46"/>
  <c r="M74" i="46"/>
  <c r="L74" i="46"/>
  <c r="K74" i="46"/>
  <c r="F74" i="46"/>
  <c r="E74" i="46"/>
  <c r="D74" i="46"/>
  <c r="Q73" i="46"/>
  <c r="P73" i="46"/>
  <c r="M73" i="46"/>
  <c r="L73" i="46"/>
  <c r="K73" i="46"/>
  <c r="F73" i="46"/>
  <c r="E73" i="46"/>
  <c r="D73" i="46"/>
  <c r="Q72" i="46"/>
  <c r="P72" i="46"/>
  <c r="M72" i="46"/>
  <c r="L72" i="46"/>
  <c r="K72" i="46"/>
  <c r="F72" i="46"/>
  <c r="E72" i="46"/>
  <c r="D72" i="46"/>
  <c r="Q71" i="46"/>
  <c r="P71" i="46"/>
  <c r="M71" i="46"/>
  <c r="L71" i="46"/>
  <c r="K71" i="46"/>
  <c r="F71" i="46"/>
  <c r="E71" i="46"/>
  <c r="D71" i="46"/>
  <c r="Q70" i="46"/>
  <c r="P70" i="46"/>
  <c r="M70" i="46"/>
  <c r="L70" i="46"/>
  <c r="K70" i="46"/>
  <c r="F70" i="46"/>
  <c r="E70" i="46"/>
  <c r="D70" i="46"/>
  <c r="Q69" i="46"/>
  <c r="P69" i="46"/>
  <c r="M69" i="46"/>
  <c r="L69" i="46"/>
  <c r="K69" i="46"/>
  <c r="F69" i="46"/>
  <c r="E69" i="46"/>
  <c r="D69" i="46"/>
  <c r="Q68" i="46"/>
  <c r="P68" i="46"/>
  <c r="M68" i="46"/>
  <c r="L68" i="46"/>
  <c r="K68" i="46"/>
  <c r="F68" i="46"/>
  <c r="E68" i="46"/>
  <c r="D68" i="46"/>
  <c r="P66" i="46"/>
  <c r="M66" i="46"/>
  <c r="K66" i="46"/>
  <c r="I66" i="46"/>
  <c r="F66" i="46"/>
  <c r="D66" i="46"/>
  <c r="B66" i="46"/>
  <c r="Q62" i="46"/>
  <c r="P62" i="46"/>
  <c r="M62" i="46"/>
  <c r="F62" i="46"/>
  <c r="J61" i="46"/>
  <c r="I61" i="46"/>
  <c r="C61" i="46"/>
  <c r="E61" i="46" s="1"/>
  <c r="B61" i="46"/>
  <c r="Q60" i="46"/>
  <c r="P60" i="46"/>
  <c r="M60" i="46"/>
  <c r="L60" i="46"/>
  <c r="K60" i="46"/>
  <c r="F60" i="46"/>
  <c r="E60" i="46"/>
  <c r="D60" i="46"/>
  <c r="Q59" i="46"/>
  <c r="R59" i="46" s="1"/>
  <c r="L59" i="46"/>
  <c r="K59" i="46"/>
  <c r="E59" i="46"/>
  <c r="D59" i="46"/>
  <c r="L58" i="46"/>
  <c r="K58" i="46"/>
  <c r="E58" i="46"/>
  <c r="D58" i="46"/>
  <c r="L57" i="46"/>
  <c r="K57" i="46"/>
  <c r="E57" i="46"/>
  <c r="D57" i="46"/>
  <c r="L56" i="46"/>
  <c r="K56" i="46"/>
  <c r="E56" i="46"/>
  <c r="D56" i="46"/>
  <c r="Q55" i="46"/>
  <c r="P55" i="46"/>
  <c r="M55" i="46"/>
  <c r="L55" i="46"/>
  <c r="K55" i="46"/>
  <c r="F55" i="46"/>
  <c r="E55" i="46"/>
  <c r="D55" i="46"/>
  <c r="Q54" i="46"/>
  <c r="P54" i="46"/>
  <c r="M54" i="46"/>
  <c r="L54" i="46"/>
  <c r="K54" i="46"/>
  <c r="F54" i="46"/>
  <c r="E54" i="46"/>
  <c r="D54" i="46"/>
  <c r="Q53" i="46"/>
  <c r="P53" i="46"/>
  <c r="M53" i="46"/>
  <c r="L53" i="46"/>
  <c r="K53" i="46"/>
  <c r="F53" i="46"/>
  <c r="E53" i="46"/>
  <c r="D53" i="46"/>
  <c r="Q52" i="46"/>
  <c r="P52" i="46"/>
  <c r="M52" i="46"/>
  <c r="L52" i="46"/>
  <c r="K52" i="46"/>
  <c r="F52" i="46"/>
  <c r="E52" i="46"/>
  <c r="D52" i="46"/>
  <c r="Q51" i="46"/>
  <c r="P51" i="46"/>
  <c r="M51" i="46"/>
  <c r="L51" i="46"/>
  <c r="K51" i="46"/>
  <c r="F51" i="46"/>
  <c r="E51" i="46"/>
  <c r="D51" i="46"/>
  <c r="Q50" i="46"/>
  <c r="P50" i="46"/>
  <c r="M50" i="46"/>
  <c r="L50" i="46"/>
  <c r="K50" i="46"/>
  <c r="F50" i="46"/>
  <c r="E50" i="46"/>
  <c r="D50" i="46"/>
  <c r="Q49" i="46"/>
  <c r="P49" i="46"/>
  <c r="M49" i="46"/>
  <c r="L49" i="46"/>
  <c r="K49" i="46"/>
  <c r="F49" i="46"/>
  <c r="E49" i="46"/>
  <c r="D49" i="46"/>
  <c r="Q48" i="46"/>
  <c r="P48" i="46"/>
  <c r="M48" i="46"/>
  <c r="L48" i="46"/>
  <c r="K48" i="46"/>
  <c r="F48" i="46"/>
  <c r="E48" i="46"/>
  <c r="D48" i="46"/>
  <c r="Q47" i="46"/>
  <c r="P47" i="46"/>
  <c r="M47" i="46"/>
  <c r="L47" i="46"/>
  <c r="K47" i="46"/>
  <c r="F47" i="46"/>
  <c r="E47" i="46"/>
  <c r="D47" i="46"/>
  <c r="Q46" i="46"/>
  <c r="P46" i="46"/>
  <c r="M46" i="46"/>
  <c r="L46" i="46"/>
  <c r="K46" i="46"/>
  <c r="F46" i="46"/>
  <c r="E46" i="46"/>
  <c r="D46" i="46"/>
  <c r="Q45" i="46"/>
  <c r="P45" i="46"/>
  <c r="M45" i="46"/>
  <c r="L45" i="46"/>
  <c r="K45" i="46"/>
  <c r="F45" i="46"/>
  <c r="E45" i="46"/>
  <c r="D45" i="46"/>
  <c r="Q44" i="46"/>
  <c r="P44" i="46"/>
  <c r="M44" i="46"/>
  <c r="L44" i="46"/>
  <c r="K44" i="46"/>
  <c r="F44" i="46"/>
  <c r="E44" i="46"/>
  <c r="D44" i="46"/>
  <c r="Q43" i="46"/>
  <c r="P43" i="46"/>
  <c r="M43" i="46"/>
  <c r="L43" i="46"/>
  <c r="K43" i="46"/>
  <c r="F43" i="46"/>
  <c r="E43" i="46"/>
  <c r="D43" i="46"/>
  <c r="Q42" i="46"/>
  <c r="P42" i="46"/>
  <c r="M42" i="46"/>
  <c r="L42" i="46"/>
  <c r="K42" i="46"/>
  <c r="F42" i="46"/>
  <c r="E42" i="46"/>
  <c r="D42" i="46"/>
  <c r="Q41" i="46"/>
  <c r="P41" i="46"/>
  <c r="M41" i="46"/>
  <c r="L41" i="46"/>
  <c r="K41" i="46"/>
  <c r="F41" i="46"/>
  <c r="E41" i="46"/>
  <c r="D41" i="46"/>
  <c r="Q40" i="46"/>
  <c r="P40" i="46"/>
  <c r="M40" i="46"/>
  <c r="L40" i="46"/>
  <c r="K40" i="46"/>
  <c r="F40" i="46"/>
  <c r="E40" i="46"/>
  <c r="D40" i="46"/>
  <c r="Q39" i="46"/>
  <c r="P39" i="46"/>
  <c r="M39" i="46"/>
  <c r="L39" i="46"/>
  <c r="K39" i="46"/>
  <c r="F39" i="46"/>
  <c r="E39" i="46"/>
  <c r="D39" i="46"/>
  <c r="R37" i="46"/>
  <c r="R66" i="46" s="1"/>
  <c r="P37" i="46"/>
  <c r="M37" i="46"/>
  <c r="K37" i="46"/>
  <c r="I37" i="46"/>
  <c r="F37" i="46"/>
  <c r="D37" i="46"/>
  <c r="B37" i="46"/>
  <c r="Q33" i="46"/>
  <c r="P33" i="46"/>
  <c r="M33" i="46"/>
  <c r="F33" i="46"/>
  <c r="J32" i="46"/>
  <c r="I32" i="46"/>
  <c r="C32" i="46"/>
  <c r="E32" i="46" s="1"/>
  <c r="B32" i="46"/>
  <c r="Q31" i="46"/>
  <c r="P31" i="46"/>
  <c r="M31" i="46"/>
  <c r="L31" i="46"/>
  <c r="K31" i="46"/>
  <c r="F31" i="46"/>
  <c r="E31" i="46"/>
  <c r="D31" i="46"/>
  <c r="Q30" i="46"/>
  <c r="P30" i="46"/>
  <c r="M30" i="46"/>
  <c r="L30" i="46"/>
  <c r="K30" i="46"/>
  <c r="F30" i="46"/>
  <c r="E30" i="46"/>
  <c r="D30" i="46"/>
  <c r="Q29" i="46"/>
  <c r="P29" i="46"/>
  <c r="M29" i="46"/>
  <c r="L29" i="46"/>
  <c r="K29" i="46"/>
  <c r="F29" i="46"/>
  <c r="E29" i="46"/>
  <c r="D29" i="46"/>
  <c r="Q28" i="46"/>
  <c r="P28" i="46"/>
  <c r="M28" i="46"/>
  <c r="L28" i="46"/>
  <c r="K28" i="46"/>
  <c r="F28" i="46"/>
  <c r="E28" i="46"/>
  <c r="D28" i="46"/>
  <c r="M27" i="46"/>
  <c r="L27" i="46"/>
  <c r="K27" i="46"/>
  <c r="F27" i="46"/>
  <c r="E27" i="46"/>
  <c r="D27" i="46"/>
  <c r="M26" i="46"/>
  <c r="L26" i="46"/>
  <c r="K26" i="46"/>
  <c r="F26" i="46"/>
  <c r="E26" i="46"/>
  <c r="D26" i="46"/>
  <c r="L25" i="46"/>
  <c r="K25" i="46"/>
  <c r="E25" i="46"/>
  <c r="D25" i="46"/>
  <c r="L24" i="46"/>
  <c r="K24" i="46"/>
  <c r="E24" i="46"/>
  <c r="D24" i="46"/>
  <c r="Q23" i="46"/>
  <c r="P23" i="46"/>
  <c r="M23" i="46"/>
  <c r="L23" i="46"/>
  <c r="K23" i="46"/>
  <c r="F23" i="46"/>
  <c r="E23" i="46"/>
  <c r="D23" i="46"/>
  <c r="Q22" i="46"/>
  <c r="P22" i="46"/>
  <c r="M22" i="46"/>
  <c r="L22" i="46"/>
  <c r="K22" i="46"/>
  <c r="F22" i="46"/>
  <c r="E22" i="46"/>
  <c r="D22" i="46"/>
  <c r="Q21" i="46"/>
  <c r="P21" i="46"/>
  <c r="M21" i="46"/>
  <c r="L21" i="46"/>
  <c r="K21" i="46"/>
  <c r="F21" i="46"/>
  <c r="E21" i="46"/>
  <c r="D21" i="46"/>
  <c r="Q20" i="46"/>
  <c r="P20" i="46"/>
  <c r="M20" i="46"/>
  <c r="L20" i="46"/>
  <c r="K20" i="46"/>
  <c r="F20" i="46"/>
  <c r="E20" i="46"/>
  <c r="D20" i="46"/>
  <c r="Q19" i="46"/>
  <c r="P19" i="46"/>
  <c r="M19" i="46"/>
  <c r="L19" i="46"/>
  <c r="K19" i="46"/>
  <c r="F19" i="46"/>
  <c r="E19" i="46"/>
  <c r="D19" i="46"/>
  <c r="Q18" i="46"/>
  <c r="P18" i="46"/>
  <c r="M18" i="46"/>
  <c r="L18" i="46"/>
  <c r="K18" i="46"/>
  <c r="F18" i="46"/>
  <c r="E18" i="46"/>
  <c r="D18" i="46"/>
  <c r="Q17" i="46"/>
  <c r="P17" i="46"/>
  <c r="M17" i="46"/>
  <c r="L17" i="46"/>
  <c r="K17" i="46"/>
  <c r="F17" i="46"/>
  <c r="E17" i="46"/>
  <c r="D17" i="46"/>
  <c r="Q16" i="46"/>
  <c r="P16" i="46"/>
  <c r="M16" i="46"/>
  <c r="L16" i="46"/>
  <c r="K16" i="46"/>
  <c r="F16" i="46"/>
  <c r="E16" i="46"/>
  <c r="D16" i="46"/>
  <c r="Q15" i="46"/>
  <c r="P15" i="46"/>
  <c r="M15" i="46"/>
  <c r="L15" i="46"/>
  <c r="K15" i="46"/>
  <c r="F15" i="46"/>
  <c r="E15" i="46"/>
  <c r="D15" i="46"/>
  <c r="Q14" i="46"/>
  <c r="P14" i="46"/>
  <c r="M14" i="46"/>
  <c r="L14" i="46"/>
  <c r="K14" i="46"/>
  <c r="F14" i="46"/>
  <c r="E14" i="46"/>
  <c r="D14" i="46"/>
  <c r="Q13" i="46"/>
  <c r="P13" i="46"/>
  <c r="M13" i="46"/>
  <c r="L13" i="46"/>
  <c r="K13" i="46"/>
  <c r="F13" i="46"/>
  <c r="E13" i="46"/>
  <c r="D13" i="46"/>
  <c r="Q12" i="46"/>
  <c r="P12" i="46"/>
  <c r="M12" i="46"/>
  <c r="L12" i="46"/>
  <c r="K12" i="46"/>
  <c r="F12" i="46"/>
  <c r="E12" i="46"/>
  <c r="D12" i="46"/>
  <c r="Q11" i="46"/>
  <c r="P11" i="46"/>
  <c r="M11" i="46"/>
  <c r="L11" i="46"/>
  <c r="K11" i="46"/>
  <c r="F11" i="46"/>
  <c r="E11" i="46"/>
  <c r="D11" i="46"/>
  <c r="Q10" i="46"/>
  <c r="P10" i="46"/>
  <c r="M10" i="46"/>
  <c r="L10" i="46"/>
  <c r="K10" i="46"/>
  <c r="F10" i="46"/>
  <c r="E10" i="46"/>
  <c r="D10" i="46"/>
  <c r="Q9" i="46"/>
  <c r="P9" i="46"/>
  <c r="M9" i="46"/>
  <c r="L9" i="46"/>
  <c r="K9" i="46"/>
  <c r="F9" i="46"/>
  <c r="E9" i="46"/>
  <c r="D9" i="46"/>
  <c r="Q8" i="46"/>
  <c r="P8" i="46"/>
  <c r="M8" i="46"/>
  <c r="L8" i="46"/>
  <c r="K8" i="46"/>
  <c r="F8" i="46"/>
  <c r="E8" i="46"/>
  <c r="D8" i="46"/>
  <c r="Q7" i="46"/>
  <c r="P7" i="46"/>
  <c r="M7" i="46"/>
  <c r="L7" i="46"/>
  <c r="K7" i="46"/>
  <c r="F7" i="46"/>
  <c r="E7" i="46"/>
  <c r="E33" i="46" s="1"/>
  <c r="D7" i="46"/>
  <c r="C6" i="46"/>
  <c r="Q38" i="46" s="1"/>
  <c r="B6" i="46"/>
  <c r="P5" i="46"/>
  <c r="M5" i="46"/>
  <c r="K5" i="46"/>
  <c r="I5" i="46"/>
  <c r="D5" i="46"/>
  <c r="F5" i="46" s="1"/>
  <c r="N89" i="48" l="1"/>
  <c r="N94" i="48"/>
  <c r="G94" i="48"/>
  <c r="F95" i="48"/>
  <c r="G93" i="48"/>
  <c r="N93" i="48"/>
  <c r="N58" i="47"/>
  <c r="N59" i="47"/>
  <c r="G58" i="47"/>
  <c r="N31" i="47"/>
  <c r="N57" i="46"/>
  <c r="N58" i="46"/>
  <c r="G57" i="46"/>
  <c r="G58" i="46"/>
  <c r="N44" i="47"/>
  <c r="N45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30" i="47"/>
  <c r="N94" i="46"/>
  <c r="G76" i="46"/>
  <c r="G77" i="46"/>
  <c r="G78" i="46"/>
  <c r="G79" i="46"/>
  <c r="G80" i="46"/>
  <c r="G81" i="46"/>
  <c r="G82" i="46"/>
  <c r="G83" i="46"/>
  <c r="N59" i="46"/>
  <c r="N87" i="48"/>
  <c r="N88" i="48"/>
  <c r="N91" i="48"/>
  <c r="N92" i="48"/>
  <c r="G87" i="48"/>
  <c r="G88" i="48"/>
  <c r="G91" i="48"/>
  <c r="G92" i="48"/>
  <c r="G44" i="47"/>
  <c r="G46" i="47"/>
  <c r="G47" i="47"/>
  <c r="G49" i="47"/>
  <c r="G51" i="47"/>
  <c r="G53" i="47"/>
  <c r="G54" i="47"/>
  <c r="G55" i="47"/>
  <c r="G56" i="47"/>
  <c r="G57" i="47"/>
  <c r="G45" i="47"/>
  <c r="G48" i="47"/>
  <c r="G50" i="47"/>
  <c r="G52" i="47"/>
  <c r="G94" i="46"/>
  <c r="G59" i="46"/>
  <c r="N25" i="47"/>
  <c r="N26" i="47"/>
  <c r="N27" i="47"/>
  <c r="N28" i="47"/>
  <c r="N29" i="47"/>
  <c r="G84" i="46"/>
  <c r="N76" i="46"/>
  <c r="N77" i="46"/>
  <c r="N78" i="46"/>
  <c r="N79" i="46"/>
  <c r="N80" i="46"/>
  <c r="N81" i="46"/>
  <c r="N82" i="46"/>
  <c r="N83" i="46"/>
  <c r="N84" i="46"/>
  <c r="N86" i="46"/>
  <c r="N88" i="46"/>
  <c r="N93" i="46"/>
  <c r="G56" i="46"/>
  <c r="N24" i="46"/>
  <c r="N25" i="46"/>
  <c r="G24" i="46"/>
  <c r="G25" i="46"/>
  <c r="N60" i="47"/>
  <c r="M61" i="47"/>
  <c r="E61" i="47"/>
  <c r="E62" i="47" s="1"/>
  <c r="Q61" i="47"/>
  <c r="D61" i="47"/>
  <c r="D62" i="47" s="1"/>
  <c r="P61" i="47"/>
  <c r="N85" i="46"/>
  <c r="N87" i="46"/>
  <c r="N90" i="46"/>
  <c r="N92" i="46"/>
  <c r="N89" i="46"/>
  <c r="N91" i="46"/>
  <c r="N56" i="46"/>
  <c r="D96" i="48"/>
  <c r="N19" i="49"/>
  <c r="P19" i="49" s="1"/>
  <c r="S19" i="49"/>
  <c r="G17" i="49"/>
  <c r="G21" i="49"/>
  <c r="T19" i="49"/>
  <c r="I21" i="49"/>
  <c r="F17" i="49"/>
  <c r="G20" i="49"/>
  <c r="I20" i="49" s="1"/>
  <c r="E95" i="47"/>
  <c r="E96" i="47" s="1"/>
  <c r="Q95" i="47"/>
  <c r="R95" i="47" s="1"/>
  <c r="G59" i="47"/>
  <c r="G89" i="46"/>
  <c r="M95" i="46"/>
  <c r="R62" i="46"/>
  <c r="R96" i="47"/>
  <c r="D96" i="46"/>
  <c r="F61" i="46"/>
  <c r="R33" i="46"/>
  <c r="F32" i="46"/>
  <c r="G83" i="48"/>
  <c r="F61" i="48"/>
  <c r="R33" i="48"/>
  <c r="N96" i="47"/>
  <c r="R68" i="46"/>
  <c r="R70" i="46"/>
  <c r="R72" i="46"/>
  <c r="R74" i="46"/>
  <c r="G84" i="48"/>
  <c r="N83" i="48"/>
  <c r="R83" i="48"/>
  <c r="N84" i="48"/>
  <c r="N85" i="48"/>
  <c r="N86" i="48"/>
  <c r="R84" i="48"/>
  <c r="G85" i="48"/>
  <c r="R85" i="48"/>
  <c r="G86" i="48"/>
  <c r="R86" i="48"/>
  <c r="M32" i="48"/>
  <c r="F95" i="47"/>
  <c r="G60" i="47"/>
  <c r="R33" i="47"/>
  <c r="G69" i="46"/>
  <c r="G70" i="46"/>
  <c r="G71" i="46"/>
  <c r="G72" i="46"/>
  <c r="G73" i="46"/>
  <c r="G74" i="46"/>
  <c r="G75" i="46"/>
  <c r="G85" i="46"/>
  <c r="G86" i="46"/>
  <c r="G87" i="46"/>
  <c r="G88" i="46"/>
  <c r="R96" i="46"/>
  <c r="R39" i="48"/>
  <c r="N40" i="48"/>
  <c r="N41" i="48"/>
  <c r="R41" i="48"/>
  <c r="N42" i="48"/>
  <c r="N43" i="48"/>
  <c r="R43" i="48"/>
  <c r="N44" i="48"/>
  <c r="N45" i="48"/>
  <c r="R45" i="48"/>
  <c r="N46" i="48"/>
  <c r="R47" i="48"/>
  <c r="N48" i="48"/>
  <c r="N49" i="48"/>
  <c r="R49" i="48"/>
  <c r="N50" i="48"/>
  <c r="R51" i="48"/>
  <c r="N52" i="48"/>
  <c r="N53" i="48"/>
  <c r="R53" i="48"/>
  <c r="N54" i="48"/>
  <c r="R55" i="48"/>
  <c r="N56" i="48"/>
  <c r="N57" i="48"/>
  <c r="R57" i="48"/>
  <c r="R59" i="48"/>
  <c r="M61" i="48"/>
  <c r="M95" i="47"/>
  <c r="N8" i="47"/>
  <c r="N9" i="47"/>
  <c r="N10" i="47"/>
  <c r="N11" i="47"/>
  <c r="N12" i="47"/>
  <c r="N13" i="47"/>
  <c r="N14" i="47"/>
  <c r="N15" i="47"/>
  <c r="N16" i="47"/>
  <c r="N17" i="47"/>
  <c r="N19" i="47"/>
  <c r="N20" i="47"/>
  <c r="N21" i="47"/>
  <c r="N23" i="47"/>
  <c r="N24" i="47"/>
  <c r="G90" i="46"/>
  <c r="G91" i="46"/>
  <c r="G92" i="46"/>
  <c r="R96" i="48"/>
  <c r="N8" i="48"/>
  <c r="R8" i="48"/>
  <c r="N9" i="48"/>
  <c r="N10" i="48"/>
  <c r="R10" i="48"/>
  <c r="N11" i="48"/>
  <c r="N12" i="48"/>
  <c r="R12" i="48"/>
  <c r="N13" i="48"/>
  <c r="N14" i="48"/>
  <c r="R14" i="48"/>
  <c r="N15" i="48"/>
  <c r="N16" i="48"/>
  <c r="R16" i="48"/>
  <c r="N17" i="48"/>
  <c r="R18" i="48"/>
  <c r="N19" i="48"/>
  <c r="N20" i="48"/>
  <c r="R20" i="48"/>
  <c r="N21" i="48"/>
  <c r="R22" i="48"/>
  <c r="N23" i="48"/>
  <c r="N24" i="48"/>
  <c r="R24" i="48"/>
  <c r="N25" i="48"/>
  <c r="R26" i="48"/>
  <c r="N27" i="48"/>
  <c r="N28" i="48"/>
  <c r="R28" i="48"/>
  <c r="N29" i="48"/>
  <c r="R31" i="48"/>
  <c r="N96" i="48"/>
  <c r="N68" i="48"/>
  <c r="R68" i="48"/>
  <c r="N69" i="48"/>
  <c r="N70" i="48"/>
  <c r="R70" i="48"/>
  <c r="N71" i="48"/>
  <c r="N72" i="48"/>
  <c r="R72" i="48"/>
  <c r="N73" i="48"/>
  <c r="N74" i="48"/>
  <c r="R74" i="48"/>
  <c r="N75" i="48"/>
  <c r="N76" i="48"/>
  <c r="R76" i="48"/>
  <c r="N77" i="48"/>
  <c r="N78" i="48"/>
  <c r="R78" i="48"/>
  <c r="N79" i="48"/>
  <c r="R80" i="48"/>
  <c r="N81" i="48"/>
  <c r="N82" i="48"/>
  <c r="R82" i="48"/>
  <c r="P95" i="48"/>
  <c r="G69" i="48"/>
  <c r="R69" i="48"/>
  <c r="G71" i="48"/>
  <c r="R71" i="48"/>
  <c r="G73" i="48"/>
  <c r="R73" i="48"/>
  <c r="G75" i="48"/>
  <c r="R75" i="48"/>
  <c r="G77" i="48"/>
  <c r="R77" i="48"/>
  <c r="G79" i="48"/>
  <c r="R79" i="48"/>
  <c r="G81" i="48"/>
  <c r="R81" i="48"/>
  <c r="R62" i="48"/>
  <c r="N58" i="48"/>
  <c r="N60" i="48"/>
  <c r="G39" i="48"/>
  <c r="G40" i="48"/>
  <c r="R40" i="48"/>
  <c r="G41" i="48"/>
  <c r="G42" i="48"/>
  <c r="R42" i="48"/>
  <c r="G43" i="48"/>
  <c r="G44" i="48"/>
  <c r="R44" i="48"/>
  <c r="G45" i="48"/>
  <c r="G46" i="48"/>
  <c r="R46" i="48"/>
  <c r="G47" i="48"/>
  <c r="G48" i="48"/>
  <c r="R48" i="48"/>
  <c r="G50" i="48"/>
  <c r="R50" i="48"/>
  <c r="G51" i="48"/>
  <c r="G52" i="48"/>
  <c r="R52" i="48"/>
  <c r="G54" i="48"/>
  <c r="R54" i="48"/>
  <c r="G55" i="48"/>
  <c r="G56" i="48"/>
  <c r="R56" i="48"/>
  <c r="G58" i="48"/>
  <c r="R58" i="48"/>
  <c r="G59" i="48"/>
  <c r="G60" i="48"/>
  <c r="R60" i="48"/>
  <c r="Q61" i="48"/>
  <c r="N31" i="48"/>
  <c r="P32" i="48"/>
  <c r="R7" i="48"/>
  <c r="G8" i="48"/>
  <c r="G9" i="48"/>
  <c r="R9" i="48"/>
  <c r="G10" i="48"/>
  <c r="G11" i="48"/>
  <c r="R11" i="48"/>
  <c r="G12" i="48"/>
  <c r="G13" i="48"/>
  <c r="R13" i="48"/>
  <c r="G14" i="48"/>
  <c r="G15" i="48"/>
  <c r="R15" i="48"/>
  <c r="G16" i="48"/>
  <c r="G17" i="48"/>
  <c r="R17" i="48"/>
  <c r="G18" i="48"/>
  <c r="G19" i="48"/>
  <c r="R19" i="48"/>
  <c r="G21" i="48"/>
  <c r="R21" i="48"/>
  <c r="G22" i="48"/>
  <c r="G23" i="48"/>
  <c r="R23" i="48"/>
  <c r="G25" i="48"/>
  <c r="R25" i="48"/>
  <c r="G26" i="48"/>
  <c r="G27" i="48"/>
  <c r="R27" i="48"/>
  <c r="G29" i="48"/>
  <c r="R29" i="48"/>
  <c r="G30" i="48"/>
  <c r="R30" i="48"/>
  <c r="G31" i="48"/>
  <c r="F32" i="48"/>
  <c r="Q67" i="48"/>
  <c r="L67" i="48"/>
  <c r="J67" i="48"/>
  <c r="E67" i="48"/>
  <c r="C67" i="48"/>
  <c r="Q38" i="48"/>
  <c r="L38" i="48"/>
  <c r="J38" i="48"/>
  <c r="E38" i="48"/>
  <c r="C38" i="48"/>
  <c r="E6" i="48"/>
  <c r="J6" i="48" s="1"/>
  <c r="L6" i="48"/>
  <c r="Q6" i="48"/>
  <c r="G7" i="48"/>
  <c r="N7" i="48"/>
  <c r="P67" i="48"/>
  <c r="I67" i="48"/>
  <c r="B67" i="48"/>
  <c r="K67" i="48"/>
  <c r="D67" i="48"/>
  <c r="P38" i="48"/>
  <c r="K38" i="48"/>
  <c r="I38" i="48"/>
  <c r="D38" i="48"/>
  <c r="B38" i="48"/>
  <c r="D6" i="48"/>
  <c r="I6" i="48"/>
  <c r="K6" i="48"/>
  <c r="P6" i="48"/>
  <c r="D33" i="48"/>
  <c r="N18" i="48"/>
  <c r="G20" i="48"/>
  <c r="N22" i="48"/>
  <c r="G24" i="48"/>
  <c r="N26" i="48"/>
  <c r="G28" i="48"/>
  <c r="N30" i="48"/>
  <c r="E32" i="48"/>
  <c r="G32" i="48" s="1"/>
  <c r="L32" i="48"/>
  <c r="Q32" i="48"/>
  <c r="D61" i="48"/>
  <c r="D62" i="48" s="1"/>
  <c r="K61" i="48"/>
  <c r="K62" i="48" s="1"/>
  <c r="P61" i="48"/>
  <c r="R61" i="48" s="1"/>
  <c r="E62" i="48"/>
  <c r="G70" i="48"/>
  <c r="G74" i="48"/>
  <c r="G78" i="48"/>
  <c r="N80" i="48"/>
  <c r="G82" i="48"/>
  <c r="K32" i="48"/>
  <c r="K33" i="48" s="1"/>
  <c r="N39" i="48"/>
  <c r="N47" i="48"/>
  <c r="G49" i="48"/>
  <c r="N51" i="48"/>
  <c r="G53" i="48"/>
  <c r="N55" i="48"/>
  <c r="G57" i="48"/>
  <c r="N59" i="48"/>
  <c r="G72" i="48"/>
  <c r="G76" i="48"/>
  <c r="G80" i="48"/>
  <c r="E95" i="48"/>
  <c r="G95" i="48" s="1"/>
  <c r="L95" i="48"/>
  <c r="Q95" i="48"/>
  <c r="L61" i="48"/>
  <c r="G68" i="48"/>
  <c r="K95" i="48"/>
  <c r="N68" i="47"/>
  <c r="N69" i="47"/>
  <c r="R69" i="47"/>
  <c r="N70" i="47"/>
  <c r="R71" i="47"/>
  <c r="N72" i="47"/>
  <c r="N73" i="47"/>
  <c r="R73" i="47"/>
  <c r="N74" i="47"/>
  <c r="R75" i="47"/>
  <c r="N76" i="47"/>
  <c r="R68" i="47"/>
  <c r="G70" i="47"/>
  <c r="R70" i="47"/>
  <c r="G71" i="47"/>
  <c r="G72" i="47"/>
  <c r="R72" i="47"/>
  <c r="G74" i="47"/>
  <c r="R74" i="47"/>
  <c r="G75" i="47"/>
  <c r="G76" i="47"/>
  <c r="R76" i="47"/>
  <c r="R62" i="47"/>
  <c r="R39" i="47"/>
  <c r="G40" i="47"/>
  <c r="G41" i="47"/>
  <c r="R41" i="47"/>
  <c r="G42" i="47"/>
  <c r="G43" i="47"/>
  <c r="R7" i="47"/>
  <c r="R9" i="47"/>
  <c r="R11" i="47"/>
  <c r="R13" i="47"/>
  <c r="R16" i="47"/>
  <c r="R18" i="47"/>
  <c r="R20" i="47"/>
  <c r="R22" i="47"/>
  <c r="R24" i="47"/>
  <c r="F32" i="47"/>
  <c r="N40" i="47"/>
  <c r="N41" i="47"/>
  <c r="N42" i="47"/>
  <c r="N43" i="47"/>
  <c r="R40" i="47"/>
  <c r="R42" i="47"/>
  <c r="P32" i="47"/>
  <c r="G8" i="47"/>
  <c r="R8" i="47"/>
  <c r="G9" i="47"/>
  <c r="G10" i="47"/>
  <c r="R10" i="47"/>
  <c r="G11" i="47"/>
  <c r="G12" i="47"/>
  <c r="R12" i="47"/>
  <c r="G13" i="47"/>
  <c r="G14" i="47"/>
  <c r="R14" i="47"/>
  <c r="G15" i="47"/>
  <c r="R15" i="47"/>
  <c r="G17" i="47"/>
  <c r="R17" i="47"/>
  <c r="G18" i="47"/>
  <c r="G19" i="47"/>
  <c r="R19" i="47"/>
  <c r="G21" i="47"/>
  <c r="R21" i="47"/>
  <c r="G22" i="47"/>
  <c r="G23" i="47"/>
  <c r="R23" i="47"/>
  <c r="G24" i="47"/>
  <c r="G31" i="47"/>
  <c r="Q32" i="47"/>
  <c r="L67" i="47"/>
  <c r="E67" i="47"/>
  <c r="Q38" i="47"/>
  <c r="L38" i="47"/>
  <c r="J38" i="47"/>
  <c r="E38" i="47"/>
  <c r="C38" i="47"/>
  <c r="Q67" i="47"/>
  <c r="J67" i="47"/>
  <c r="C67" i="47"/>
  <c r="E6" i="47"/>
  <c r="J6" i="47" s="1"/>
  <c r="L6" i="47"/>
  <c r="Q6" i="47"/>
  <c r="E33" i="47"/>
  <c r="G7" i="47"/>
  <c r="N7" i="47"/>
  <c r="G16" i="47"/>
  <c r="N18" i="47"/>
  <c r="G20" i="47"/>
  <c r="N22" i="47"/>
  <c r="P67" i="47"/>
  <c r="K67" i="47"/>
  <c r="I67" i="47"/>
  <c r="D67" i="47"/>
  <c r="B67" i="47"/>
  <c r="P38" i="47"/>
  <c r="K38" i="47"/>
  <c r="I38" i="47"/>
  <c r="D38" i="47"/>
  <c r="B38" i="47"/>
  <c r="D6" i="47"/>
  <c r="I6" i="47"/>
  <c r="K6" i="47"/>
  <c r="P6" i="47"/>
  <c r="L32" i="47"/>
  <c r="F61" i="47"/>
  <c r="G68" i="47"/>
  <c r="G69" i="47"/>
  <c r="N71" i="47"/>
  <c r="G73" i="47"/>
  <c r="N75" i="47"/>
  <c r="D95" i="47"/>
  <c r="D96" i="47" s="1"/>
  <c r="D32" i="47"/>
  <c r="D33" i="47" s="1"/>
  <c r="K32" i="47"/>
  <c r="K33" i="47" s="1"/>
  <c r="M32" i="47"/>
  <c r="G39" i="47"/>
  <c r="N39" i="47"/>
  <c r="K61" i="47"/>
  <c r="K62" i="47" s="1"/>
  <c r="L61" i="47"/>
  <c r="L95" i="47"/>
  <c r="G93" i="46"/>
  <c r="G60" i="46"/>
  <c r="R60" i="46"/>
  <c r="R7" i="46"/>
  <c r="G8" i="46"/>
  <c r="G9" i="46"/>
  <c r="R9" i="46"/>
  <c r="G10" i="46"/>
  <c r="G11" i="46"/>
  <c r="R11" i="46"/>
  <c r="G12" i="46"/>
  <c r="G13" i="46"/>
  <c r="R13" i="46"/>
  <c r="G14" i="46"/>
  <c r="G15" i="46"/>
  <c r="R15" i="46"/>
  <c r="G16" i="46"/>
  <c r="G17" i="46"/>
  <c r="R17" i="46"/>
  <c r="G18" i="46"/>
  <c r="G19" i="46"/>
  <c r="R19" i="46"/>
  <c r="G20" i="46"/>
  <c r="G21" i="46"/>
  <c r="R21" i="46"/>
  <c r="G22" i="46"/>
  <c r="G23" i="46"/>
  <c r="R23" i="46"/>
  <c r="G26" i="46"/>
  <c r="G27" i="46"/>
  <c r="G28" i="46"/>
  <c r="G29" i="46"/>
  <c r="R29" i="46"/>
  <c r="G30" i="46"/>
  <c r="G31" i="46"/>
  <c r="R31" i="46"/>
  <c r="N96" i="46"/>
  <c r="N68" i="46"/>
  <c r="N69" i="46"/>
  <c r="N70" i="46"/>
  <c r="N71" i="46"/>
  <c r="N72" i="46"/>
  <c r="N73" i="46"/>
  <c r="N74" i="46"/>
  <c r="N75" i="46"/>
  <c r="R69" i="46"/>
  <c r="R71" i="46"/>
  <c r="R73" i="46"/>
  <c r="R75" i="46"/>
  <c r="P95" i="46"/>
  <c r="F95" i="46"/>
  <c r="R39" i="46"/>
  <c r="N40" i="46"/>
  <c r="N41" i="46"/>
  <c r="R41" i="46"/>
  <c r="N42" i="46"/>
  <c r="N43" i="46"/>
  <c r="R43" i="46"/>
  <c r="N44" i="46"/>
  <c r="R45" i="46"/>
  <c r="N46" i="46"/>
  <c r="N47" i="46"/>
  <c r="R47" i="46"/>
  <c r="N48" i="46"/>
  <c r="R49" i="46"/>
  <c r="N50" i="46"/>
  <c r="N51" i="46"/>
  <c r="R51" i="46"/>
  <c r="N52" i="46"/>
  <c r="N53" i="46"/>
  <c r="R53" i="46"/>
  <c r="N54" i="46"/>
  <c r="N55" i="46"/>
  <c r="R55" i="46"/>
  <c r="N60" i="46"/>
  <c r="G40" i="46"/>
  <c r="R40" i="46"/>
  <c r="G41" i="46"/>
  <c r="G42" i="46"/>
  <c r="R42" i="46"/>
  <c r="G43" i="46"/>
  <c r="G44" i="46"/>
  <c r="R44" i="46"/>
  <c r="G45" i="46"/>
  <c r="G46" i="46"/>
  <c r="R46" i="46"/>
  <c r="G48" i="46"/>
  <c r="R48" i="46"/>
  <c r="G49" i="46"/>
  <c r="G50" i="46"/>
  <c r="R50" i="46"/>
  <c r="G52" i="46"/>
  <c r="R52" i="46"/>
  <c r="G53" i="46"/>
  <c r="G54" i="46"/>
  <c r="R54" i="46"/>
  <c r="G55" i="46"/>
  <c r="Q61" i="46"/>
  <c r="P61" i="46"/>
  <c r="N8" i="46"/>
  <c r="N9" i="46"/>
  <c r="N10" i="46"/>
  <c r="N11" i="46"/>
  <c r="N12" i="46"/>
  <c r="N13" i="46"/>
  <c r="N14" i="46"/>
  <c r="N15" i="46"/>
  <c r="N16" i="46"/>
  <c r="N17" i="46"/>
  <c r="N18" i="46"/>
  <c r="N19" i="46"/>
  <c r="N20" i="46"/>
  <c r="N21" i="46"/>
  <c r="N22" i="46"/>
  <c r="N23" i="46"/>
  <c r="N26" i="46"/>
  <c r="N27" i="46"/>
  <c r="N28" i="46"/>
  <c r="N29" i="46"/>
  <c r="N30" i="46"/>
  <c r="N31" i="46"/>
  <c r="Q32" i="46"/>
  <c r="R8" i="46"/>
  <c r="R10" i="46"/>
  <c r="R12" i="46"/>
  <c r="R14" i="46"/>
  <c r="R16" i="46"/>
  <c r="R18" i="46"/>
  <c r="R20" i="46"/>
  <c r="R22" i="46"/>
  <c r="R28" i="46"/>
  <c r="R30" i="46"/>
  <c r="P32" i="46"/>
  <c r="P67" i="46"/>
  <c r="K67" i="46"/>
  <c r="I67" i="46"/>
  <c r="D67" i="46"/>
  <c r="B67" i="46"/>
  <c r="D6" i="46"/>
  <c r="I6" i="46"/>
  <c r="K6" i="46"/>
  <c r="P6" i="46"/>
  <c r="L32" i="46"/>
  <c r="C38" i="46"/>
  <c r="E38" i="46"/>
  <c r="J38" i="46"/>
  <c r="L38" i="46"/>
  <c r="E62" i="46"/>
  <c r="G39" i="46"/>
  <c r="N39" i="46"/>
  <c r="N45" i="46"/>
  <c r="G47" i="46"/>
  <c r="N49" i="46"/>
  <c r="G51" i="46"/>
  <c r="Q67" i="46"/>
  <c r="L67" i="46"/>
  <c r="J67" i="46"/>
  <c r="E67" i="46"/>
  <c r="C67" i="46"/>
  <c r="E6" i="46"/>
  <c r="J6" i="46" s="1"/>
  <c r="L6" i="46"/>
  <c r="Q6" i="46"/>
  <c r="G7" i="46"/>
  <c r="N7" i="46"/>
  <c r="D32" i="46"/>
  <c r="G32" i="46" s="1"/>
  <c r="K32" i="46"/>
  <c r="K33" i="46" s="1"/>
  <c r="M32" i="46"/>
  <c r="B38" i="46"/>
  <c r="D38" i="46"/>
  <c r="I38" i="46"/>
  <c r="K38" i="46"/>
  <c r="P38" i="46"/>
  <c r="L61" i="46"/>
  <c r="E95" i="46"/>
  <c r="G95" i="46" s="1"/>
  <c r="L95" i="46"/>
  <c r="Q95" i="46"/>
  <c r="D61" i="46"/>
  <c r="G61" i="46" s="1"/>
  <c r="K61" i="46"/>
  <c r="K62" i="46" s="1"/>
  <c r="M61" i="46"/>
  <c r="G68" i="46"/>
  <c r="K95" i="46"/>
  <c r="P9" i="34"/>
  <c r="P10" i="34"/>
  <c r="S8" i="34"/>
  <c r="T8" i="34"/>
  <c r="S9" i="34"/>
  <c r="T9" i="34"/>
  <c r="S10" i="34"/>
  <c r="T10" i="34"/>
  <c r="S11" i="34"/>
  <c r="T11" i="34"/>
  <c r="S12" i="34"/>
  <c r="T12" i="34"/>
  <c r="S13" i="34"/>
  <c r="T13" i="34"/>
  <c r="S14" i="34"/>
  <c r="T14" i="34"/>
  <c r="S15" i="34"/>
  <c r="T15" i="34"/>
  <c r="S17" i="34"/>
  <c r="S18" i="34"/>
  <c r="P13" i="34"/>
  <c r="P14" i="34"/>
  <c r="I11" i="34"/>
  <c r="I12" i="34"/>
  <c r="I15" i="34"/>
  <c r="B37" i="3"/>
  <c r="B66" i="3" s="1"/>
  <c r="Q67" i="3"/>
  <c r="P67" i="3"/>
  <c r="L67" i="3"/>
  <c r="K67" i="3"/>
  <c r="J67" i="3"/>
  <c r="I67" i="3"/>
  <c r="E67" i="3"/>
  <c r="D67" i="3"/>
  <c r="Q38" i="3"/>
  <c r="P38" i="3"/>
  <c r="L38" i="3"/>
  <c r="K38" i="3"/>
  <c r="J38" i="3"/>
  <c r="I38" i="3"/>
  <c r="E38" i="3"/>
  <c r="D38" i="3"/>
  <c r="N48" i="2"/>
  <c r="Q48" i="2"/>
  <c r="R48" i="2"/>
  <c r="N49" i="2"/>
  <c r="Q49" i="2"/>
  <c r="R49" i="2"/>
  <c r="N51" i="2"/>
  <c r="Q51" i="2"/>
  <c r="R51" i="2"/>
  <c r="N52" i="2"/>
  <c r="Q52" i="2"/>
  <c r="R52" i="2"/>
  <c r="N53" i="2"/>
  <c r="Q53" i="2"/>
  <c r="R53" i="2"/>
  <c r="N54" i="2"/>
  <c r="Q54" i="2"/>
  <c r="R54" i="2"/>
  <c r="N55" i="2"/>
  <c r="Q55" i="2"/>
  <c r="R55" i="2"/>
  <c r="K47" i="2"/>
  <c r="J47" i="2"/>
  <c r="G48" i="2"/>
  <c r="G49" i="2"/>
  <c r="G51" i="2"/>
  <c r="G52" i="2"/>
  <c r="G53" i="2"/>
  <c r="G54" i="2"/>
  <c r="G55" i="2"/>
  <c r="G56" i="2"/>
  <c r="D47" i="2"/>
  <c r="R47" i="2" s="1"/>
  <c r="C47" i="2"/>
  <c r="K28" i="2"/>
  <c r="J28" i="2"/>
  <c r="D28" i="2"/>
  <c r="C28" i="2"/>
  <c r="Q28" i="2" s="1"/>
  <c r="N35" i="2"/>
  <c r="N29" i="2"/>
  <c r="N30" i="2"/>
  <c r="Q35" i="2"/>
  <c r="R35" i="2"/>
  <c r="Q29" i="2"/>
  <c r="R29" i="2"/>
  <c r="Q30" i="2"/>
  <c r="R30" i="2"/>
  <c r="G35" i="2"/>
  <c r="G29" i="2"/>
  <c r="G30" i="2"/>
  <c r="N10" i="2"/>
  <c r="N11" i="2"/>
  <c r="N13" i="2"/>
  <c r="N14" i="2"/>
  <c r="N15" i="2"/>
  <c r="N16" i="2"/>
  <c r="N17" i="2"/>
  <c r="N18" i="2"/>
  <c r="K9" i="2"/>
  <c r="J9" i="2"/>
  <c r="Q8" i="2"/>
  <c r="R8" i="2"/>
  <c r="Q10" i="2"/>
  <c r="R10" i="2"/>
  <c r="Q11" i="2"/>
  <c r="R11" i="2"/>
  <c r="Q13" i="2"/>
  <c r="R13" i="2"/>
  <c r="Q14" i="2"/>
  <c r="R14" i="2"/>
  <c r="Q15" i="2"/>
  <c r="R15" i="2"/>
  <c r="Q16" i="2"/>
  <c r="R16" i="2"/>
  <c r="Q17" i="2"/>
  <c r="R17" i="2"/>
  <c r="Q18" i="2"/>
  <c r="R18" i="2"/>
  <c r="G10" i="2"/>
  <c r="G11" i="2"/>
  <c r="G13" i="2"/>
  <c r="G14" i="2"/>
  <c r="G15" i="2"/>
  <c r="G16" i="2"/>
  <c r="G17" i="2"/>
  <c r="G18" i="2"/>
  <c r="D9" i="2"/>
  <c r="C9" i="2"/>
  <c r="Q9" i="2" s="1"/>
  <c r="S24" i="2"/>
  <c r="N24" i="2"/>
  <c r="G24" i="2"/>
  <c r="P18" i="34"/>
  <c r="P12" i="34"/>
  <c r="O12" i="34"/>
  <c r="N12" i="34"/>
  <c r="P11" i="34"/>
  <c r="P8" i="34"/>
  <c r="P7" i="34"/>
  <c r="N11" i="34"/>
  <c r="F16" i="34"/>
  <c r="H16" i="34" s="1"/>
  <c r="F17" i="34"/>
  <c r="I18" i="34"/>
  <c r="S16" i="34"/>
  <c r="J10" i="34"/>
  <c r="J31" i="2"/>
  <c r="K31" i="2"/>
  <c r="C31" i="2"/>
  <c r="D31" i="2"/>
  <c r="K50" i="2"/>
  <c r="J50" i="2"/>
  <c r="D50" i="2"/>
  <c r="C50" i="2"/>
  <c r="K12" i="2"/>
  <c r="J12" i="2"/>
  <c r="D12" i="2"/>
  <c r="R12" i="2" s="1"/>
  <c r="C12" i="2"/>
  <c r="M88" i="36"/>
  <c r="F93" i="36"/>
  <c r="C24" i="2"/>
  <c r="M94" i="3"/>
  <c r="F94" i="3"/>
  <c r="R37" i="36"/>
  <c r="R66" i="36" s="1"/>
  <c r="C6" i="36"/>
  <c r="L67" i="36" s="1"/>
  <c r="B6" i="36"/>
  <c r="I6" i="36" s="1"/>
  <c r="Q6" i="3"/>
  <c r="P6" i="3"/>
  <c r="L6" i="3"/>
  <c r="K6" i="3"/>
  <c r="J6" i="3"/>
  <c r="I6" i="3"/>
  <c r="E6" i="3"/>
  <c r="D6" i="3"/>
  <c r="S43" i="2"/>
  <c r="M44" i="2"/>
  <c r="L44" i="2"/>
  <c r="K44" i="2"/>
  <c r="J44" i="2"/>
  <c r="F44" i="2"/>
  <c r="E44" i="2"/>
  <c r="D44" i="2"/>
  <c r="C44" i="2"/>
  <c r="R25" i="2"/>
  <c r="R44" i="2"/>
  <c r="Q25" i="2"/>
  <c r="Q44" i="2"/>
  <c r="M25" i="2"/>
  <c r="L25" i="2"/>
  <c r="K25" i="2"/>
  <c r="J25" i="2"/>
  <c r="F25" i="2"/>
  <c r="E25" i="2"/>
  <c r="D25" i="2"/>
  <c r="C25" i="2"/>
  <c r="R6" i="2"/>
  <c r="Q6" i="2"/>
  <c r="M6" i="2"/>
  <c r="K6" i="2"/>
  <c r="J6" i="2"/>
  <c r="F6" i="2"/>
  <c r="E6" i="2"/>
  <c r="L6" i="2"/>
  <c r="G5" i="34"/>
  <c r="I5" i="34" s="1"/>
  <c r="T6" i="34"/>
  <c r="S6" i="34"/>
  <c r="M81" i="36"/>
  <c r="P81" i="36"/>
  <c r="Q81" i="36"/>
  <c r="M82" i="36"/>
  <c r="P82" i="36"/>
  <c r="Q82" i="36"/>
  <c r="M83" i="36"/>
  <c r="P83" i="36"/>
  <c r="Q83" i="36"/>
  <c r="M86" i="36"/>
  <c r="F81" i="36"/>
  <c r="F82" i="36"/>
  <c r="F83" i="36"/>
  <c r="P82" i="3"/>
  <c r="Q82" i="3"/>
  <c r="P83" i="3"/>
  <c r="Q83" i="3"/>
  <c r="M82" i="3"/>
  <c r="M83" i="3"/>
  <c r="F82" i="3"/>
  <c r="F83" i="3"/>
  <c r="M59" i="36"/>
  <c r="P59" i="36"/>
  <c r="Q59" i="36"/>
  <c r="M60" i="36"/>
  <c r="P60" i="36"/>
  <c r="Q60" i="36"/>
  <c r="M29" i="36"/>
  <c r="P29" i="36"/>
  <c r="Q29" i="36"/>
  <c r="F29" i="36"/>
  <c r="F59" i="36"/>
  <c r="F60" i="36"/>
  <c r="F79" i="36"/>
  <c r="F80" i="36"/>
  <c r="M79" i="36"/>
  <c r="P79" i="36"/>
  <c r="Q79" i="36"/>
  <c r="M80" i="36"/>
  <c r="P80" i="36"/>
  <c r="Q80" i="36"/>
  <c r="I95" i="36"/>
  <c r="K95" i="36" s="1"/>
  <c r="J95" i="36"/>
  <c r="L95" i="36" s="1"/>
  <c r="F81" i="3"/>
  <c r="F84" i="3"/>
  <c r="F85" i="3"/>
  <c r="F86" i="3"/>
  <c r="M81" i="3"/>
  <c r="P81" i="3"/>
  <c r="Q81" i="3"/>
  <c r="M6" i="34"/>
  <c r="L6" i="34"/>
  <c r="Q96" i="36"/>
  <c r="P96" i="36"/>
  <c r="M96" i="36"/>
  <c r="L96" i="36"/>
  <c r="K96" i="36"/>
  <c r="F96" i="36"/>
  <c r="C95" i="36"/>
  <c r="E95" i="36" s="1"/>
  <c r="B95" i="36"/>
  <c r="D95" i="36" s="1"/>
  <c r="L94" i="36"/>
  <c r="K94" i="36"/>
  <c r="E94" i="36"/>
  <c r="D94" i="36"/>
  <c r="L93" i="36"/>
  <c r="K93" i="36"/>
  <c r="E93" i="36"/>
  <c r="D93" i="36"/>
  <c r="L92" i="36"/>
  <c r="K92" i="36"/>
  <c r="E92" i="36"/>
  <c r="D92" i="36"/>
  <c r="L91" i="36"/>
  <c r="K91" i="36"/>
  <c r="E91" i="36"/>
  <c r="D91" i="36"/>
  <c r="L90" i="36"/>
  <c r="K90" i="36"/>
  <c r="E90" i="36"/>
  <c r="D90" i="36"/>
  <c r="L89" i="36"/>
  <c r="K89" i="36"/>
  <c r="E89" i="36"/>
  <c r="D89" i="36"/>
  <c r="L88" i="36"/>
  <c r="K88" i="36"/>
  <c r="E88" i="36"/>
  <c r="D88" i="36"/>
  <c r="L87" i="36"/>
  <c r="K87" i="36"/>
  <c r="E87" i="36"/>
  <c r="D87" i="36"/>
  <c r="L86" i="36"/>
  <c r="K86" i="36"/>
  <c r="E86" i="36"/>
  <c r="D86" i="36"/>
  <c r="L85" i="36"/>
  <c r="K85" i="36"/>
  <c r="E85" i="36"/>
  <c r="D85" i="36"/>
  <c r="L84" i="36"/>
  <c r="K84" i="36"/>
  <c r="E84" i="36"/>
  <c r="D84" i="36"/>
  <c r="L83" i="36"/>
  <c r="K83" i="36"/>
  <c r="E83" i="36"/>
  <c r="D83" i="36"/>
  <c r="L82" i="36"/>
  <c r="K82" i="36"/>
  <c r="E82" i="36"/>
  <c r="D82" i="36"/>
  <c r="L81" i="36"/>
  <c r="K81" i="36"/>
  <c r="E81" i="36"/>
  <c r="D81" i="36"/>
  <c r="L80" i="36"/>
  <c r="K80" i="36"/>
  <c r="E80" i="36"/>
  <c r="D80" i="36"/>
  <c r="L79" i="36"/>
  <c r="K79" i="36"/>
  <c r="E79" i="36"/>
  <c r="D79" i="36"/>
  <c r="Q78" i="36"/>
  <c r="P78" i="36"/>
  <c r="M78" i="36"/>
  <c r="L78" i="36"/>
  <c r="K78" i="36"/>
  <c r="F78" i="36"/>
  <c r="E78" i="36"/>
  <c r="D78" i="36"/>
  <c r="Q77" i="36"/>
  <c r="P77" i="36"/>
  <c r="M77" i="36"/>
  <c r="L77" i="36"/>
  <c r="K77" i="36"/>
  <c r="F77" i="36"/>
  <c r="E77" i="36"/>
  <c r="D77" i="36"/>
  <c r="Q76" i="36"/>
  <c r="P76" i="36"/>
  <c r="M76" i="36"/>
  <c r="L76" i="36"/>
  <c r="K76" i="36"/>
  <c r="F76" i="36"/>
  <c r="E76" i="36"/>
  <c r="D76" i="36"/>
  <c r="Q75" i="36"/>
  <c r="P75" i="36"/>
  <c r="M75" i="36"/>
  <c r="L75" i="36"/>
  <c r="K75" i="36"/>
  <c r="F75" i="36"/>
  <c r="E75" i="36"/>
  <c r="D75" i="36"/>
  <c r="Q74" i="36"/>
  <c r="P74" i="36"/>
  <c r="M74" i="36"/>
  <c r="L74" i="36"/>
  <c r="K74" i="36"/>
  <c r="F74" i="36"/>
  <c r="E74" i="36"/>
  <c r="D74" i="36"/>
  <c r="Q73" i="36"/>
  <c r="P73" i="36"/>
  <c r="M73" i="36"/>
  <c r="L73" i="36"/>
  <c r="K73" i="36"/>
  <c r="F73" i="36"/>
  <c r="E73" i="36"/>
  <c r="D73" i="36"/>
  <c r="Q72" i="36"/>
  <c r="P72" i="36"/>
  <c r="M72" i="36"/>
  <c r="L72" i="36"/>
  <c r="K72" i="36"/>
  <c r="F72" i="36"/>
  <c r="E72" i="36"/>
  <c r="D72" i="36"/>
  <c r="Q71" i="36"/>
  <c r="P71" i="36"/>
  <c r="M71" i="36"/>
  <c r="L71" i="36"/>
  <c r="K71" i="36"/>
  <c r="F71" i="36"/>
  <c r="E71" i="36"/>
  <c r="D71" i="36"/>
  <c r="Q70" i="36"/>
  <c r="P70" i="36"/>
  <c r="M70" i="36"/>
  <c r="L70" i="36"/>
  <c r="K70" i="36"/>
  <c r="F70" i="36"/>
  <c r="E70" i="36"/>
  <c r="D70" i="36"/>
  <c r="Q69" i="36"/>
  <c r="P69" i="36"/>
  <c r="M69" i="36"/>
  <c r="L69" i="36"/>
  <c r="K69" i="36"/>
  <c r="F69" i="36"/>
  <c r="E69" i="36"/>
  <c r="D69" i="36"/>
  <c r="Q68" i="36"/>
  <c r="P68" i="36"/>
  <c r="M68" i="36"/>
  <c r="L68" i="36"/>
  <c r="K68" i="36"/>
  <c r="F68" i="36"/>
  <c r="E68" i="36"/>
  <c r="D68" i="36"/>
  <c r="Q67" i="36"/>
  <c r="C67" i="36"/>
  <c r="P66" i="36"/>
  <c r="M66" i="36"/>
  <c r="K66" i="36"/>
  <c r="I66" i="36"/>
  <c r="F66" i="36"/>
  <c r="D66" i="36"/>
  <c r="B66" i="36"/>
  <c r="Q62" i="36"/>
  <c r="P62" i="36"/>
  <c r="M62" i="36"/>
  <c r="F62" i="36"/>
  <c r="J61" i="36"/>
  <c r="L61" i="36" s="1"/>
  <c r="I61" i="36"/>
  <c r="K61" i="36" s="1"/>
  <c r="C61" i="36"/>
  <c r="E61" i="36" s="1"/>
  <c r="B61" i="36"/>
  <c r="D61" i="36" s="1"/>
  <c r="L60" i="36"/>
  <c r="K60" i="36"/>
  <c r="E60" i="36"/>
  <c r="D60" i="36"/>
  <c r="L59" i="36"/>
  <c r="K59" i="36"/>
  <c r="E59" i="36"/>
  <c r="D59" i="36"/>
  <c r="Q58" i="36"/>
  <c r="P58" i="36"/>
  <c r="M58" i="36"/>
  <c r="L58" i="36"/>
  <c r="K58" i="36"/>
  <c r="F58" i="36"/>
  <c r="E58" i="36"/>
  <c r="D58" i="36"/>
  <c r="Q57" i="36"/>
  <c r="P57" i="36"/>
  <c r="M57" i="36"/>
  <c r="L57" i="36"/>
  <c r="K57" i="36"/>
  <c r="F57" i="36"/>
  <c r="E57" i="36"/>
  <c r="D57" i="36"/>
  <c r="Q56" i="36"/>
  <c r="P56" i="36"/>
  <c r="M56" i="36"/>
  <c r="L56" i="36"/>
  <c r="K56" i="36"/>
  <c r="F56" i="36"/>
  <c r="E56" i="36"/>
  <c r="D56" i="36"/>
  <c r="Q55" i="36"/>
  <c r="P55" i="36"/>
  <c r="M55" i="36"/>
  <c r="L55" i="36"/>
  <c r="K55" i="36"/>
  <c r="F55" i="36"/>
  <c r="E55" i="36"/>
  <c r="D55" i="36"/>
  <c r="Q54" i="36"/>
  <c r="P54" i="36"/>
  <c r="M54" i="36"/>
  <c r="L54" i="36"/>
  <c r="K54" i="36"/>
  <c r="F54" i="36"/>
  <c r="E54" i="36"/>
  <c r="D54" i="36"/>
  <c r="Q53" i="36"/>
  <c r="P53" i="36"/>
  <c r="M53" i="36"/>
  <c r="L53" i="36"/>
  <c r="K53" i="36"/>
  <c r="F53" i="36"/>
  <c r="E53" i="36"/>
  <c r="D53" i="36"/>
  <c r="Q52" i="36"/>
  <c r="P52" i="36"/>
  <c r="M52" i="36"/>
  <c r="L52" i="36"/>
  <c r="K52" i="36"/>
  <c r="F52" i="36"/>
  <c r="E52" i="36"/>
  <c r="D52" i="36"/>
  <c r="Q51" i="36"/>
  <c r="P51" i="36"/>
  <c r="M51" i="36"/>
  <c r="L51" i="36"/>
  <c r="K51" i="36"/>
  <c r="F51" i="36"/>
  <c r="E51" i="36"/>
  <c r="D51" i="36"/>
  <c r="Q50" i="36"/>
  <c r="P50" i="36"/>
  <c r="M50" i="36"/>
  <c r="L50" i="36"/>
  <c r="K50" i="36"/>
  <c r="F50" i="36"/>
  <c r="E50" i="36"/>
  <c r="D50" i="36"/>
  <c r="Q49" i="36"/>
  <c r="P49" i="36"/>
  <c r="M49" i="36"/>
  <c r="L49" i="36"/>
  <c r="K49" i="36"/>
  <c r="F49" i="36"/>
  <c r="E49" i="36"/>
  <c r="D49" i="36"/>
  <c r="Q48" i="36"/>
  <c r="P48" i="36"/>
  <c r="M48" i="36"/>
  <c r="L48" i="36"/>
  <c r="K48" i="36"/>
  <c r="F48" i="36"/>
  <c r="E48" i="36"/>
  <c r="D48" i="36"/>
  <c r="Q47" i="36"/>
  <c r="P47" i="36"/>
  <c r="M47" i="36"/>
  <c r="L47" i="36"/>
  <c r="K47" i="36"/>
  <c r="F47" i="36"/>
  <c r="E47" i="36"/>
  <c r="D47" i="36"/>
  <c r="Q46" i="36"/>
  <c r="P46" i="36"/>
  <c r="M46" i="36"/>
  <c r="L46" i="36"/>
  <c r="K46" i="36"/>
  <c r="F46" i="36"/>
  <c r="E46" i="36"/>
  <c r="D46" i="36"/>
  <c r="Q45" i="36"/>
  <c r="P45" i="36"/>
  <c r="M45" i="36"/>
  <c r="L45" i="36"/>
  <c r="K45" i="36"/>
  <c r="F45" i="36"/>
  <c r="E45" i="36"/>
  <c r="D45" i="36"/>
  <c r="Q44" i="36"/>
  <c r="P44" i="36"/>
  <c r="M44" i="36"/>
  <c r="L44" i="36"/>
  <c r="K44" i="36"/>
  <c r="F44" i="36"/>
  <c r="E44" i="36"/>
  <c r="D44" i="36"/>
  <c r="Q43" i="36"/>
  <c r="P43" i="36"/>
  <c r="M43" i="36"/>
  <c r="L43" i="36"/>
  <c r="K43" i="36"/>
  <c r="F43" i="36"/>
  <c r="E43" i="36"/>
  <c r="D43" i="36"/>
  <c r="Q42" i="36"/>
  <c r="P42" i="36"/>
  <c r="M42" i="36"/>
  <c r="L42" i="36"/>
  <c r="K42" i="36"/>
  <c r="F42" i="36"/>
  <c r="E42" i="36"/>
  <c r="D42" i="36"/>
  <c r="Q41" i="36"/>
  <c r="P41" i="36"/>
  <c r="M41" i="36"/>
  <c r="L41" i="36"/>
  <c r="K41" i="36"/>
  <c r="F41" i="36"/>
  <c r="E41" i="36"/>
  <c r="D41" i="36"/>
  <c r="Q40" i="36"/>
  <c r="P40" i="36"/>
  <c r="M40" i="36"/>
  <c r="L40" i="36"/>
  <c r="K40" i="36"/>
  <c r="F40" i="36"/>
  <c r="E40" i="36"/>
  <c r="D40" i="36"/>
  <c r="Q39" i="36"/>
  <c r="P39" i="36"/>
  <c r="M39" i="36"/>
  <c r="L39" i="36"/>
  <c r="K39" i="36"/>
  <c r="F39" i="36"/>
  <c r="E39" i="36"/>
  <c r="D39" i="36"/>
  <c r="Q38" i="36"/>
  <c r="C38" i="36"/>
  <c r="P37" i="36"/>
  <c r="M37" i="36"/>
  <c r="K37" i="36"/>
  <c r="I37" i="36"/>
  <c r="F37" i="36"/>
  <c r="D37" i="36"/>
  <c r="B37" i="36"/>
  <c r="Q33" i="36"/>
  <c r="P33" i="36"/>
  <c r="M33" i="36"/>
  <c r="F33" i="36"/>
  <c r="M32" i="36"/>
  <c r="K32" i="36"/>
  <c r="C32" i="36"/>
  <c r="E32" i="36" s="1"/>
  <c r="B32" i="36"/>
  <c r="D32" i="36" s="1"/>
  <c r="Q31" i="36"/>
  <c r="P31" i="36"/>
  <c r="M31" i="36"/>
  <c r="L31" i="36"/>
  <c r="K31" i="36"/>
  <c r="F31" i="36"/>
  <c r="E31" i="36"/>
  <c r="D31" i="36"/>
  <c r="Q30" i="36"/>
  <c r="P30" i="36"/>
  <c r="M30" i="36"/>
  <c r="L30" i="36"/>
  <c r="K30" i="36"/>
  <c r="F30" i="36"/>
  <c r="E30" i="36"/>
  <c r="D30" i="36"/>
  <c r="L29" i="36"/>
  <c r="K29" i="36"/>
  <c r="E29" i="36"/>
  <c r="D29" i="36"/>
  <c r="Q28" i="36"/>
  <c r="P28" i="36"/>
  <c r="M28" i="36"/>
  <c r="L28" i="36"/>
  <c r="K28" i="36"/>
  <c r="F28" i="36"/>
  <c r="E28" i="36"/>
  <c r="D28" i="36"/>
  <c r="Q27" i="36"/>
  <c r="P27" i="36"/>
  <c r="M27" i="36"/>
  <c r="L27" i="36"/>
  <c r="K27" i="36"/>
  <c r="F27" i="36"/>
  <c r="E27" i="36"/>
  <c r="D27" i="36"/>
  <c r="Q26" i="36"/>
  <c r="P26" i="36"/>
  <c r="M26" i="36"/>
  <c r="L26" i="36"/>
  <c r="K26" i="36"/>
  <c r="F26" i="36"/>
  <c r="E26" i="36"/>
  <c r="D26" i="36"/>
  <c r="Q25" i="36"/>
  <c r="P25" i="36"/>
  <c r="M25" i="36"/>
  <c r="L25" i="36"/>
  <c r="K25" i="36"/>
  <c r="F25" i="36"/>
  <c r="E25" i="36"/>
  <c r="D25" i="36"/>
  <c r="Q24" i="36"/>
  <c r="P24" i="36"/>
  <c r="M24" i="36"/>
  <c r="L24" i="36"/>
  <c r="K24" i="36"/>
  <c r="F24" i="36"/>
  <c r="E24" i="36"/>
  <c r="D24" i="36"/>
  <c r="Q23" i="36"/>
  <c r="P23" i="36"/>
  <c r="M23" i="36"/>
  <c r="L23" i="36"/>
  <c r="K23" i="36"/>
  <c r="F23" i="36"/>
  <c r="E23" i="36"/>
  <c r="D23" i="36"/>
  <c r="Q22" i="36"/>
  <c r="P22" i="36"/>
  <c r="M22" i="36"/>
  <c r="L22" i="36"/>
  <c r="K22" i="36"/>
  <c r="F22" i="36"/>
  <c r="E22" i="36"/>
  <c r="D22" i="36"/>
  <c r="Q21" i="36"/>
  <c r="P21" i="36"/>
  <c r="M21" i="36"/>
  <c r="L21" i="36"/>
  <c r="K21" i="36"/>
  <c r="F21" i="36"/>
  <c r="E21" i="36"/>
  <c r="D21" i="36"/>
  <c r="Q20" i="36"/>
  <c r="P20" i="36"/>
  <c r="M20" i="36"/>
  <c r="L20" i="36"/>
  <c r="K20" i="36"/>
  <c r="F20" i="36"/>
  <c r="E20" i="36"/>
  <c r="D20" i="36"/>
  <c r="Q19" i="36"/>
  <c r="P19" i="36"/>
  <c r="M19" i="36"/>
  <c r="L19" i="36"/>
  <c r="K19" i="36"/>
  <c r="F19" i="36"/>
  <c r="E19" i="36"/>
  <c r="D19" i="36"/>
  <c r="Q18" i="36"/>
  <c r="P18" i="36"/>
  <c r="M18" i="36"/>
  <c r="L18" i="36"/>
  <c r="K18" i="36"/>
  <c r="F18" i="36"/>
  <c r="E18" i="36"/>
  <c r="D18" i="36"/>
  <c r="Q17" i="36"/>
  <c r="P17" i="36"/>
  <c r="M17" i="36"/>
  <c r="L17" i="36"/>
  <c r="K17" i="36"/>
  <c r="F17" i="36"/>
  <c r="E17" i="36"/>
  <c r="D17" i="36"/>
  <c r="Q16" i="36"/>
  <c r="P16" i="36"/>
  <c r="M16" i="36"/>
  <c r="L16" i="36"/>
  <c r="K16" i="36"/>
  <c r="F16" i="36"/>
  <c r="E16" i="36"/>
  <c r="D16" i="36"/>
  <c r="Q15" i="36"/>
  <c r="P15" i="36"/>
  <c r="M15" i="36"/>
  <c r="L15" i="36"/>
  <c r="K15" i="36"/>
  <c r="F15" i="36"/>
  <c r="E15" i="36"/>
  <c r="D15" i="36"/>
  <c r="Q14" i="36"/>
  <c r="P14" i="36"/>
  <c r="M14" i="36"/>
  <c r="L14" i="36"/>
  <c r="K14" i="36"/>
  <c r="F14" i="36"/>
  <c r="E14" i="36"/>
  <c r="D14" i="36"/>
  <c r="Q13" i="36"/>
  <c r="P13" i="36"/>
  <c r="M13" i="36"/>
  <c r="L13" i="36"/>
  <c r="K13" i="36"/>
  <c r="F13" i="36"/>
  <c r="E13" i="36"/>
  <c r="D13" i="36"/>
  <c r="Q12" i="36"/>
  <c r="P12" i="36"/>
  <c r="M12" i="36"/>
  <c r="L12" i="36"/>
  <c r="K12" i="36"/>
  <c r="F12" i="36"/>
  <c r="E12" i="36"/>
  <c r="D12" i="36"/>
  <c r="Q11" i="36"/>
  <c r="P11" i="36"/>
  <c r="M11" i="36"/>
  <c r="L11" i="36"/>
  <c r="K11" i="36"/>
  <c r="F11" i="36"/>
  <c r="E11" i="36"/>
  <c r="D11" i="36"/>
  <c r="Q10" i="36"/>
  <c r="P10" i="36"/>
  <c r="M10" i="36"/>
  <c r="L10" i="36"/>
  <c r="K10" i="36"/>
  <c r="F10" i="36"/>
  <c r="E10" i="36"/>
  <c r="D10" i="36"/>
  <c r="Q9" i="36"/>
  <c r="P9" i="36"/>
  <c r="M9" i="36"/>
  <c r="L9" i="36"/>
  <c r="K9" i="36"/>
  <c r="F9" i="36"/>
  <c r="E9" i="36"/>
  <c r="D9" i="36"/>
  <c r="Q8" i="36"/>
  <c r="P8" i="36"/>
  <c r="M8" i="36"/>
  <c r="L8" i="36"/>
  <c r="K8" i="36"/>
  <c r="F8" i="36"/>
  <c r="E8" i="36"/>
  <c r="D8" i="36"/>
  <c r="Q7" i="36"/>
  <c r="P7" i="36"/>
  <c r="M7" i="36"/>
  <c r="L7" i="36"/>
  <c r="K7" i="36"/>
  <c r="F7" i="36"/>
  <c r="E7" i="36"/>
  <c r="D7" i="36"/>
  <c r="Q6" i="36"/>
  <c r="P5" i="36"/>
  <c r="M5" i="36"/>
  <c r="K5" i="36"/>
  <c r="I5" i="36"/>
  <c r="D5" i="36"/>
  <c r="F5" i="36" s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I8" i="34"/>
  <c r="H6" i="34"/>
  <c r="O6" i="34" s="1"/>
  <c r="G6" i="34"/>
  <c r="N6" i="34" s="1"/>
  <c r="S5" i="34"/>
  <c r="P5" i="34"/>
  <c r="N5" i="34"/>
  <c r="L5" i="34"/>
  <c r="H11" i="34"/>
  <c r="L61" i="3"/>
  <c r="K61" i="3"/>
  <c r="C61" i="3"/>
  <c r="E61" i="3" s="1"/>
  <c r="B61" i="3"/>
  <c r="P5" i="3"/>
  <c r="M5" i="3"/>
  <c r="K5" i="3"/>
  <c r="I5" i="3"/>
  <c r="F5" i="3"/>
  <c r="D5" i="3"/>
  <c r="Q43" i="2"/>
  <c r="N43" i="2"/>
  <c r="L43" i="2"/>
  <c r="J43" i="2"/>
  <c r="G43" i="2"/>
  <c r="E43" i="2"/>
  <c r="C43" i="2"/>
  <c r="Q24" i="2"/>
  <c r="L24" i="2"/>
  <c r="J24" i="2"/>
  <c r="E24" i="2"/>
  <c r="Q5" i="2"/>
  <c r="L5" i="2"/>
  <c r="J5" i="2"/>
  <c r="E5" i="2"/>
  <c r="P69" i="3"/>
  <c r="Q69" i="3"/>
  <c r="P70" i="3"/>
  <c r="Q70" i="3"/>
  <c r="P71" i="3"/>
  <c r="Q71" i="3"/>
  <c r="P72" i="3"/>
  <c r="Q72" i="3"/>
  <c r="P73" i="3"/>
  <c r="Q73" i="3"/>
  <c r="P74" i="3"/>
  <c r="Q74" i="3"/>
  <c r="P75" i="3"/>
  <c r="Q75" i="3"/>
  <c r="P76" i="3"/>
  <c r="Q76" i="3"/>
  <c r="P77" i="3"/>
  <c r="Q77" i="3"/>
  <c r="P78" i="3"/>
  <c r="Q78" i="3"/>
  <c r="P79" i="3"/>
  <c r="Q79" i="3"/>
  <c r="P80" i="3"/>
  <c r="Q80" i="3"/>
  <c r="P84" i="3"/>
  <c r="Q84" i="3"/>
  <c r="P85" i="3"/>
  <c r="Q85" i="3"/>
  <c r="P86" i="3"/>
  <c r="Q86" i="3"/>
  <c r="P96" i="3"/>
  <c r="Q96" i="3"/>
  <c r="Q68" i="3"/>
  <c r="P68" i="3"/>
  <c r="Q62" i="3"/>
  <c r="P62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P8" i="3"/>
  <c r="Q8" i="3"/>
  <c r="P9" i="3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3" i="3"/>
  <c r="Q33" i="3"/>
  <c r="Q7" i="3"/>
  <c r="P7" i="3"/>
  <c r="R56" i="2"/>
  <c r="Q56" i="2"/>
  <c r="R46" i="2"/>
  <c r="Q46" i="2"/>
  <c r="R45" i="2"/>
  <c r="Q45" i="2"/>
  <c r="R37" i="2"/>
  <c r="Q37" i="2"/>
  <c r="R36" i="2"/>
  <c r="Q36" i="2"/>
  <c r="R34" i="2"/>
  <c r="Q34" i="2"/>
  <c r="R33" i="2"/>
  <c r="Q33" i="2"/>
  <c r="R32" i="2"/>
  <c r="Q32" i="2"/>
  <c r="R27" i="2"/>
  <c r="Q27" i="2"/>
  <c r="R26" i="2"/>
  <c r="Q26" i="2"/>
  <c r="R7" i="2"/>
  <c r="Q7" i="2"/>
  <c r="N46" i="2"/>
  <c r="N56" i="2"/>
  <c r="N45" i="2"/>
  <c r="G46" i="2"/>
  <c r="G45" i="2"/>
  <c r="G27" i="2"/>
  <c r="G32" i="2"/>
  <c r="G33" i="2"/>
  <c r="G34" i="2"/>
  <c r="G36" i="2"/>
  <c r="G37" i="2"/>
  <c r="G26" i="2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78" i="3"/>
  <c r="L78" i="3"/>
  <c r="M78" i="3"/>
  <c r="K79" i="3"/>
  <c r="L79" i="3"/>
  <c r="M79" i="3"/>
  <c r="K80" i="3"/>
  <c r="L80" i="3"/>
  <c r="M80" i="3"/>
  <c r="K81" i="3"/>
  <c r="L81" i="3"/>
  <c r="K82" i="3"/>
  <c r="L82" i="3"/>
  <c r="K83" i="3"/>
  <c r="L83" i="3"/>
  <c r="K84" i="3"/>
  <c r="L84" i="3"/>
  <c r="M84" i="3"/>
  <c r="K85" i="3"/>
  <c r="L85" i="3"/>
  <c r="M85" i="3"/>
  <c r="K86" i="3"/>
  <c r="L86" i="3"/>
  <c r="M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6" i="3"/>
  <c r="L96" i="3"/>
  <c r="M96" i="3"/>
  <c r="L68" i="3"/>
  <c r="K68" i="3"/>
  <c r="M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J95" i="3"/>
  <c r="L95" i="3" s="1"/>
  <c r="I95" i="3"/>
  <c r="K95" i="3" s="1"/>
  <c r="C95" i="3"/>
  <c r="E95" i="3" s="1"/>
  <c r="B95" i="3"/>
  <c r="D95" i="3" s="1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2" i="3"/>
  <c r="L62" i="3"/>
  <c r="M62" i="3"/>
  <c r="M39" i="3"/>
  <c r="L39" i="3"/>
  <c r="K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3" i="3"/>
  <c r="M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7" i="3"/>
  <c r="J32" i="3"/>
  <c r="L32" i="3" s="1"/>
  <c r="I32" i="3"/>
  <c r="K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E7" i="3"/>
  <c r="D7" i="3"/>
  <c r="C32" i="3"/>
  <c r="E32" i="3" s="1"/>
  <c r="B32" i="3"/>
  <c r="D32" i="3" s="1"/>
  <c r="N27" i="2"/>
  <c r="N32" i="2"/>
  <c r="N33" i="2"/>
  <c r="N34" i="2"/>
  <c r="N36" i="2"/>
  <c r="N37" i="2"/>
  <c r="N26" i="2"/>
  <c r="N8" i="2"/>
  <c r="N7" i="2"/>
  <c r="G8" i="2"/>
  <c r="G7" i="2"/>
  <c r="O7" i="34"/>
  <c r="O11" i="34"/>
  <c r="P15" i="34"/>
  <c r="N7" i="34"/>
  <c r="Q9" i="34"/>
  <c r="T7" i="34"/>
  <c r="H7" i="34"/>
  <c r="I7" i="34"/>
  <c r="S7" i="34"/>
  <c r="K37" i="3"/>
  <c r="D6" i="36"/>
  <c r="P6" i="36"/>
  <c r="D38" i="36"/>
  <c r="K38" i="36"/>
  <c r="B67" i="36"/>
  <c r="I67" i="36"/>
  <c r="P67" i="36"/>
  <c r="G7" i="34"/>
  <c r="G11" i="34"/>
  <c r="J9" i="34"/>
  <c r="N95" i="48" l="1"/>
  <c r="J38" i="2"/>
  <c r="L26" i="2" s="1"/>
  <c r="N94" i="36"/>
  <c r="G87" i="36"/>
  <c r="G88" i="36"/>
  <c r="G94" i="36"/>
  <c r="R61" i="46"/>
  <c r="N84" i="36"/>
  <c r="N85" i="36"/>
  <c r="N87" i="36"/>
  <c r="N89" i="36"/>
  <c r="N90" i="36"/>
  <c r="N91" i="36"/>
  <c r="N92" i="36"/>
  <c r="N93" i="36"/>
  <c r="C38" i="2"/>
  <c r="E35" i="2" s="1"/>
  <c r="N93" i="3"/>
  <c r="N92" i="3"/>
  <c r="N91" i="3"/>
  <c r="N90" i="3"/>
  <c r="N89" i="3"/>
  <c r="N88" i="3"/>
  <c r="N87" i="3"/>
  <c r="G61" i="47"/>
  <c r="L62" i="47"/>
  <c r="N61" i="47"/>
  <c r="R61" i="47"/>
  <c r="G84" i="36"/>
  <c r="G85" i="36"/>
  <c r="G86" i="36"/>
  <c r="G89" i="36"/>
  <c r="G90" i="36"/>
  <c r="G91" i="36"/>
  <c r="G92" i="36"/>
  <c r="G93" i="3"/>
  <c r="G92" i="3"/>
  <c r="G91" i="3"/>
  <c r="G90" i="3"/>
  <c r="G89" i="3"/>
  <c r="G88" i="3"/>
  <c r="G87" i="3"/>
  <c r="R32" i="47"/>
  <c r="I17" i="34"/>
  <c r="H17" i="34"/>
  <c r="J17" i="34" s="1"/>
  <c r="J13" i="34"/>
  <c r="N62" i="3"/>
  <c r="J14" i="34"/>
  <c r="Q10" i="34"/>
  <c r="E6" i="36"/>
  <c r="J6" i="36" s="1"/>
  <c r="J38" i="36"/>
  <c r="J67" i="36"/>
  <c r="K67" i="36"/>
  <c r="D67" i="36"/>
  <c r="P38" i="36"/>
  <c r="I38" i="36"/>
  <c r="B38" i="36"/>
  <c r="K6" i="36"/>
  <c r="L6" i="36"/>
  <c r="E38" i="36"/>
  <c r="L38" i="36"/>
  <c r="E67" i="36"/>
  <c r="N29" i="3"/>
  <c r="N30" i="3"/>
  <c r="N28" i="3"/>
  <c r="N26" i="3"/>
  <c r="N24" i="3"/>
  <c r="N22" i="3"/>
  <c r="N20" i="3"/>
  <c r="N18" i="3"/>
  <c r="N16" i="3"/>
  <c r="N14" i="3"/>
  <c r="N12" i="3"/>
  <c r="N10" i="3"/>
  <c r="N8" i="3"/>
  <c r="J57" i="2"/>
  <c r="L48" i="2" s="1"/>
  <c r="N48" i="3"/>
  <c r="N15" i="34"/>
  <c r="Q18" i="34"/>
  <c r="P16" i="34"/>
  <c r="Q11" i="34"/>
  <c r="Q8" i="34"/>
  <c r="C57" i="2"/>
  <c r="E46" i="2" s="1"/>
  <c r="G31" i="2"/>
  <c r="G39" i="36"/>
  <c r="G53" i="36"/>
  <c r="G60" i="36"/>
  <c r="G23" i="36"/>
  <c r="N54" i="3"/>
  <c r="N51" i="3"/>
  <c r="N50" i="3"/>
  <c r="N47" i="3"/>
  <c r="Q13" i="34"/>
  <c r="F37" i="3"/>
  <c r="D57" i="2"/>
  <c r="F45" i="2" s="1"/>
  <c r="T18" i="34"/>
  <c r="U18" i="34" s="1"/>
  <c r="G71" i="36"/>
  <c r="N50" i="36"/>
  <c r="G31" i="3"/>
  <c r="G28" i="3"/>
  <c r="G25" i="3"/>
  <c r="G24" i="3"/>
  <c r="G11" i="3"/>
  <c r="S14" i="2"/>
  <c r="G95" i="47"/>
  <c r="K62" i="36"/>
  <c r="R54" i="36"/>
  <c r="F61" i="36"/>
  <c r="G42" i="36"/>
  <c r="G48" i="36"/>
  <c r="G49" i="36"/>
  <c r="G50" i="36"/>
  <c r="G55" i="36"/>
  <c r="G75" i="3"/>
  <c r="M61" i="3"/>
  <c r="R41" i="3"/>
  <c r="R43" i="3"/>
  <c r="R44" i="3"/>
  <c r="R45" i="3"/>
  <c r="R46" i="3"/>
  <c r="R47" i="3"/>
  <c r="R48" i="3"/>
  <c r="R50" i="3"/>
  <c r="R51" i="3"/>
  <c r="R52" i="3"/>
  <c r="R53" i="3"/>
  <c r="R54" i="3"/>
  <c r="R55" i="3"/>
  <c r="R56" i="3"/>
  <c r="R57" i="3"/>
  <c r="R58" i="3"/>
  <c r="R59" i="3"/>
  <c r="I17" i="49"/>
  <c r="G24" i="36"/>
  <c r="N69" i="36"/>
  <c r="N28" i="2"/>
  <c r="G58" i="36"/>
  <c r="G31" i="36"/>
  <c r="P95" i="3"/>
  <c r="G20" i="3"/>
  <c r="U7" i="34"/>
  <c r="U9" i="34"/>
  <c r="U8" i="34"/>
  <c r="N39" i="36"/>
  <c r="N40" i="36"/>
  <c r="R40" i="36"/>
  <c r="R42" i="36"/>
  <c r="R44" i="36"/>
  <c r="N46" i="36"/>
  <c r="R50" i="36"/>
  <c r="R52" i="36"/>
  <c r="R55" i="36"/>
  <c r="N56" i="36"/>
  <c r="N79" i="3"/>
  <c r="G73" i="3"/>
  <c r="E96" i="3"/>
  <c r="G83" i="3"/>
  <c r="G79" i="3"/>
  <c r="R70" i="3"/>
  <c r="G55" i="3"/>
  <c r="G13" i="3"/>
  <c r="N96" i="36"/>
  <c r="G78" i="36"/>
  <c r="N60" i="36"/>
  <c r="G59" i="36"/>
  <c r="R11" i="36"/>
  <c r="R15" i="36"/>
  <c r="Q95" i="3"/>
  <c r="N83" i="3"/>
  <c r="N81" i="3"/>
  <c r="N74" i="3"/>
  <c r="N69" i="3"/>
  <c r="G71" i="3"/>
  <c r="G69" i="3"/>
  <c r="N60" i="3"/>
  <c r="N58" i="3"/>
  <c r="N55" i="3"/>
  <c r="N52" i="3"/>
  <c r="N46" i="3"/>
  <c r="R60" i="3"/>
  <c r="G59" i="3"/>
  <c r="G57" i="3"/>
  <c r="G52" i="3"/>
  <c r="G50" i="3"/>
  <c r="G49" i="3"/>
  <c r="G40" i="3"/>
  <c r="F61" i="3"/>
  <c r="Q7" i="34"/>
  <c r="N50" i="2"/>
  <c r="S30" i="2"/>
  <c r="S29" i="2"/>
  <c r="G28" i="2"/>
  <c r="R76" i="36"/>
  <c r="N61" i="36"/>
  <c r="R46" i="36"/>
  <c r="N7" i="36"/>
  <c r="N8" i="36"/>
  <c r="N9" i="36"/>
  <c r="N10" i="36"/>
  <c r="N13" i="36"/>
  <c r="N14" i="36"/>
  <c r="N15" i="36"/>
  <c r="N18" i="36"/>
  <c r="N20" i="36"/>
  <c r="N21" i="36"/>
  <c r="N22" i="36"/>
  <c r="N23" i="36"/>
  <c r="N25" i="36"/>
  <c r="N26" i="36"/>
  <c r="N27" i="36"/>
  <c r="R27" i="36"/>
  <c r="N28" i="36"/>
  <c r="R28" i="36"/>
  <c r="N29" i="36"/>
  <c r="N30" i="36"/>
  <c r="R30" i="36"/>
  <c r="R96" i="3"/>
  <c r="R68" i="3"/>
  <c r="R84" i="3"/>
  <c r="R77" i="3"/>
  <c r="R75" i="3"/>
  <c r="R73" i="3"/>
  <c r="R21" i="3"/>
  <c r="D61" i="3"/>
  <c r="G61" i="3" s="1"/>
  <c r="Q12" i="34"/>
  <c r="U13" i="34"/>
  <c r="J12" i="34"/>
  <c r="T17" i="34"/>
  <c r="U17" i="34" s="1"/>
  <c r="S56" i="2"/>
  <c r="S16" i="2"/>
  <c r="S10" i="2"/>
  <c r="S8" i="2"/>
  <c r="R96" i="36"/>
  <c r="M95" i="36"/>
  <c r="L62" i="36"/>
  <c r="R60" i="36"/>
  <c r="G10" i="36"/>
  <c r="R31" i="36"/>
  <c r="N44" i="3"/>
  <c r="R62" i="3"/>
  <c r="R30" i="3"/>
  <c r="R28" i="3"/>
  <c r="R26" i="3"/>
  <c r="R25" i="3"/>
  <c r="R23" i="3"/>
  <c r="R20" i="3"/>
  <c r="R18" i="3"/>
  <c r="R17" i="3"/>
  <c r="R16" i="3"/>
  <c r="R15" i="3"/>
  <c r="R14" i="3"/>
  <c r="R13" i="3"/>
  <c r="R11" i="3"/>
  <c r="S55" i="2"/>
  <c r="Q31" i="2"/>
  <c r="J19" i="2"/>
  <c r="L16" i="2" s="1"/>
  <c r="N9" i="2"/>
  <c r="R95" i="48"/>
  <c r="P95" i="36"/>
  <c r="G73" i="36"/>
  <c r="G75" i="36"/>
  <c r="G82" i="36"/>
  <c r="N68" i="36"/>
  <c r="N74" i="36"/>
  <c r="R82" i="36"/>
  <c r="G69" i="36"/>
  <c r="R72" i="36"/>
  <c r="R59" i="36"/>
  <c r="N31" i="36"/>
  <c r="G25" i="36"/>
  <c r="N70" i="3"/>
  <c r="G58" i="3"/>
  <c r="G56" i="3"/>
  <c r="G54" i="3"/>
  <c r="G53" i="3"/>
  <c r="G51" i="3"/>
  <c r="G46" i="3"/>
  <c r="G45" i="3"/>
  <c r="G44" i="3"/>
  <c r="N31" i="3"/>
  <c r="N27" i="3"/>
  <c r="N25" i="3"/>
  <c r="N23" i="3"/>
  <c r="N21" i="3"/>
  <c r="N19" i="3"/>
  <c r="N17" i="3"/>
  <c r="N15" i="3"/>
  <c r="N13" i="3"/>
  <c r="N11" i="3"/>
  <c r="N9" i="3"/>
  <c r="G18" i="3"/>
  <c r="G12" i="3"/>
  <c r="J18" i="34"/>
  <c r="S45" i="2"/>
  <c r="R28" i="2"/>
  <c r="S28" i="2" s="1"/>
  <c r="K19" i="2"/>
  <c r="M16" i="2" s="1"/>
  <c r="S15" i="2"/>
  <c r="N95" i="47"/>
  <c r="R68" i="36"/>
  <c r="R70" i="36"/>
  <c r="R71" i="36"/>
  <c r="N72" i="36"/>
  <c r="N73" i="36"/>
  <c r="R74" i="36"/>
  <c r="R75" i="36"/>
  <c r="N77" i="36"/>
  <c r="R77" i="36"/>
  <c r="N82" i="36"/>
  <c r="N86" i="36"/>
  <c r="N88" i="36"/>
  <c r="R80" i="36"/>
  <c r="R79" i="36"/>
  <c r="R83" i="36"/>
  <c r="R81" i="36"/>
  <c r="N59" i="36"/>
  <c r="N48" i="36"/>
  <c r="N54" i="36"/>
  <c r="N55" i="36"/>
  <c r="N57" i="36"/>
  <c r="N58" i="36"/>
  <c r="R41" i="36"/>
  <c r="G7" i="36"/>
  <c r="R7" i="36"/>
  <c r="G11" i="36"/>
  <c r="G12" i="36"/>
  <c r="R13" i="36"/>
  <c r="R14" i="36"/>
  <c r="R16" i="36"/>
  <c r="R17" i="36"/>
  <c r="G18" i="36"/>
  <c r="R19" i="36"/>
  <c r="R20" i="36"/>
  <c r="G21" i="36"/>
  <c r="N78" i="3"/>
  <c r="N77" i="3"/>
  <c r="N75" i="3"/>
  <c r="N72" i="3"/>
  <c r="N71" i="3"/>
  <c r="G68" i="3"/>
  <c r="R81" i="3"/>
  <c r="P61" i="3"/>
  <c r="N39" i="3"/>
  <c r="N59" i="3"/>
  <c r="N57" i="3"/>
  <c r="N56" i="3"/>
  <c r="N53" i="3"/>
  <c r="N49" i="3"/>
  <c r="N43" i="3"/>
  <c r="N42" i="3"/>
  <c r="N41" i="3"/>
  <c r="G42" i="3"/>
  <c r="Q61" i="3"/>
  <c r="L33" i="3"/>
  <c r="G26" i="3"/>
  <c r="G21" i="3"/>
  <c r="G17" i="3"/>
  <c r="G15" i="3"/>
  <c r="R33" i="3"/>
  <c r="M32" i="3"/>
  <c r="R12" i="3"/>
  <c r="G9" i="3"/>
  <c r="J7" i="34"/>
  <c r="S52" i="2"/>
  <c r="N31" i="2"/>
  <c r="D38" i="2"/>
  <c r="F28" i="2" s="1"/>
  <c r="D19" i="2"/>
  <c r="F16" i="2" s="1"/>
  <c r="S7" i="2"/>
  <c r="G47" i="2"/>
  <c r="N47" i="2"/>
  <c r="S49" i="2"/>
  <c r="S48" i="2"/>
  <c r="K57" i="2"/>
  <c r="M51" i="2" s="1"/>
  <c r="Q47" i="2"/>
  <c r="S47" i="2" s="1"/>
  <c r="S32" i="2"/>
  <c r="S26" i="2"/>
  <c r="S27" i="2"/>
  <c r="C19" i="2"/>
  <c r="E10" i="2" s="1"/>
  <c r="G9" i="2"/>
  <c r="R50" i="2"/>
  <c r="S54" i="2"/>
  <c r="S53" i="2"/>
  <c r="S51" i="2"/>
  <c r="Q50" i="2"/>
  <c r="G50" i="2"/>
  <c r="S46" i="2"/>
  <c r="R31" i="2"/>
  <c r="S37" i="2"/>
  <c r="K38" i="2"/>
  <c r="M35" i="2" s="1"/>
  <c r="N12" i="2"/>
  <c r="Q12" i="2"/>
  <c r="S12" i="2" s="1"/>
  <c r="S11" i="2"/>
  <c r="N70" i="36"/>
  <c r="R78" i="36"/>
  <c r="G45" i="36"/>
  <c r="G41" i="36"/>
  <c r="G44" i="36"/>
  <c r="G46" i="36"/>
  <c r="G47" i="36"/>
  <c r="R53" i="36"/>
  <c r="R56" i="36"/>
  <c r="G28" i="36"/>
  <c r="G30" i="36"/>
  <c r="G9" i="36"/>
  <c r="G20" i="36"/>
  <c r="G26" i="36"/>
  <c r="R29" i="36"/>
  <c r="G72" i="3"/>
  <c r="G70" i="3"/>
  <c r="G94" i="3"/>
  <c r="G80" i="3"/>
  <c r="G77" i="3"/>
  <c r="G76" i="3"/>
  <c r="G74" i="3"/>
  <c r="N45" i="3"/>
  <c r="G41" i="3"/>
  <c r="N40" i="3"/>
  <c r="G39" i="3"/>
  <c r="R7" i="3"/>
  <c r="Q32" i="3"/>
  <c r="K33" i="3"/>
  <c r="N7" i="3"/>
  <c r="E33" i="3"/>
  <c r="F32" i="3"/>
  <c r="U12" i="34"/>
  <c r="U11" i="34"/>
  <c r="Q17" i="34"/>
  <c r="U15" i="34"/>
  <c r="J11" i="34"/>
  <c r="J16" i="34"/>
  <c r="S35" i="2"/>
  <c r="S18" i="2"/>
  <c r="S17" i="2"/>
  <c r="Q16" i="34"/>
  <c r="P17" i="34"/>
  <c r="Q14" i="34"/>
  <c r="O15" i="34"/>
  <c r="T16" i="34"/>
  <c r="U16" i="34" s="1"/>
  <c r="U10" i="34"/>
  <c r="H15" i="34"/>
  <c r="U14" i="34"/>
  <c r="I16" i="34"/>
  <c r="J8" i="34"/>
  <c r="S34" i="2"/>
  <c r="N61" i="48"/>
  <c r="R32" i="46"/>
  <c r="N71" i="36"/>
  <c r="N76" i="36"/>
  <c r="N78" i="36"/>
  <c r="G93" i="36"/>
  <c r="G80" i="36"/>
  <c r="N80" i="36"/>
  <c r="N81" i="36"/>
  <c r="G68" i="36"/>
  <c r="R69" i="36"/>
  <c r="G70" i="36"/>
  <c r="G72" i="36"/>
  <c r="G74" i="36"/>
  <c r="G76" i="36"/>
  <c r="G77" i="36"/>
  <c r="G79" i="36"/>
  <c r="G81" i="36"/>
  <c r="N41" i="36"/>
  <c r="G56" i="36"/>
  <c r="G40" i="36"/>
  <c r="G51" i="36"/>
  <c r="N42" i="36"/>
  <c r="N43" i="36"/>
  <c r="N44" i="36"/>
  <c r="N45" i="36"/>
  <c r="R45" i="36"/>
  <c r="N47" i="36"/>
  <c r="R47" i="36"/>
  <c r="R48" i="36"/>
  <c r="N49" i="36"/>
  <c r="R49" i="36"/>
  <c r="N51" i="36"/>
  <c r="R51" i="36"/>
  <c r="N53" i="36"/>
  <c r="G43" i="36"/>
  <c r="R43" i="36"/>
  <c r="G57" i="36"/>
  <c r="G52" i="36"/>
  <c r="L32" i="36"/>
  <c r="L33" i="36" s="1"/>
  <c r="R33" i="36"/>
  <c r="N11" i="36"/>
  <c r="N12" i="36"/>
  <c r="N16" i="36"/>
  <c r="N17" i="36"/>
  <c r="N19" i="36"/>
  <c r="G8" i="36"/>
  <c r="E33" i="36"/>
  <c r="G15" i="36"/>
  <c r="G16" i="36"/>
  <c r="G17" i="36"/>
  <c r="R18" i="36"/>
  <c r="G19" i="36"/>
  <c r="R21" i="36"/>
  <c r="G22" i="36"/>
  <c r="R25" i="36"/>
  <c r="R26" i="36"/>
  <c r="E96" i="48"/>
  <c r="G61" i="48"/>
  <c r="R95" i="46"/>
  <c r="Q95" i="36"/>
  <c r="F95" i="36"/>
  <c r="G83" i="36"/>
  <c r="D96" i="36"/>
  <c r="N75" i="36"/>
  <c r="N79" i="36"/>
  <c r="N83" i="36"/>
  <c r="N95" i="36"/>
  <c r="R73" i="36"/>
  <c r="G95" i="36"/>
  <c r="E96" i="36"/>
  <c r="N52" i="36"/>
  <c r="M61" i="36"/>
  <c r="R62" i="36"/>
  <c r="G54" i="36"/>
  <c r="R39" i="36"/>
  <c r="R57" i="36"/>
  <c r="R58" i="36"/>
  <c r="D62" i="36"/>
  <c r="G61" i="36"/>
  <c r="E62" i="36"/>
  <c r="Q61" i="36"/>
  <c r="P61" i="36"/>
  <c r="Q32" i="36"/>
  <c r="N24" i="36"/>
  <c r="G13" i="36"/>
  <c r="G14" i="36"/>
  <c r="G27" i="36"/>
  <c r="G29" i="36"/>
  <c r="D33" i="36"/>
  <c r="K33" i="36"/>
  <c r="R8" i="36"/>
  <c r="R9" i="36"/>
  <c r="R10" i="36"/>
  <c r="R12" i="36"/>
  <c r="R22" i="36"/>
  <c r="R23" i="36"/>
  <c r="R24" i="36"/>
  <c r="G32" i="36"/>
  <c r="P32" i="36"/>
  <c r="R32" i="36" s="1"/>
  <c r="F32" i="36"/>
  <c r="N96" i="3"/>
  <c r="N86" i="3"/>
  <c r="N84" i="3"/>
  <c r="N82" i="3"/>
  <c r="G85" i="3"/>
  <c r="G84" i="3"/>
  <c r="G82" i="3"/>
  <c r="G81" i="3"/>
  <c r="M95" i="3"/>
  <c r="N85" i="3"/>
  <c r="N80" i="3"/>
  <c r="N73" i="3"/>
  <c r="R79" i="3"/>
  <c r="R78" i="3"/>
  <c r="R69" i="3"/>
  <c r="R82" i="3"/>
  <c r="F95" i="3"/>
  <c r="D96" i="3"/>
  <c r="G86" i="3"/>
  <c r="R85" i="3"/>
  <c r="R80" i="3"/>
  <c r="R76" i="3"/>
  <c r="R74" i="3"/>
  <c r="R72" i="3"/>
  <c r="R71" i="3"/>
  <c r="R83" i="3"/>
  <c r="G47" i="3"/>
  <c r="R40" i="3"/>
  <c r="R42" i="3"/>
  <c r="G60" i="3"/>
  <c r="G48" i="3"/>
  <c r="G14" i="3"/>
  <c r="R8" i="3"/>
  <c r="G10" i="3"/>
  <c r="R27" i="3"/>
  <c r="R24" i="3"/>
  <c r="R10" i="3"/>
  <c r="N95" i="3"/>
  <c r="N68" i="3"/>
  <c r="N94" i="3"/>
  <c r="N76" i="3"/>
  <c r="G78" i="3"/>
  <c r="R86" i="3"/>
  <c r="G95" i="3"/>
  <c r="G43" i="3"/>
  <c r="N61" i="3"/>
  <c r="R39" i="3"/>
  <c r="R49" i="3"/>
  <c r="E62" i="3"/>
  <c r="N32" i="3"/>
  <c r="G7" i="3"/>
  <c r="G30" i="3"/>
  <c r="G29" i="3"/>
  <c r="G27" i="3"/>
  <c r="G23" i="3"/>
  <c r="G22" i="3"/>
  <c r="G19" i="3"/>
  <c r="G16" i="3"/>
  <c r="G8" i="3"/>
  <c r="R9" i="3"/>
  <c r="R31" i="3"/>
  <c r="R29" i="3"/>
  <c r="R22" i="3"/>
  <c r="R19" i="3"/>
  <c r="D33" i="3"/>
  <c r="G32" i="3"/>
  <c r="P32" i="3"/>
  <c r="I37" i="3"/>
  <c r="S36" i="2"/>
  <c r="R9" i="2"/>
  <c r="S9" i="2" s="1"/>
  <c r="G15" i="34"/>
  <c r="P66" i="3"/>
  <c r="F66" i="3"/>
  <c r="I66" i="3"/>
  <c r="M66" i="3"/>
  <c r="K66" i="3"/>
  <c r="D66" i="3"/>
  <c r="D37" i="3"/>
  <c r="M37" i="3"/>
  <c r="P37" i="3"/>
  <c r="S33" i="2"/>
  <c r="S13" i="2"/>
  <c r="G12" i="2"/>
  <c r="N32" i="48"/>
  <c r="R32" i="48"/>
  <c r="L62" i="48"/>
  <c r="L33" i="48"/>
  <c r="N33" i="48" s="1"/>
  <c r="E33" i="48"/>
  <c r="N32" i="47"/>
  <c r="G32" i="47"/>
  <c r="L33" i="47"/>
  <c r="N95" i="46"/>
  <c r="N61" i="46"/>
  <c r="N32" i="46"/>
  <c r="L33" i="46"/>
  <c r="N33" i="46" s="1"/>
  <c r="E96" i="46"/>
  <c r="D62" i="46"/>
  <c r="L62" i="46"/>
  <c r="D33" i="46"/>
  <c r="L28" i="2"/>
  <c r="L33" i="2"/>
  <c r="L29" i="2"/>
  <c r="L36" i="2"/>
  <c r="L27" i="2"/>
  <c r="L31" i="2"/>
  <c r="L37" i="2" l="1"/>
  <c r="L32" i="2"/>
  <c r="L34" i="2"/>
  <c r="L35" i="2"/>
  <c r="L30" i="2"/>
  <c r="E38" i="2"/>
  <c r="E33" i="2"/>
  <c r="E37" i="2"/>
  <c r="E31" i="2"/>
  <c r="E27" i="2"/>
  <c r="E26" i="2"/>
  <c r="E32" i="2"/>
  <c r="Q38" i="2"/>
  <c r="E34" i="2"/>
  <c r="E28" i="2"/>
  <c r="H28" i="2" s="1"/>
  <c r="E36" i="2"/>
  <c r="E30" i="2"/>
  <c r="E29" i="2"/>
  <c r="L47" i="2"/>
  <c r="L56" i="2"/>
  <c r="L54" i="2"/>
  <c r="E45" i="2"/>
  <c r="H45" i="2" s="1"/>
  <c r="L50" i="2"/>
  <c r="L46" i="2"/>
  <c r="L45" i="2"/>
  <c r="L51" i="2"/>
  <c r="O51" i="2" s="1"/>
  <c r="S31" i="2"/>
  <c r="F46" i="2"/>
  <c r="M27" i="2"/>
  <c r="O27" i="2" s="1"/>
  <c r="L55" i="2"/>
  <c r="L52" i="2"/>
  <c r="L49" i="2"/>
  <c r="L53" i="2"/>
  <c r="E55" i="2"/>
  <c r="E56" i="2"/>
  <c r="E50" i="2"/>
  <c r="E48" i="2"/>
  <c r="E54" i="2"/>
  <c r="R61" i="3"/>
  <c r="F51" i="2"/>
  <c r="M7" i="2"/>
  <c r="D62" i="3"/>
  <c r="Q57" i="2"/>
  <c r="E52" i="2"/>
  <c r="E51" i="2"/>
  <c r="E53" i="2"/>
  <c r="E49" i="2"/>
  <c r="E47" i="2"/>
  <c r="M56" i="2"/>
  <c r="F53" i="2"/>
  <c r="H53" i="2" s="1"/>
  <c r="F50" i="2"/>
  <c r="F54" i="2"/>
  <c r="H54" i="2" s="1"/>
  <c r="G57" i="2"/>
  <c r="H46" i="2"/>
  <c r="F47" i="2"/>
  <c r="F48" i="2"/>
  <c r="F49" i="2"/>
  <c r="H49" i="2" s="1"/>
  <c r="F56" i="2"/>
  <c r="F52" i="2"/>
  <c r="F55" i="2"/>
  <c r="H55" i="2" s="1"/>
  <c r="M26" i="2"/>
  <c r="O26" i="2" s="1"/>
  <c r="O35" i="2"/>
  <c r="L13" i="2"/>
  <c r="R57" i="2"/>
  <c r="L8" i="2"/>
  <c r="M15" i="2"/>
  <c r="L7" i="2"/>
  <c r="E14" i="2"/>
  <c r="E17" i="2"/>
  <c r="N33" i="3"/>
  <c r="M31" i="2"/>
  <c r="O31" i="2" s="1"/>
  <c r="N38" i="2"/>
  <c r="M8" i="2"/>
  <c r="O8" i="2" s="1"/>
  <c r="L12" i="2"/>
  <c r="L17" i="2"/>
  <c r="L18" i="2"/>
  <c r="F7" i="2"/>
  <c r="E7" i="2"/>
  <c r="R95" i="3"/>
  <c r="F36" i="2"/>
  <c r="H36" i="2" s="1"/>
  <c r="M10" i="2"/>
  <c r="M11" i="2"/>
  <c r="M17" i="2"/>
  <c r="O17" i="2" s="1"/>
  <c r="L9" i="2"/>
  <c r="L11" i="2"/>
  <c r="L15" i="2"/>
  <c r="L14" i="2"/>
  <c r="N19" i="2"/>
  <c r="L10" i="2"/>
  <c r="R32" i="3"/>
  <c r="M34" i="2"/>
  <c r="O34" i="2" s="1"/>
  <c r="M36" i="2"/>
  <c r="O36" i="2" s="1"/>
  <c r="M32" i="2"/>
  <c r="O32" i="2" s="1"/>
  <c r="M37" i="2"/>
  <c r="M30" i="2"/>
  <c r="O30" i="2" s="1"/>
  <c r="M29" i="2"/>
  <c r="O29" i="2" s="1"/>
  <c r="O16" i="2"/>
  <c r="F37" i="2"/>
  <c r="H37" i="2" s="1"/>
  <c r="R38" i="2"/>
  <c r="S38" i="2" s="1"/>
  <c r="F35" i="2"/>
  <c r="H35" i="2" s="1"/>
  <c r="F33" i="2"/>
  <c r="H33" i="2" s="1"/>
  <c r="M12" i="2"/>
  <c r="M9" i="2"/>
  <c r="M18" i="2"/>
  <c r="F13" i="2"/>
  <c r="G33" i="36"/>
  <c r="M14" i="2"/>
  <c r="M13" i="2"/>
  <c r="F17" i="2"/>
  <c r="R19" i="2"/>
  <c r="F12" i="2"/>
  <c r="F18" i="2"/>
  <c r="F11" i="2"/>
  <c r="F14" i="2"/>
  <c r="F8" i="2"/>
  <c r="F15" i="2"/>
  <c r="R95" i="36"/>
  <c r="M49" i="2"/>
  <c r="F34" i="2"/>
  <c r="F26" i="2"/>
  <c r="F38" i="2"/>
  <c r="F32" i="2"/>
  <c r="H32" i="2" s="1"/>
  <c r="G38" i="2"/>
  <c r="F27" i="2"/>
  <c r="H27" i="2" s="1"/>
  <c r="F31" i="2"/>
  <c r="H31" i="2" s="1"/>
  <c r="F29" i="2"/>
  <c r="H29" i="2" s="1"/>
  <c r="F30" i="2"/>
  <c r="E15" i="2"/>
  <c r="E18" i="2"/>
  <c r="E13" i="2"/>
  <c r="E11" i="2"/>
  <c r="F10" i="2"/>
  <c r="H10" i="2" s="1"/>
  <c r="F9" i="2"/>
  <c r="M55" i="2"/>
  <c r="M48" i="2"/>
  <c r="O48" i="2" s="1"/>
  <c r="M52" i="2"/>
  <c r="M54" i="2"/>
  <c r="M47" i="2"/>
  <c r="M46" i="2"/>
  <c r="N57" i="2"/>
  <c r="M53" i="2"/>
  <c r="M45" i="2"/>
  <c r="S50" i="2"/>
  <c r="M50" i="2"/>
  <c r="M33" i="2"/>
  <c r="O33" i="2" s="1"/>
  <c r="G19" i="2"/>
  <c r="E9" i="2"/>
  <c r="E16" i="2"/>
  <c r="H16" i="2" s="1"/>
  <c r="E8" i="2"/>
  <c r="E12" i="2"/>
  <c r="Q19" i="2"/>
  <c r="M28" i="2"/>
  <c r="O28" i="2" s="1"/>
  <c r="N32" i="36"/>
  <c r="R61" i="36"/>
  <c r="L38" i="2"/>
  <c r="H38" i="2" l="1"/>
  <c r="O37" i="2"/>
  <c r="H26" i="2"/>
  <c r="O47" i="2"/>
  <c r="H34" i="2"/>
  <c r="H30" i="2"/>
  <c r="O13" i="2"/>
  <c r="O56" i="2"/>
  <c r="O54" i="2"/>
  <c r="H17" i="2"/>
  <c r="O50" i="2"/>
  <c r="O52" i="2"/>
  <c r="O9" i="2"/>
  <c r="H14" i="2"/>
  <c r="S57" i="2"/>
  <c r="O46" i="2"/>
  <c r="L57" i="2"/>
  <c r="O45" i="2"/>
  <c r="H50" i="2"/>
  <c r="O7" i="2"/>
  <c r="O53" i="2"/>
  <c r="O55" i="2"/>
  <c r="O49" i="2"/>
  <c r="H56" i="2"/>
  <c r="H48" i="2"/>
  <c r="E57" i="2"/>
  <c r="H52" i="2"/>
  <c r="H51" i="2"/>
  <c r="F57" i="2"/>
  <c r="H47" i="2"/>
  <c r="O18" i="2"/>
  <c r="O12" i="2"/>
  <c r="O11" i="2"/>
  <c r="L19" i="2"/>
  <c r="O15" i="2"/>
  <c r="H9" i="2"/>
  <c r="H11" i="2"/>
  <c r="H7" i="2"/>
  <c r="O14" i="2"/>
  <c r="O10" i="2"/>
  <c r="S19" i="2"/>
  <c r="F19" i="2"/>
  <c r="H18" i="2"/>
  <c r="H12" i="2"/>
  <c r="H13" i="2"/>
  <c r="M19" i="2"/>
  <c r="O19" i="2" s="1"/>
  <c r="H15" i="2"/>
  <c r="H8" i="2"/>
  <c r="M57" i="2"/>
  <c r="M38" i="2"/>
  <c r="E19" i="2"/>
</calcChain>
</file>

<file path=xl/sharedStrings.xml><?xml version="1.0" encoding="utf-8"?>
<sst xmlns="http://schemas.openxmlformats.org/spreadsheetml/2006/main" count="1545" uniqueCount="226">
  <si>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</si>
  <si>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</si>
  <si>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</si>
  <si>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</si>
  <si>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</si>
  <si>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</si>
  <si>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</si>
  <si>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</si>
  <si>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</si>
  <si>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</si>
  <si>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</si>
  <si>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</si>
  <si>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</si>
  <si>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</si>
  <si>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Taxa de Variação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</si>
  <si>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</si>
  <si>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</si>
  <si>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</si>
  <si>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</si>
  <si>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</si>
  <si>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</si>
  <si>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</si>
  <si>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</si>
  <si>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</si>
  <si>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</si>
  <si>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</si>
  <si>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</si>
  <si>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</si>
  <si>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</si>
  <si>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</si>
  <si>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</si>
  <si>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</si>
  <si>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</si>
  <si>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</si>
  <si>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Evolução das Exportações de Vinho com DOP com Destino a uma Seleção de Mercados</t>
  </si>
  <si>
    <t>Evolução das Exportações de Vinho com IGP com Destino a uma Seleção de Mercados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</si>
  <si>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</si>
  <si>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</si>
  <si>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</si>
  <si>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</si>
  <si>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</si>
  <si>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Licoroso com DOP / IGP</t>
  </si>
  <si>
    <t>Vinho (ex-mesa)</t>
  </si>
  <si>
    <t>Vinho com Indicação de Casta</t>
  </si>
  <si>
    <t>Vinho Licoroso sem DOP / IGP</t>
  </si>
  <si>
    <t>jan - mar</t>
  </si>
  <si>
    <r>
      <t xml:space="preserve">D </t>
    </r>
    <r>
      <rPr>
        <b/>
        <sz val="11"/>
        <color indexed="9"/>
        <rFont val="Calibri"/>
        <family val="2"/>
      </rPr>
      <t>2017 / 2016</t>
    </r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</si>
  <si>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</si>
  <si>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</si>
  <si>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</si>
  <si>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</si>
  <si>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</si>
  <si>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</si>
  <si>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</si>
  <si>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</si>
  <si>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</si>
  <si>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</si>
  <si>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</si>
  <si>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</si>
  <si>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</si>
  <si>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</si>
  <si>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</si>
  <si>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</si>
  <si>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</si>
  <si>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</si>
  <si>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</si>
  <si>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</si>
  <si>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</si>
  <si>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</si>
  <si>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</si>
  <si>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</si>
  <si>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</si>
  <si>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</si>
  <si>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</si>
  <si>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</si>
  <si>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</si>
  <si>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</si>
  <si>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Evolução  Mensal e Trimestral do Comércio  Internacional de Portugal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</si>
  <si>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</si>
  <si>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</si>
  <si>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</si>
  <si>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</si>
  <si>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</si>
  <si>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</si>
  <si>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</si>
  <si>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</si>
  <si>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</si>
  <si>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</si>
  <si>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</si>
  <si>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</si>
  <si>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</si>
  <si>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</si>
  <si>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</si>
  <si>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</si>
  <si>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</si>
  <si>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</si>
  <si>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</si>
  <si>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</si>
  <si>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>1 - Evolução Recente da Balança Comercial</t>
  </si>
  <si>
    <t xml:space="preserve">             </t>
  </si>
  <si>
    <t xml:space="preserve">2 - Evolução  Mensal e Trimestral do Comércio  Internacional </t>
  </si>
  <si>
    <t>5 - Evolução das Exportações com Destino a uma Selecção de Mercados</t>
  </si>
  <si>
    <t>Evolução das Exportações de Vinho com DOP por Mercado / Acondicionamento</t>
  </si>
  <si>
    <t>Evolução das Exportações de Vinho com DOP + IGP + Vinho (ex-mesa) por Mercado / Acondicionamento</t>
  </si>
  <si>
    <t>Evolução das Exportações de Vinho (NC 2204) por Mercado / Acondicionamento</t>
  </si>
  <si>
    <t>Evolução das Exportações de Vinho (ex-mesa) por Mercado / Acondicionamento</t>
  </si>
  <si>
    <t>3 - Exportações por Tipo de Produto</t>
  </si>
  <si>
    <t>4 - Evolução das Exportações de Vinho (NC 2204) por Mercado / Acondicionamento</t>
  </si>
  <si>
    <t>7 - Evolução das Exportações de Vinho com DOP + Vinho com IGP + Vinho (ex-vinho mesa) com Destino a uma Selecção de Mercados</t>
  </si>
  <si>
    <t>8 - Evolução das Exportações de Vinho com DOP por Mercado / Acondicionamento</t>
  </si>
  <si>
    <t>9 - Evolução das Exportações de Vinho com DOP com Destino a uma Selecção de Mercados</t>
  </si>
  <si>
    <t>10 - Evolução das Exportações de Vinho com IGP por Mercado / Acondicionamento</t>
  </si>
  <si>
    <t>11 - Evolução das Exportações de Vinho com IGP com Destino a uma Seleção de Mercados</t>
  </si>
  <si>
    <t>12 - Evolução das Exportações de Vinho ( ex-vinho mesa) por Mercado / Acondicionamento</t>
  </si>
  <si>
    <t>13- Evolução das Exportações de Vinho (ex-vinho mesa) com Destino a uma Seleção de Mercados</t>
  </si>
  <si>
    <t>Evolução das Exportações de Vinhos Espumantes e Espumosos por Mercado</t>
  </si>
  <si>
    <t>14. Evolução das Exportações de Vinhos Espumantes e Espumosos por Mercado</t>
  </si>
  <si>
    <t>Evolução das Exportações de Vinho Licoroso com DOP Porto por Mercado</t>
  </si>
  <si>
    <t>Evolução das Exportações de Vinho Licoroso com DOP Porto com Destino a uma Seleção de Mercados</t>
  </si>
  <si>
    <t>16. Evolução das Exportações de Vinho Licoroso com DOP Porto por Mercado</t>
  </si>
  <si>
    <t>15. Evolução das Exportações de Vinhos Espumantes e Espumosos com Destino a uma Seleção de Mercados</t>
  </si>
  <si>
    <t>17. Evolução das Exportações de Vinho Licoroso com DOP Porto com Destino a uma Seleção de Mercados</t>
  </si>
  <si>
    <t>Evolução das Exportações de Vinhos Espumantes e Espumosos com Destino a uma Seleção de Mercados</t>
  </si>
  <si>
    <t>Evolução das Exportações de Vinho Licoroso com DOP Madeira por Mercado</t>
  </si>
  <si>
    <t>Evolução das Exportações de Vinho Licoroso com DOP Madeira com Destino a uma Seleção de Mercados</t>
  </si>
  <si>
    <t>18. Evolução das Exportações de Vinho Licoroso com DOP Madeira por Mercado</t>
  </si>
  <si>
    <t>19. Evolução das Exportações de Vinho Licoroso com DOP Madeira com Destino a uma Seleção de Mercados</t>
  </si>
  <si>
    <t>2015 - Ddados definitivos Revistos</t>
  </si>
  <si>
    <t xml:space="preserve"> Total</t>
  </si>
  <si>
    <t>6 - Evolução das Exportações de Vinho com DOP + IGP + Vinho ( ex-vinho mesa) por Mercado / Acondicionamento</t>
  </si>
  <si>
    <t>Evolução das Exportações de Vinho com DOP + Vinho com IGP + Vinho (ex-mesa) com Destino a uma Seleção de Mercados</t>
  </si>
  <si>
    <t>2007/2017</t>
  </si>
  <si>
    <t>2018/2017</t>
  </si>
  <si>
    <t>2018 /2017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</si>
  <si>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2018 / 2017</t>
    </r>
  </si>
  <si>
    <r>
      <t xml:space="preserve">D </t>
    </r>
    <r>
      <rPr>
        <b/>
        <sz val="11"/>
        <color indexed="9"/>
        <rFont val="Calibri"/>
        <family val="2"/>
      </rPr>
      <t>2018/ 2017</t>
    </r>
  </si>
  <si>
    <r>
      <t xml:space="preserve">D </t>
    </r>
    <r>
      <rPr>
        <b/>
        <sz val="11"/>
        <color indexed="9"/>
        <rFont val="Calibri"/>
        <family val="2"/>
      </rPr>
      <t>2018 / 2017</t>
    </r>
  </si>
  <si>
    <t>D       2018/2017</t>
  </si>
  <si>
    <t>Evolução das Exportações de Vinho com IGP por Mercado / Acondicionamento</t>
  </si>
  <si>
    <t>FRANCA</t>
  </si>
  <si>
    <t>E.U.AMERICA</t>
  </si>
  <si>
    <t>BELGICA</t>
  </si>
  <si>
    <t>ALEMANHA</t>
  </si>
  <si>
    <t>BRASIL</t>
  </si>
  <si>
    <t>CANADA</t>
  </si>
  <si>
    <t>REINO UNIDO</t>
  </si>
  <si>
    <t>PAISES BAIXOS</t>
  </si>
  <si>
    <t>SUICA</t>
  </si>
  <si>
    <t>ANGOLA</t>
  </si>
  <si>
    <t>POLONIA</t>
  </si>
  <si>
    <t>ESPANHA</t>
  </si>
  <si>
    <t>CHINA</t>
  </si>
  <si>
    <t>SUECIA</t>
  </si>
  <si>
    <t>DINAMARCA</t>
  </si>
  <si>
    <t>LUXEMBURGO</t>
  </si>
  <si>
    <t>NORUEGA</t>
  </si>
  <si>
    <t>JAPAO</t>
  </si>
  <si>
    <t>PAISES PT N/ DETERM.</t>
  </si>
  <si>
    <t>ITALIA</t>
  </si>
  <si>
    <t>MACAU</t>
  </si>
  <si>
    <t>FEDERAÇÃO RUSSA</t>
  </si>
  <si>
    <t>FINLANDIA</t>
  </si>
  <si>
    <t>2017 - 3ª revisão dos dados preliminares acumulados</t>
  </si>
  <si>
    <t>Ano Móvel</t>
  </si>
  <si>
    <t>2016 -  Dados Definitivos</t>
  </si>
  <si>
    <t>IRLANDA</t>
  </si>
  <si>
    <t>REP. CHECA</t>
  </si>
  <si>
    <t>AUSTRIA</t>
  </si>
  <si>
    <t>ROMENIA</t>
  </si>
  <si>
    <t>LITUANIA</t>
  </si>
  <si>
    <t>ESTONIA</t>
  </si>
  <si>
    <t>LETONIA</t>
  </si>
  <si>
    <t>GUINE BISSAU</t>
  </si>
  <si>
    <t>S.TOME PRINCIPE</t>
  </si>
  <si>
    <t>PROV/ABAST.BORDO UE</t>
  </si>
  <si>
    <t>ESLOVENIA</t>
  </si>
  <si>
    <t>CHIPRE</t>
  </si>
  <si>
    <t>CABO VERDE</t>
  </si>
  <si>
    <t>AUSTRALIA</t>
  </si>
  <si>
    <t>MOCAMBIQUE</t>
  </si>
  <si>
    <t>HONG-KONG</t>
  </si>
  <si>
    <t>COREIA DO SUL</t>
  </si>
  <si>
    <t>SUAZILANDIA</t>
  </si>
  <si>
    <t>EMIRATOS ARABES</t>
  </si>
  <si>
    <t>UCRANIA</t>
  </si>
  <si>
    <t>NOVA ZELANDIA</t>
  </si>
  <si>
    <t>SINGAPURA</t>
  </si>
  <si>
    <t>PARAGUAI</t>
  </si>
  <si>
    <t>TAIWAN</t>
  </si>
  <si>
    <t>MEXICO</t>
  </si>
  <si>
    <t>TIMOR LESTE</t>
  </si>
  <si>
    <t>TURQUIA</t>
  </si>
  <si>
    <t>COLOMBIA</t>
  </si>
  <si>
    <t>CAMAROES</t>
  </si>
  <si>
    <t>ANDORRA</t>
  </si>
  <si>
    <t>BULGARIA</t>
  </si>
  <si>
    <t>MALTA</t>
  </si>
  <si>
    <t>HUNGRIA</t>
  </si>
  <si>
    <t>URUGUAI</t>
  </si>
  <si>
    <t>ISRAEL</t>
  </si>
  <si>
    <t>CROACIA</t>
  </si>
  <si>
    <t>AZERBAIJAO</t>
  </si>
  <si>
    <t>AFRICA DO SUL</t>
  </si>
  <si>
    <t>NIGERIA</t>
  </si>
  <si>
    <t>ZAIRE</t>
  </si>
  <si>
    <t>MARROCOS</t>
  </si>
  <si>
    <t>EQUADOR</t>
  </si>
  <si>
    <t>COSTA DO MARFIM</t>
  </si>
  <si>
    <t>BIELORRUSSIA</t>
  </si>
  <si>
    <t>PROV/ABAST.BORDO PT</t>
  </si>
  <si>
    <t>CATAR</t>
  </si>
  <si>
    <t>JAMAICA</t>
  </si>
  <si>
    <t>VENEZUELA</t>
  </si>
  <si>
    <t>BOLIVIA</t>
  </si>
  <si>
    <t>INDIA</t>
  </si>
  <si>
    <t>REP. ESLOVACA</t>
  </si>
  <si>
    <t>INDONESIA</t>
  </si>
  <si>
    <t>BERMUDAS</t>
  </si>
  <si>
    <t>ISLANDIA</t>
  </si>
  <si>
    <t>GRECIA</t>
  </si>
  <si>
    <t>Jan. - Junho 2018 vs Jan. - Junho 2017</t>
  </si>
  <si>
    <t>Jan - junho</t>
  </si>
  <si>
    <t>jul 16 a jun 17</t>
  </si>
  <si>
    <t>jul 17 a jun 18</t>
  </si>
  <si>
    <t>jan-junho</t>
  </si>
  <si>
    <t>MAURICIA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</si>
</sst>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0.0%"/>
  </numFmts>
  <fonts count="17" x14ac:knownFonts="1">
    <font>
      <sz val="11"/>
      <color theme="1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94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8" tint="-0.24994659260841701"/>
      </right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1">
    <xf numFmtId="0" fontId="0" fillId="0" borderId="0" xfId="0"/>
    <xf numFmtId="0" fontId="0" fillId="0" borderId="0" xfId="0" applyBorder="1"/>
    <xf numFmtId="0" fontId="7" fillId="0" borderId="0" xfId="0" applyFont="1"/>
    <xf numFmtId="3" fontId="0" fillId="0" borderId="0" xfId="0" applyNumberFormat="1" applyBorder="1"/>
    <xf numFmtId="164" fontId="0" fillId="0" borderId="0" xfId="0" applyNumberFormat="1" applyBorder="1"/>
    <xf numFmtId="0" fontId="9" fillId="0" borderId="0" xfId="0" applyFont="1" applyBorder="1"/>
    <xf numFmtId="0" fontId="10" fillId="0" borderId="0" xfId="0" applyFont="1"/>
    <xf numFmtId="0" fontId="6" fillId="0" borderId="0" xfId="1"/>
    <xf numFmtId="0" fontId="0" fillId="0" borderId="0" xfId="0" applyFill="1" applyBorder="1"/>
    <xf numFmtId="0" fontId="9" fillId="0" borderId="0" xfId="0" applyFont="1"/>
    <xf numFmtId="0" fontId="0" fillId="0" borderId="0" xfId="0" applyAlignment="1">
      <alignment vertical="top" wrapText="1"/>
    </xf>
    <xf numFmtId="0" fontId="11" fillId="0" borderId="0" xfId="0" applyFont="1"/>
    <xf numFmtId="0" fontId="7" fillId="0" borderId="0" xfId="0" applyFont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7" fillId="0" borderId="6" xfId="0" applyFont="1" applyBorder="1"/>
    <xf numFmtId="0" fontId="7" fillId="0" borderId="7" xfId="0" applyFont="1" applyBorder="1"/>
    <xf numFmtId="164" fontId="7" fillId="0" borderId="7" xfId="0" applyNumberFormat="1" applyFont="1" applyBorder="1"/>
    <xf numFmtId="0" fontId="9" fillId="0" borderId="9" xfId="0" applyFont="1" applyBorder="1"/>
    <xf numFmtId="0" fontId="8" fillId="2" borderId="2" xfId="0" applyFont="1" applyFill="1" applyBorder="1" applyAlignment="1">
      <alignment horizontal="center"/>
    </xf>
    <xf numFmtId="3" fontId="7" fillId="0" borderId="6" xfId="0" applyNumberFormat="1" applyFont="1" applyBorder="1"/>
    <xf numFmtId="3" fontId="7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9" fillId="0" borderId="12" xfId="0" applyNumberFormat="1" applyFont="1" applyBorder="1"/>
    <xf numFmtId="3" fontId="0" fillId="0" borderId="3" xfId="0" applyNumberFormat="1" applyBorder="1"/>
    <xf numFmtId="3" fontId="0" fillId="0" borderId="5" xfId="0" applyNumberFormat="1" applyBorder="1"/>
    <xf numFmtId="164" fontId="7" fillId="0" borderId="6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0" fontId="9" fillId="0" borderId="12" xfId="0" applyFont="1" applyBorder="1"/>
    <xf numFmtId="164" fontId="9" fillId="0" borderId="12" xfId="0" applyNumberFormat="1" applyFont="1" applyBorder="1"/>
    <xf numFmtId="2" fontId="7" fillId="0" borderId="3" xfId="0" applyNumberFormat="1" applyFont="1" applyBorder="1"/>
    <xf numFmtId="0" fontId="8" fillId="2" borderId="3" xfId="0" applyFont="1" applyFill="1" applyBorder="1" applyAlignment="1">
      <alignment horizontal="center"/>
    </xf>
    <xf numFmtId="6" fontId="8" fillId="2" borderId="4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2" fontId="0" fillId="0" borderId="0" xfId="0" applyNumberFormat="1" applyFont="1" applyBorder="1"/>
    <xf numFmtId="2" fontId="7" fillId="0" borderId="6" xfId="0" applyNumberFormat="1" applyFont="1" applyBorder="1"/>
    <xf numFmtId="0" fontId="3" fillId="0" borderId="0" xfId="0" applyFont="1"/>
    <xf numFmtId="3" fontId="9" fillId="0" borderId="2" xfId="0" applyNumberFormat="1" applyFont="1" applyBorder="1"/>
    <xf numFmtId="164" fontId="9" fillId="0" borderId="15" xfId="0" applyNumberFormat="1" applyFont="1" applyBorder="1"/>
    <xf numFmtId="164" fontId="9" fillId="0" borderId="2" xfId="0" applyNumberFormat="1" applyFont="1" applyBorder="1"/>
    <xf numFmtId="0" fontId="0" fillId="0" borderId="15" xfId="0" applyBorder="1"/>
    <xf numFmtId="0" fontId="9" fillId="0" borderId="16" xfId="0" applyFont="1" applyBorder="1"/>
    <xf numFmtId="3" fontId="9" fillId="0" borderId="15" xfId="0" applyNumberFormat="1" applyFont="1" applyBorder="1"/>
    <xf numFmtId="164" fontId="0" fillId="0" borderId="15" xfId="0" applyNumberFormat="1" applyBorder="1"/>
    <xf numFmtId="2" fontId="0" fillId="0" borderId="2" xfId="0" applyNumberFormat="1" applyBorder="1"/>
    <xf numFmtId="2" fontId="0" fillId="0" borderId="12" xfId="0" applyNumberFormat="1" applyBorder="1"/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9" fontId="7" fillId="0" borderId="7" xfId="0" applyNumberFormat="1" applyFont="1" applyBorder="1"/>
    <xf numFmtId="3" fontId="0" fillId="0" borderId="19" xfId="0" applyNumberFormat="1" applyBorder="1"/>
    <xf numFmtId="164" fontId="0" fillId="0" borderId="20" xfId="0" applyNumberFormat="1" applyBorder="1"/>
    <xf numFmtId="3" fontId="7" fillId="0" borderId="6" xfId="0" applyNumberFormat="1" applyFont="1" applyFill="1" applyBorder="1"/>
    <xf numFmtId="2" fontId="0" fillId="0" borderId="2" xfId="0" applyNumberFormat="1" applyBorder="1" applyAlignment="1">
      <alignment horizontal="center"/>
    </xf>
    <xf numFmtId="164" fontId="0" fillId="0" borderId="19" xfId="0" applyNumberFormat="1" applyBorder="1"/>
    <xf numFmtId="2" fontId="0" fillId="0" borderId="19" xfId="0" applyNumberFormat="1" applyBorder="1" applyAlignment="1">
      <alignment horizontal="center"/>
    </xf>
    <xf numFmtId="0" fontId="0" fillId="0" borderId="0" xfId="0" applyAlignment="1"/>
    <xf numFmtId="0" fontId="8" fillId="2" borderId="2" xfId="0" applyFont="1" applyFill="1" applyBorder="1" applyAlignment="1">
      <alignment horizontal="center"/>
    </xf>
    <xf numFmtId="0" fontId="7" fillId="0" borderId="0" xfId="0" applyFont="1" applyFill="1" applyBorder="1"/>
    <xf numFmtId="0" fontId="13" fillId="0" borderId="0" xfId="0" applyFont="1"/>
    <xf numFmtId="2" fontId="7" fillId="0" borderId="12" xfId="0" applyNumberFormat="1" applyFont="1" applyBorder="1"/>
    <xf numFmtId="2" fontId="7" fillId="0" borderId="9" xfId="0" applyNumberFormat="1" applyFont="1" applyBorder="1"/>
    <xf numFmtId="164" fontId="9" fillId="0" borderId="9" xfId="0" applyNumberFormat="1" applyFont="1" applyBorder="1"/>
    <xf numFmtId="0" fontId="9" fillId="0" borderId="0" xfId="0" applyFont="1" applyFill="1" applyBorder="1"/>
    <xf numFmtId="0" fontId="9" fillId="0" borderId="2" xfId="0" applyFont="1" applyBorder="1"/>
    <xf numFmtId="164" fontId="9" fillId="0" borderId="0" xfId="0" applyNumberFormat="1" applyFont="1" applyBorder="1"/>
    <xf numFmtId="0" fontId="7" fillId="0" borderId="4" xfId="0" applyFont="1" applyBorder="1"/>
    <xf numFmtId="3" fontId="7" fillId="0" borderId="3" xfId="0" applyNumberFormat="1" applyFont="1" applyBorder="1"/>
    <xf numFmtId="164" fontId="7" fillId="0" borderId="3" xfId="0" applyNumberFormat="1" applyFont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2" fontId="0" fillId="0" borderId="10" xfId="0" applyNumberFormat="1" applyBorder="1"/>
    <xf numFmtId="2" fontId="0" fillId="0" borderId="3" xfId="0" applyNumberFormat="1" applyBorder="1"/>
    <xf numFmtId="164" fontId="4" fillId="0" borderId="24" xfId="0" applyNumberFormat="1" applyFont="1" applyFill="1" applyBorder="1" applyAlignment="1"/>
    <xf numFmtId="164" fontId="4" fillId="0" borderId="25" xfId="0" applyNumberFormat="1" applyFont="1" applyFill="1" applyBorder="1" applyAlignment="1"/>
    <xf numFmtId="164" fontId="4" fillId="0" borderId="26" xfId="0" applyNumberFormat="1" applyFont="1" applyFill="1" applyBorder="1" applyAlignment="1"/>
    <xf numFmtId="164" fontId="4" fillId="0" borderId="27" xfId="0" applyNumberFormat="1" applyFont="1" applyFill="1" applyBorder="1" applyAlignment="1"/>
    <xf numFmtId="164" fontId="4" fillId="0" borderId="2" xfId="0" applyNumberFormat="1" applyFont="1" applyFill="1" applyBorder="1" applyAlignment="1"/>
    <xf numFmtId="164" fontId="4" fillId="0" borderId="12" xfId="0" applyNumberFormat="1" applyFont="1" applyFill="1" applyBorder="1" applyAlignment="1"/>
    <xf numFmtId="164" fontId="4" fillId="0" borderId="10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0" fillId="0" borderId="4" xfId="0" applyBorder="1" applyAlignment="1"/>
    <xf numFmtId="164" fontId="4" fillId="0" borderId="18" xfId="0" applyNumberFormat="1" applyFont="1" applyFill="1" applyBorder="1" applyAlignment="1"/>
    <xf numFmtId="164" fontId="4" fillId="0" borderId="23" xfId="0" applyNumberFormat="1" applyFont="1" applyFill="1" applyBorder="1" applyAlignment="1"/>
    <xf numFmtId="164" fontId="4" fillId="0" borderId="29" xfId="0" applyNumberFormat="1" applyFont="1" applyFill="1" applyBorder="1" applyAlignment="1"/>
    <xf numFmtId="164" fontId="4" fillId="0" borderId="17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164" fontId="4" fillId="0" borderId="6" xfId="0" applyNumberFormat="1" applyFont="1" applyFill="1" applyBorder="1" applyAlignment="1"/>
    <xf numFmtId="164" fontId="4" fillId="0" borderId="30" xfId="0" applyNumberFormat="1" applyFont="1" applyFill="1" applyBorder="1" applyAlignment="1"/>
    <xf numFmtId="164" fontId="4" fillId="0" borderId="31" xfId="0" applyNumberFormat="1" applyFont="1" applyFill="1" applyBorder="1" applyAlignment="1"/>
    <xf numFmtId="164" fontId="4" fillId="0" borderId="32" xfId="0" applyNumberFormat="1" applyFont="1" applyFill="1" applyBorder="1" applyAlignment="1"/>
    <xf numFmtId="164" fontId="4" fillId="0" borderId="33" xfId="0" applyNumberFormat="1" applyFont="1" applyFill="1" applyBorder="1" applyAlignment="1"/>
    <xf numFmtId="164" fontId="4" fillId="0" borderId="34" xfId="0" applyNumberFormat="1" applyFont="1" applyFill="1" applyBorder="1" applyAlignment="1"/>
    <xf numFmtId="164" fontId="4" fillId="0" borderId="35" xfId="0" applyNumberFormat="1" applyFont="1" applyFill="1" applyBorder="1" applyAlignment="1"/>
    <xf numFmtId="164" fontId="4" fillId="0" borderId="28" xfId="0" applyNumberFormat="1" applyFont="1" applyFill="1" applyBorder="1" applyAlignment="1"/>
    <xf numFmtId="2" fontId="7" fillId="0" borderId="4" xfId="0" applyNumberFormat="1" applyFont="1" applyBorder="1"/>
    <xf numFmtId="2" fontId="0" fillId="0" borderId="12" xfId="0" applyNumberFormat="1" applyFont="1" applyBorder="1"/>
    <xf numFmtId="2" fontId="0" fillId="0" borderId="9" xfId="0" applyNumberFormat="1" applyFont="1" applyBorder="1"/>
    <xf numFmtId="2" fontId="8" fillId="0" borderId="3" xfId="0" applyNumberFormat="1" applyFont="1" applyBorder="1"/>
    <xf numFmtId="164" fontId="8" fillId="0" borderId="17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7" fillId="0" borderId="7" xfId="0" applyNumberFormat="1" applyFont="1" applyBorder="1"/>
    <xf numFmtId="0" fontId="0" fillId="0" borderId="9" xfId="0" applyBorder="1" applyAlignment="1">
      <alignment horizontal="left" indent="1"/>
    </xf>
    <xf numFmtId="0" fontId="0" fillId="0" borderId="9" xfId="0" applyBorder="1"/>
    <xf numFmtId="0" fontId="7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9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4" fillId="0" borderId="6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2" fontId="8" fillId="0" borderId="10" xfId="0" applyNumberFormat="1" applyFont="1" applyBorder="1"/>
    <xf numFmtId="2" fontId="7" fillId="0" borderId="11" xfId="0" applyNumberFormat="1" applyFont="1" applyBorder="1"/>
    <xf numFmtId="164" fontId="8" fillId="0" borderId="29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2" fontId="8" fillId="0" borderId="19" xfId="0" applyNumberFormat="1" applyFont="1" applyBorder="1"/>
    <xf numFmtId="2" fontId="7" fillId="0" borderId="20" xfId="0" applyNumberFormat="1" applyFont="1" applyBorder="1"/>
    <xf numFmtId="164" fontId="8" fillId="0" borderId="28" xfId="0" applyNumberFormat="1" applyFont="1" applyFill="1" applyBorder="1" applyAlignment="1">
      <alignment horizontal="center"/>
    </xf>
    <xf numFmtId="2" fontId="7" fillId="0" borderId="22" xfId="0" applyNumberFormat="1" applyFont="1" applyBorder="1"/>
    <xf numFmtId="2" fontId="7" fillId="0" borderId="21" xfId="0" applyNumberFormat="1" applyFont="1" applyBorder="1"/>
    <xf numFmtId="164" fontId="4" fillId="0" borderId="37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0" borderId="20" xfId="0" applyBorder="1"/>
    <xf numFmtId="0" fontId="5" fillId="0" borderId="0" xfId="0" applyFont="1" applyBorder="1"/>
    <xf numFmtId="0" fontId="5" fillId="0" borderId="0" xfId="0" applyFont="1"/>
    <xf numFmtId="164" fontId="4" fillId="0" borderId="1" xfId="0" applyNumberFormat="1" applyFont="1" applyFill="1" applyBorder="1" applyAlignment="1"/>
    <xf numFmtId="164" fontId="4" fillId="0" borderId="7" xfId="0" applyNumberFormat="1" applyFont="1" applyFill="1" applyBorder="1" applyAlignment="1"/>
    <xf numFmtId="164" fontId="0" fillId="0" borderId="43" xfId="0" applyNumberFormat="1" applyBorder="1"/>
    <xf numFmtId="0" fontId="0" fillId="0" borderId="46" xfId="0" applyBorder="1"/>
    <xf numFmtId="3" fontId="5" fillId="0" borderId="0" xfId="0" applyNumberFormat="1" applyFont="1"/>
    <xf numFmtId="0" fontId="0" fillId="0" borderId="44" xfId="0" applyBorder="1"/>
    <xf numFmtId="0" fontId="5" fillId="0" borderId="0" xfId="0" applyFont="1" applyFill="1"/>
    <xf numFmtId="6" fontId="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3" fontId="5" fillId="0" borderId="0" xfId="0" applyNumberFormat="1" applyFont="1" applyFill="1"/>
    <xf numFmtId="4" fontId="0" fillId="0" borderId="0" xfId="0" applyNumberFormat="1" applyBorder="1"/>
    <xf numFmtId="0" fontId="0" fillId="0" borderId="4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8" fillId="0" borderId="7" xfId="0" applyFont="1" applyFill="1" applyBorder="1" applyAlignment="1">
      <alignment horizontal="center"/>
    </xf>
    <xf numFmtId="0" fontId="5" fillId="0" borderId="0" xfId="0" applyFont="1" applyBorder="1" applyAlignment="1"/>
    <xf numFmtId="3" fontId="0" fillId="0" borderId="33" xfId="0" applyNumberFormat="1" applyBorder="1" applyAlignment="1"/>
    <xf numFmtId="3" fontId="0" fillId="0" borderId="24" xfId="0" applyNumberFormat="1" applyBorder="1" applyAlignment="1"/>
    <xf numFmtId="164" fontId="0" fillId="0" borderId="47" xfId="0" applyNumberFormat="1" applyBorder="1" applyAlignment="1"/>
    <xf numFmtId="3" fontId="0" fillId="0" borderId="32" xfId="0" applyNumberFormat="1" applyBorder="1" applyAlignment="1"/>
    <xf numFmtId="3" fontId="0" fillId="0" borderId="48" xfId="0" applyNumberFormat="1" applyBorder="1" applyAlignment="1"/>
    <xf numFmtId="164" fontId="0" fillId="0" borderId="34" xfId="0" applyNumberFormat="1" applyBorder="1" applyAlignment="1"/>
    <xf numFmtId="164" fontId="4" fillId="0" borderId="49" xfId="0" applyNumberFormat="1" applyFont="1" applyFill="1" applyBorder="1" applyAlignment="1"/>
    <xf numFmtId="0" fontId="0" fillId="0" borderId="36" xfId="0" applyBorder="1" applyAlignment="1"/>
    <xf numFmtId="164" fontId="4" fillId="0" borderId="50" xfId="0" applyNumberFormat="1" applyFont="1" applyFill="1" applyBorder="1" applyAlignment="1"/>
    <xf numFmtId="3" fontId="0" fillId="0" borderId="2" xfId="0" applyNumberFormat="1" applyBorder="1" applyAlignment="1"/>
    <xf numFmtId="3" fontId="0" fillId="0" borderId="49" xfId="0" applyNumberFormat="1" applyBorder="1" applyAlignment="1"/>
    <xf numFmtId="164" fontId="0" fillId="0" borderId="44" xfId="0" applyNumberFormat="1" applyBorder="1" applyAlignment="1"/>
    <xf numFmtId="164" fontId="0" fillId="0" borderId="45" xfId="0" applyNumberFormat="1" applyBorder="1" applyAlignment="1"/>
    <xf numFmtId="164" fontId="0" fillId="0" borderId="43" xfId="0" applyNumberFormat="1" applyBorder="1" applyAlignment="1"/>
    <xf numFmtId="0" fontId="8" fillId="2" borderId="38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 vertical="center"/>
    </xf>
    <xf numFmtId="0" fontId="12" fillId="0" borderId="7" xfId="0" applyFont="1" applyFill="1" applyBorder="1" applyAlignment="1"/>
    <xf numFmtId="6" fontId="7" fillId="0" borderId="0" xfId="0" applyNumberFormat="1" applyFont="1" applyAlignment="1"/>
    <xf numFmtId="0" fontId="12" fillId="0" borderId="0" xfId="0" applyFont="1" applyFill="1" applyBorder="1" applyAlignment="1"/>
    <xf numFmtId="0" fontId="12" fillId="2" borderId="62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7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6" fontId="8" fillId="2" borderId="0" xfId="0" applyNumberFormat="1" applyFont="1" applyFill="1" applyBorder="1" applyAlignment="1">
      <alignment horizontal="center"/>
    </xf>
    <xf numFmtId="0" fontId="8" fillId="2" borderId="78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8" fillId="2" borderId="83" xfId="0" applyFont="1" applyFill="1" applyBorder="1" applyAlignment="1">
      <alignment horizontal="center"/>
    </xf>
    <xf numFmtId="0" fontId="8" fillId="2" borderId="84" xfId="0" applyFont="1" applyFill="1" applyBorder="1" applyAlignment="1">
      <alignment horizontal="center"/>
    </xf>
    <xf numFmtId="3" fontId="0" fillId="0" borderId="24" xfId="0" applyNumberFormat="1" applyBorder="1"/>
    <xf numFmtId="3" fontId="9" fillId="0" borderId="25" xfId="0" applyNumberFormat="1" applyFont="1" applyBorder="1"/>
    <xf numFmtId="3" fontId="9" fillId="0" borderId="24" xfId="0" applyNumberFormat="1" applyFont="1" applyBorder="1"/>
    <xf numFmtId="3" fontId="9" fillId="0" borderId="85" xfId="0" applyNumberFormat="1" applyFont="1" applyBorder="1"/>
    <xf numFmtId="3" fontId="0" fillId="0" borderId="27" xfId="0" applyNumberFormat="1" applyBorder="1"/>
    <xf numFmtId="3" fontId="7" fillId="0" borderId="27" xfId="0" applyNumberFormat="1" applyFont="1" applyBorder="1"/>
    <xf numFmtId="164" fontId="0" fillId="0" borderId="24" xfId="0" applyNumberFormat="1" applyBorder="1"/>
    <xf numFmtId="164" fontId="9" fillId="0" borderId="25" xfId="0" applyNumberFormat="1" applyFont="1" applyBorder="1"/>
    <xf numFmtId="164" fontId="9" fillId="0" borderId="24" xfId="0" applyNumberFormat="1" applyFont="1" applyBorder="1"/>
    <xf numFmtId="164" fontId="9" fillId="0" borderId="85" xfId="0" applyNumberFormat="1" applyFont="1" applyBorder="1"/>
    <xf numFmtId="164" fontId="0" fillId="0" borderId="85" xfId="0" applyNumberFormat="1" applyBorder="1"/>
    <xf numFmtId="164" fontId="0" fillId="0" borderId="27" xfId="0" applyNumberFormat="1" applyBorder="1"/>
    <xf numFmtId="164" fontId="7" fillId="0" borderId="27" xfId="0" applyNumberFormat="1" applyFont="1" applyBorder="1"/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3" fontId="7" fillId="0" borderId="31" xfId="0" applyNumberFormat="1" applyFont="1" applyBorder="1"/>
    <xf numFmtId="164" fontId="7" fillId="0" borderId="31" xfId="0" applyNumberFormat="1" applyFont="1" applyBorder="1"/>
    <xf numFmtId="2" fontId="7" fillId="0" borderId="31" xfId="0" applyNumberFormat="1" applyFont="1" applyBorder="1"/>
    <xf numFmtId="3" fontId="0" fillId="0" borderId="33" xfId="0" applyNumberFormat="1" applyBorder="1"/>
    <xf numFmtId="3" fontId="7" fillId="0" borderId="31" xfId="0" applyNumberFormat="1" applyFont="1" applyBorder="1" applyAlignment="1">
      <alignment horizontal="center"/>
    </xf>
    <xf numFmtId="164" fontId="0" fillId="0" borderId="33" xfId="0" applyNumberFormat="1" applyBorder="1"/>
    <xf numFmtId="164" fontId="7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3" fontId="7" fillId="0" borderId="31" xfId="0" applyNumberFormat="1" applyFont="1" applyFill="1" applyBorder="1"/>
    <xf numFmtId="9" fontId="7" fillId="0" borderId="31" xfId="0" applyNumberFormat="1" applyFont="1" applyBorder="1"/>
    <xf numFmtId="2" fontId="0" fillId="0" borderId="33" xfId="0" applyNumberFormat="1" applyBorder="1"/>
    <xf numFmtId="2" fontId="0" fillId="0" borderId="24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3" fontId="0" fillId="0" borderId="50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4" fontId="0" fillId="0" borderId="50" xfId="0" applyNumberFormat="1" applyBorder="1"/>
    <xf numFmtId="164" fontId="0" fillId="0" borderId="0" xfId="0" applyNumberFormat="1" applyFont="1" applyBorder="1"/>
    <xf numFmtId="0" fontId="8" fillId="2" borderId="60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7" fillId="0" borderId="2" xfId="0" applyFont="1" applyBorder="1"/>
    <xf numFmtId="3" fontId="7" fillId="0" borderId="7" xfId="0" applyNumberFormat="1" applyFont="1" applyBorder="1"/>
    <xf numFmtId="3" fontId="0" fillId="0" borderId="32" xfId="0" applyNumberFormat="1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4" xfId="0" applyNumberFormat="1" applyFont="1" applyBorder="1"/>
    <xf numFmtId="3" fontId="7" fillId="0" borderId="35" xfId="0" applyNumberFormat="1" applyFont="1" applyBorder="1"/>
    <xf numFmtId="164" fontId="0" fillId="0" borderId="33" xfId="0" applyNumberFormat="1" applyFont="1" applyBorder="1"/>
    <xf numFmtId="164" fontId="0" fillId="0" borderId="24" xfId="0" applyNumberFormat="1" applyFont="1" applyBorder="1"/>
    <xf numFmtId="3" fontId="0" fillId="0" borderId="2" xfId="0" applyNumberFormat="1" applyFont="1" applyBorder="1"/>
    <xf numFmtId="164" fontId="4" fillId="0" borderId="8" xfId="0" applyNumberFormat="1" applyFont="1" applyFill="1" applyBorder="1" applyAlignment="1"/>
    <xf numFmtId="164" fontId="4" fillId="0" borderId="20" xfId="0" applyNumberFormat="1" applyFont="1" applyFill="1" applyBorder="1" applyAlignment="1"/>
    <xf numFmtId="164" fontId="4" fillId="0" borderId="14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8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/>
    <xf numFmtId="3" fontId="0" fillId="0" borderId="88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8" xfId="0" applyNumberFormat="1" applyBorder="1"/>
    <xf numFmtId="4" fontId="0" fillId="0" borderId="7" xfId="0" applyNumberFormat="1" applyBorder="1"/>
    <xf numFmtId="4" fontId="0" fillId="0" borderId="8" xfId="0" applyNumberFormat="1" applyBorder="1"/>
    <xf numFmtId="3" fontId="0" fillId="0" borderId="31" xfId="0" applyNumberFormat="1" applyBorder="1"/>
    <xf numFmtId="164" fontId="0" fillId="0" borderId="32" xfId="0" applyNumberFormat="1" applyBorder="1"/>
    <xf numFmtId="164" fontId="0" fillId="0" borderId="34" xfId="0" applyNumberFormat="1" applyBorder="1"/>
    <xf numFmtId="164" fontId="0" fillId="0" borderId="36" xfId="0" applyNumberFormat="1" applyBorder="1"/>
    <xf numFmtId="0" fontId="8" fillId="2" borderId="6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0" fillId="0" borderId="20" xfId="0" applyNumberFormat="1" applyBorder="1" applyAlignment="1"/>
    <xf numFmtId="164" fontId="4" fillId="0" borderId="4" xfId="0" applyNumberFormat="1" applyFont="1" applyFill="1" applyBorder="1" applyAlignment="1"/>
    <xf numFmtId="3" fontId="0" fillId="0" borderId="0" xfId="0" applyNumberFormat="1" applyBorder="1" applyAlignment="1"/>
    <xf numFmtId="0" fontId="8" fillId="2" borderId="68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5" fillId="0" borderId="7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20" xfId="0" applyFont="1" applyBorder="1"/>
    <xf numFmtId="0" fontId="9" fillId="0" borderId="14" xfId="0" applyFont="1" applyBorder="1"/>
    <xf numFmtId="0" fontId="13" fillId="0" borderId="19" xfId="0" applyFont="1" applyBorder="1"/>
    <xf numFmtId="3" fontId="9" fillId="0" borderId="19" xfId="0" applyNumberFormat="1" applyFont="1" applyBorder="1"/>
    <xf numFmtId="3" fontId="9" fillId="0" borderId="33" xfId="0" applyNumberFormat="1" applyFont="1" applyBorder="1"/>
    <xf numFmtId="164" fontId="9" fillId="0" borderId="19" xfId="0" applyNumberFormat="1" applyFont="1" applyBorder="1"/>
    <xf numFmtId="164" fontId="9" fillId="0" borderId="33" xfId="0" applyNumberFormat="1" applyFont="1" applyBorder="1"/>
    <xf numFmtId="164" fontId="16" fillId="0" borderId="18" xfId="0" applyNumberFormat="1" applyFont="1" applyFill="1" applyBorder="1" applyAlignment="1"/>
    <xf numFmtId="164" fontId="16" fillId="0" borderId="4" xfId="0" applyNumberFormat="1" applyFont="1" applyFill="1" applyBorder="1" applyAlignment="1"/>
    <xf numFmtId="164" fontId="16" fillId="0" borderId="27" xfId="0" applyNumberFormat="1" applyFont="1" applyFill="1" applyBorder="1" applyAlignment="1"/>
    <xf numFmtId="164" fontId="16" fillId="0" borderId="0" xfId="0" applyNumberFormat="1" applyFont="1" applyBorder="1"/>
    <xf numFmtId="164" fontId="16" fillId="0" borderId="2" xfId="0" applyNumberFormat="1" applyFont="1" applyFill="1" applyBorder="1" applyAlignment="1"/>
    <xf numFmtId="164" fontId="16" fillId="0" borderId="24" xfId="0" applyNumberFormat="1" applyFont="1" applyFill="1" applyBorder="1" applyAlignment="1"/>
    <xf numFmtId="164" fontId="16" fillId="0" borderId="20" xfId="0" applyNumberFormat="1" applyFont="1" applyFill="1" applyBorder="1" applyAlignment="1"/>
    <xf numFmtId="164" fontId="16" fillId="0" borderId="33" xfId="0" applyNumberFormat="1" applyFont="1" applyFill="1" applyBorder="1" applyAlignment="1"/>
    <xf numFmtId="164" fontId="16" fillId="0" borderId="19" xfId="0" applyNumberFormat="1" applyFont="1" applyFill="1" applyBorder="1" applyAlignment="1"/>
    <xf numFmtId="164" fontId="16" fillId="0" borderId="3" xfId="0" applyNumberFormat="1" applyFont="1" applyFill="1" applyBorder="1" applyAlignment="1"/>
    <xf numFmtId="164" fontId="16" fillId="0" borderId="0" xfId="0" applyNumberFormat="1" applyFont="1" applyFill="1" applyBorder="1" applyAlignment="1"/>
    <xf numFmtId="164" fontId="9" fillId="0" borderId="20" xfId="0" applyNumberFormat="1" applyFont="1" applyBorder="1"/>
    <xf numFmtId="164" fontId="9" fillId="0" borderId="4" xfId="0" applyNumberFormat="1" applyFont="1" applyBorder="1"/>
    <xf numFmtId="164" fontId="9" fillId="0" borderId="27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0" fontId="9" fillId="0" borderId="1" xfId="0" applyFont="1" applyBorder="1"/>
    <xf numFmtId="0" fontId="9" fillId="0" borderId="4" xfId="0" applyFont="1" applyBorder="1"/>
    <xf numFmtId="0" fontId="9" fillId="0" borderId="5" xfId="0" applyFont="1" applyBorder="1"/>
    <xf numFmtId="3" fontId="0" fillId="0" borderId="3" xfId="0" applyNumberFormat="1" applyFont="1" applyBorder="1"/>
    <xf numFmtId="3" fontId="0" fillId="0" borderId="27" xfId="0" applyNumberFormat="1" applyFont="1" applyBorder="1"/>
    <xf numFmtId="164" fontId="0" fillId="0" borderId="4" xfId="0" applyNumberFormat="1" applyFont="1" applyBorder="1"/>
    <xf numFmtId="164" fontId="0" fillId="0" borderId="27" xfId="0" applyNumberFormat="1" applyFont="1" applyBorder="1"/>
    <xf numFmtId="164" fontId="16" fillId="0" borderId="17" xfId="0" applyNumberFormat="1" applyFont="1" applyFill="1" applyBorder="1" applyAlignment="1"/>
    <xf numFmtId="2" fontId="4" fillId="0" borderId="3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24" xfId="0" applyNumberFormat="1" applyBorder="1"/>
    <xf numFmtId="4" fontId="0" fillId="0" borderId="89" xfId="0" applyNumberFormat="1" applyBorder="1"/>
    <xf numFmtId="4" fontId="0" fillId="0" borderId="90" xfId="0" applyNumberFormat="1" applyBorder="1"/>
    <xf numFmtId="4" fontId="0" fillId="0" borderId="91" xfId="0" applyNumberFormat="1" applyBorder="1"/>
    <xf numFmtId="0" fontId="8" fillId="2" borderId="92" xfId="0" applyFont="1" applyFill="1" applyBorder="1" applyAlignment="1">
      <alignment horizontal="center" wrapText="1"/>
    </xf>
    <xf numFmtId="164" fontId="4" fillId="0" borderId="91" xfId="0" applyNumberFormat="1" applyFont="1" applyFill="1" applyBorder="1" applyAlignment="1">
      <alignment horizontal="center"/>
    </xf>
    <xf numFmtId="0" fontId="8" fillId="2" borderId="93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8" fillId="2" borderId="59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15" fillId="2" borderId="6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2" borderId="80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/>
    </xf>
    <xf numFmtId="6" fontId="8" fillId="2" borderId="19" xfId="0" applyNumberFormat="1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7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1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'1'!$B$6:$L$6</c:f>
              <c:numCache>
                <c:formatCode>#,##0</c:formatCode>
                <c:ptCount val="11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723670.50300000003</c:v>
                </c:pt>
                <c:pt idx="10">
                  <c:v>779036.33099999977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000576"/>
        <c:axId val="934001696"/>
      </c:barChart>
      <c:catAx>
        <c:axId val="934000576"/>
        <c:scaling>
          <c:orientation val="minMax"/>
        </c:scaling>
        <c:delete val="1"/>
        <c:axPos val="b"/>
        <c:majorTickMark val="out"/>
        <c:minorTickMark val="none"/>
        <c:tickLblPos val="nextTo"/>
        <c:crossAx val="934001696"/>
        <c:crosses val="autoZero"/>
        <c:auto val="1"/>
        <c:lblAlgn val="ctr"/>
        <c:lblOffset val="100"/>
        <c:noMultiLvlLbl val="0"/>
      </c:catAx>
      <c:valAx>
        <c:axId val="9340016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3400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'1'!$B$28:$L$28</c:f>
              <c:numCache>
                <c:formatCode>#,##0</c:formatCode>
                <c:ptCount val="11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228223.55300000019</c:v>
                </c:pt>
                <c:pt idx="4">
                  <c:v>265930.68800000026</c:v>
                </c:pt>
                <c:pt idx="5">
                  <c:v>297477.92300000013</c:v>
                </c:pt>
                <c:pt idx="6">
                  <c:v>313201.62099999894</c:v>
                </c:pt>
                <c:pt idx="7">
                  <c:v>319331.63400000043</c:v>
                </c:pt>
                <c:pt idx="8">
                  <c:v>313646.51399999997</c:v>
                </c:pt>
                <c:pt idx="9">
                  <c:v>292733.26400000002</c:v>
                </c:pt>
                <c:pt idx="10">
                  <c:v>336060.60700000002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099024"/>
        <c:axId val="786099584"/>
      </c:barChart>
      <c:catAx>
        <c:axId val="786099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6099584"/>
        <c:crosses val="autoZero"/>
        <c:auto val="1"/>
        <c:lblAlgn val="ctr"/>
        <c:lblOffset val="100"/>
        <c:noMultiLvlLbl val="0"/>
      </c:catAx>
      <c:valAx>
        <c:axId val="786099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8609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'1'!$B$30:$L$30</c:f>
              <c:numCache>
                <c:formatCode>#,##0</c:formatCode>
                <c:ptCount val="11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899.43599999999992</c:v>
                </c:pt>
                <c:pt idx="4">
                  <c:v>1170.3489999999999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1010.0199999999998</c:v>
                </c:pt>
                <c:pt idx="8">
                  <c:v>1183.202</c:v>
                </c:pt>
                <c:pt idx="9">
                  <c:v>1121.55</c:v>
                </c:pt>
                <c:pt idx="10">
                  <c:v>1027.1999999999998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480784"/>
        <c:axId val="926481344"/>
      </c:barChart>
      <c:catAx>
        <c:axId val="926480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6481344"/>
        <c:crosses val="autoZero"/>
        <c:auto val="1"/>
        <c:lblAlgn val="ctr"/>
        <c:lblOffset val="100"/>
        <c:noMultiLvlLbl val="0"/>
      </c:catAx>
      <c:valAx>
        <c:axId val="9264813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26480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'1'!$B$32:$L$32</c:f>
              <c:numCache>
                <c:formatCode>#,##0</c:formatCode>
                <c:ptCount val="11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227324.1170000002</c:v>
                </c:pt>
                <c:pt idx="4">
                  <c:v>264760.33900000027</c:v>
                </c:pt>
                <c:pt idx="5">
                  <c:v>296455.1860000001</c:v>
                </c:pt>
                <c:pt idx="6">
                  <c:v>312171.55499999895</c:v>
                </c:pt>
                <c:pt idx="7">
                  <c:v>318321.61400000041</c:v>
                </c:pt>
                <c:pt idx="8">
                  <c:v>312463.31199999998</c:v>
                </c:pt>
                <c:pt idx="9">
                  <c:v>291611.71400000004</c:v>
                </c:pt>
                <c:pt idx="10">
                  <c:v>335033.40700000001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483584"/>
        <c:axId val="926484144"/>
      </c:barChart>
      <c:catAx>
        <c:axId val="926483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6484144"/>
        <c:crosses val="autoZero"/>
        <c:auto val="1"/>
        <c:lblAlgn val="ctr"/>
        <c:lblOffset val="100"/>
        <c:noMultiLvlLbl val="0"/>
      </c:catAx>
      <c:valAx>
        <c:axId val="9264841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26483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208128"/>
        <c:axId val="788208688"/>
      </c:lineChart>
      <c:catAx>
        <c:axId val="788208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8208688"/>
        <c:crosses val="autoZero"/>
        <c:auto val="1"/>
        <c:lblAlgn val="ctr"/>
        <c:lblOffset val="100"/>
        <c:noMultiLvlLbl val="0"/>
      </c:catAx>
      <c:valAx>
        <c:axId val="788208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8820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'1'!$B$8:$L$8</c:f>
              <c:numCache>
                <c:formatCode>#,##0</c:formatCode>
                <c:ptCount val="11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89493.364999999991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122399.00100000002</c:v>
                </c:pt>
                <c:pt idx="7">
                  <c:v>125153.99100000001</c:v>
                </c:pt>
                <c:pt idx="8">
                  <c:v>116754.90900000001</c:v>
                </c:pt>
                <c:pt idx="9">
                  <c:v>109963.90500000001</c:v>
                </c:pt>
                <c:pt idx="10">
                  <c:v>135113.67599999998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500704"/>
        <c:axId val="223500144"/>
      </c:barChart>
      <c:catAx>
        <c:axId val="223500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23500144"/>
        <c:crosses val="autoZero"/>
        <c:auto val="1"/>
        <c:lblAlgn val="ctr"/>
        <c:lblOffset val="100"/>
        <c:noMultiLvlLbl val="0"/>
      </c:catAx>
      <c:valAx>
        <c:axId val="2235001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23500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'1'!$B$10:$L$10</c:f>
              <c:numCache>
                <c:formatCode>#,##0</c:formatCode>
                <c:ptCount val="11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613706.598</c:v>
                </c:pt>
                <c:pt idx="10">
                  <c:v>643922.6549999998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960608"/>
        <c:axId val="774961728"/>
      </c:barChart>
      <c:catAx>
        <c:axId val="77496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961728"/>
        <c:crosses val="autoZero"/>
        <c:auto val="1"/>
        <c:lblAlgn val="ctr"/>
        <c:lblOffset val="100"/>
        <c:noMultiLvlLbl val="0"/>
      </c:catAx>
      <c:valAx>
        <c:axId val="7749617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74960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2423632"/>
        <c:axId val="932424192"/>
      </c:lineChart>
      <c:catAx>
        <c:axId val="93242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2424192"/>
        <c:crosses val="autoZero"/>
        <c:auto val="1"/>
        <c:lblAlgn val="ctr"/>
        <c:lblOffset val="100"/>
        <c:noMultiLvlLbl val="0"/>
      </c:catAx>
      <c:valAx>
        <c:axId val="932424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32423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'1'!$B$17:$L$17</c:f>
              <c:numCache>
                <c:formatCode>#,##0</c:formatCode>
                <c:ptCount val="11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386156.65199999954</c:v>
                </c:pt>
                <c:pt idx="4">
                  <c:v>390987.57199999987</c:v>
                </c:pt>
                <c:pt idx="5">
                  <c:v>406026.91199999966</c:v>
                </c:pt>
                <c:pt idx="6">
                  <c:v>407591.94099999947</c:v>
                </c:pt>
                <c:pt idx="7">
                  <c:v>406953.16899999988</c:v>
                </c:pt>
                <c:pt idx="8">
                  <c:v>421887.39099999977</c:v>
                </c:pt>
                <c:pt idx="9">
                  <c:v>430937.23899999994</c:v>
                </c:pt>
                <c:pt idx="10">
                  <c:v>442975.94799999986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994944"/>
        <c:axId val="773994384"/>
      </c:barChart>
      <c:catAx>
        <c:axId val="77399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3994384"/>
        <c:crosses val="autoZero"/>
        <c:auto val="1"/>
        <c:lblAlgn val="ctr"/>
        <c:lblOffset val="100"/>
        <c:noMultiLvlLbl val="0"/>
      </c:catAx>
      <c:valAx>
        <c:axId val="7739943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73994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'1'!$B$19:$L$19</c:f>
              <c:numCache>
                <c:formatCode>#,##0</c:formatCode>
                <c:ptCount val="11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88593.929000000004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121368.93500000001</c:v>
                </c:pt>
                <c:pt idx="7">
                  <c:v>124143.97100000002</c:v>
                </c:pt>
                <c:pt idx="8">
                  <c:v>115571.70700000001</c:v>
                </c:pt>
                <c:pt idx="9">
                  <c:v>108842.355</c:v>
                </c:pt>
                <c:pt idx="10">
                  <c:v>134086.476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095488"/>
        <c:axId val="786096048"/>
      </c:barChart>
      <c:catAx>
        <c:axId val="786095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6096048"/>
        <c:crosses val="autoZero"/>
        <c:auto val="1"/>
        <c:lblAlgn val="ctr"/>
        <c:lblOffset val="100"/>
        <c:noMultiLvlLbl val="0"/>
      </c:catAx>
      <c:valAx>
        <c:axId val="78609604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86095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'1'!$B$21:$L$21</c:f>
              <c:numCache>
                <c:formatCode>#,##0</c:formatCode>
                <c:ptCount val="11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297562.72299999953</c:v>
                </c:pt>
                <c:pt idx="4">
                  <c:v>310243.35199999984</c:v>
                </c:pt>
                <c:pt idx="5">
                  <c:v>320678.3489999997</c:v>
                </c:pt>
                <c:pt idx="6">
                  <c:v>286223.00599999947</c:v>
                </c:pt>
                <c:pt idx="7">
                  <c:v>282809.19799999986</c:v>
                </c:pt>
                <c:pt idx="8">
                  <c:v>306315.68399999978</c:v>
                </c:pt>
                <c:pt idx="9">
                  <c:v>322094.88399999996</c:v>
                </c:pt>
                <c:pt idx="10">
                  <c:v>308889.47199999983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514688"/>
        <c:axId val="777515808"/>
      </c:barChart>
      <c:catAx>
        <c:axId val="77751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7515808"/>
        <c:crosses val="autoZero"/>
        <c:auto val="1"/>
        <c:lblAlgn val="ctr"/>
        <c:lblOffset val="100"/>
        <c:noMultiLvlLbl val="0"/>
      </c:catAx>
      <c:valAx>
        <c:axId val="77751580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77514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marker>
            <c:symbol val="none"/>
          </c:marker>
          <c:cat>
            <c:numRef>
              <c:f>'1'!$Q$13:$S$13</c:f>
              <c:numCache>
                <c:formatCode>General</c:formatCode>
                <c:ptCount val="3"/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1945296"/>
        <c:axId val="224102784"/>
      </c:lineChart>
      <c:catAx>
        <c:axId val="781945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102784"/>
        <c:crosses val="autoZero"/>
        <c:auto val="1"/>
        <c:lblAlgn val="ctr"/>
        <c:lblOffset val="100"/>
        <c:noMultiLvlLbl val="0"/>
      </c:catAx>
      <c:valAx>
        <c:axId val="2241027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81945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105024"/>
        <c:axId val="224105584"/>
      </c:lineChart>
      <c:catAx>
        <c:axId val="22410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105584"/>
        <c:crosses val="autoZero"/>
        <c:auto val="1"/>
        <c:lblAlgn val="ctr"/>
        <c:lblOffset val="100"/>
        <c:noMultiLvlLbl val="0"/>
      </c:catAx>
      <c:valAx>
        <c:axId val="224105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24105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5</xdr:row>
      <xdr:rowOff>76200</xdr:rowOff>
    </xdr:from>
    <xdr:to>
      <xdr:col>13</xdr:col>
      <xdr:colOff>57150</xdr:colOff>
      <xdr:row>6</xdr:row>
      <xdr:rowOff>257175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76200</xdr:colOff>
      <xdr:row>7</xdr:row>
      <xdr:rowOff>0</xdr:rowOff>
    </xdr:from>
    <xdr:to>
      <xdr:col>13</xdr:col>
      <xdr:colOff>57150</xdr:colOff>
      <xdr:row>8</xdr:row>
      <xdr:rowOff>200025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76200</xdr:colOff>
      <xdr:row>9</xdr:row>
      <xdr:rowOff>0</xdr:rowOff>
    </xdr:from>
    <xdr:to>
      <xdr:col>13</xdr:col>
      <xdr:colOff>57150</xdr:colOff>
      <xdr:row>10</xdr:row>
      <xdr:rowOff>180975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11</xdr:row>
      <xdr:rowOff>0</xdr:rowOff>
    </xdr:from>
    <xdr:to>
      <xdr:col>12</xdr:col>
      <xdr:colOff>1219200</xdr:colOff>
      <xdr:row>12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16</xdr:row>
      <xdr:rowOff>28575</xdr:rowOff>
    </xdr:from>
    <xdr:to>
      <xdr:col>12</xdr:col>
      <xdr:colOff>1219200</xdr:colOff>
      <xdr:row>17</xdr:row>
      <xdr:rowOff>219075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18</xdr:row>
      <xdr:rowOff>76200</xdr:rowOff>
    </xdr:from>
    <xdr:to>
      <xdr:col>12</xdr:col>
      <xdr:colOff>1219200</xdr:colOff>
      <xdr:row>19</xdr:row>
      <xdr:rowOff>200025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1219200</xdr:colOff>
      <xdr:row>21</xdr:row>
      <xdr:rowOff>247650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1219200</xdr:colOff>
      <xdr:row>22</xdr:row>
      <xdr:rowOff>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1219200</xdr:colOff>
      <xdr:row>23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47625</xdr:colOff>
      <xdr:row>27</xdr:row>
      <xdr:rowOff>28575</xdr:rowOff>
    </xdr:from>
    <xdr:to>
      <xdr:col>13</xdr:col>
      <xdr:colOff>28575</xdr:colOff>
      <xdr:row>28</xdr:row>
      <xdr:rowOff>152400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47625</xdr:colOff>
      <xdr:row>29</xdr:row>
      <xdr:rowOff>0</xdr:rowOff>
    </xdr:from>
    <xdr:to>
      <xdr:col>13</xdr:col>
      <xdr:colOff>28575</xdr:colOff>
      <xdr:row>30</xdr:row>
      <xdr:rowOff>142875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57150</xdr:colOff>
      <xdr:row>31</xdr:row>
      <xdr:rowOff>95250</xdr:rowOff>
    </xdr:from>
    <xdr:to>
      <xdr:col>13</xdr:col>
      <xdr:colOff>38100</xdr:colOff>
      <xdr:row>32</xdr:row>
      <xdr:rowOff>228600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1219200</xdr:colOff>
      <xdr:row>34</xdr:row>
      <xdr:rowOff>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L/Dropbox/IVV/S&#237;ntese%20Estatistica/Mar&#231;o%202013/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2:K46"/>
  <sheetViews>
    <sheetView showGridLines="0" showRowColHeaders="0" tabSelected="1" zoomScaleNormal="100" workbookViewId="0">
      <selection activeCell="N11" sqref="N11"/>
    </sheetView>
  </sheetViews>
  <sheetFormatPr defaultRowHeight="15" x14ac:dyDescent="0.25"/>
  <cols>
    <col min="1" max="1" width="3.140625" customWidth="1"/>
  </cols>
  <sheetData>
    <row r="2" spans="2:11" ht="15.75" x14ac:dyDescent="0.25">
      <c r="E2" s="351" t="s">
        <v>26</v>
      </c>
      <c r="F2" s="351"/>
      <c r="G2" s="351"/>
      <c r="H2" s="351"/>
      <c r="I2" s="351"/>
      <c r="J2" s="351"/>
      <c r="K2" s="351"/>
    </row>
    <row r="3" spans="2:11" ht="15.75" x14ac:dyDescent="0.25">
      <c r="E3" s="351" t="s">
        <v>220</v>
      </c>
      <c r="F3" s="351"/>
      <c r="G3" s="351"/>
      <c r="H3" s="351"/>
      <c r="I3" s="351"/>
      <c r="J3" s="351"/>
      <c r="K3" s="351"/>
    </row>
    <row r="7" spans="2:11" ht="15.95" customHeight="1" x14ac:dyDescent="0.25"/>
    <row r="8" spans="2:11" ht="15.95" customHeight="1" x14ac:dyDescent="0.25">
      <c r="B8" s="7" t="s">
        <v>27</v>
      </c>
      <c r="C8" s="7"/>
    </row>
    <row r="9" spans="2:11" ht="15.95" customHeight="1" x14ac:dyDescent="0.25"/>
    <row r="10" spans="2:11" ht="15.95" customHeight="1" x14ac:dyDescent="0.25">
      <c r="B10" s="7" t="s">
        <v>98</v>
      </c>
      <c r="C10" s="7"/>
      <c r="D10" s="7"/>
      <c r="E10" s="7"/>
      <c r="G10" t="s">
        <v>99</v>
      </c>
    </row>
    <row r="11" spans="2:11" ht="15.95" customHeight="1" x14ac:dyDescent="0.25"/>
    <row r="12" spans="2:11" ht="15.95" customHeight="1" x14ac:dyDescent="0.25">
      <c r="B12" s="7" t="s">
        <v>100</v>
      </c>
      <c r="C12" s="7"/>
      <c r="D12" s="7"/>
      <c r="E12" s="7"/>
      <c r="F12" s="7"/>
      <c r="G12" s="7"/>
    </row>
    <row r="13" spans="2:11" ht="15.95" customHeight="1" x14ac:dyDescent="0.25"/>
    <row r="14" spans="2:11" ht="15.95" customHeight="1" x14ac:dyDescent="0.25">
      <c r="B14" s="7" t="s">
        <v>106</v>
      </c>
      <c r="C14" s="7"/>
      <c r="D14" s="7"/>
      <c r="E14" s="7"/>
    </row>
    <row r="15" spans="2:11" ht="15.95" customHeight="1" x14ac:dyDescent="0.25"/>
    <row r="16" spans="2:11" ht="15.95" customHeight="1" x14ac:dyDescent="0.25">
      <c r="B16" s="7" t="s">
        <v>107</v>
      </c>
    </row>
    <row r="17" spans="2:11" ht="15.95" customHeight="1" x14ac:dyDescent="0.25"/>
    <row r="18" spans="2:11" ht="15.95" customHeight="1" x14ac:dyDescent="0.25">
      <c r="B18" s="7" t="s">
        <v>101</v>
      </c>
    </row>
    <row r="19" spans="2:11" ht="15.95" customHeight="1" x14ac:dyDescent="0.25">
      <c r="B19" s="7"/>
      <c r="C19" s="7"/>
      <c r="D19" s="7"/>
      <c r="E19" s="7"/>
      <c r="F19" s="7"/>
      <c r="G19" s="7"/>
      <c r="H19" s="7"/>
    </row>
    <row r="20" spans="2:11" ht="15.95" customHeight="1" x14ac:dyDescent="0.25">
      <c r="B20" s="7" t="s">
        <v>129</v>
      </c>
    </row>
    <row r="21" spans="2:11" x14ac:dyDescent="0.25">
      <c r="J21" s="7"/>
    </row>
    <row r="22" spans="2:11" x14ac:dyDescent="0.25">
      <c r="B22" s="7" t="s">
        <v>108</v>
      </c>
    </row>
    <row r="24" spans="2:11" x14ac:dyDescent="0.25">
      <c r="B24" s="7" t="s">
        <v>109</v>
      </c>
    </row>
    <row r="25" spans="2:11" x14ac:dyDescent="0.25">
      <c r="J25" s="7"/>
      <c r="K25" s="7"/>
    </row>
    <row r="26" spans="2:11" x14ac:dyDescent="0.25">
      <c r="B26" s="7" t="s">
        <v>110</v>
      </c>
    </row>
    <row r="28" spans="2:11" x14ac:dyDescent="0.25">
      <c r="B28" s="7" t="s">
        <v>111</v>
      </c>
    </row>
    <row r="30" spans="2:11" x14ac:dyDescent="0.25">
      <c r="B30" s="7" t="s">
        <v>112</v>
      </c>
    </row>
    <row r="32" spans="2:11" x14ac:dyDescent="0.25">
      <c r="B32" s="7" t="s">
        <v>113</v>
      </c>
    </row>
    <row r="34" spans="2:2" x14ac:dyDescent="0.25">
      <c r="B34" s="7" t="s">
        <v>114</v>
      </c>
    </row>
    <row r="36" spans="2:2" x14ac:dyDescent="0.25">
      <c r="B36" s="7" t="s">
        <v>116</v>
      </c>
    </row>
    <row r="38" spans="2:2" x14ac:dyDescent="0.25">
      <c r="B38" s="7" t="s">
        <v>120</v>
      </c>
    </row>
    <row r="40" spans="2:2" x14ac:dyDescent="0.25">
      <c r="B40" s="7" t="s">
        <v>119</v>
      </c>
    </row>
    <row r="42" spans="2:2" x14ac:dyDescent="0.25">
      <c r="B42" s="7" t="s">
        <v>121</v>
      </c>
    </row>
    <row r="44" spans="2:2" x14ac:dyDescent="0.25">
      <c r="B44" s="7" t="s">
        <v>125</v>
      </c>
    </row>
    <row r="46" spans="2:2" x14ac:dyDescent="0.25">
      <c r="B46" s="7" t="s">
        <v>126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21:J21" location="'5'!A1" display="5 - Evolução das Exportações de vinho com DOP com Destino a uma Seleção de Mercados"/>
    <hyperlink ref="B25:K25" location="'7'!A1" display="7- Evolução das Exportações de vinho (ex-vinho de mesa) com Destino a uma Seleção de Mercados"/>
    <hyperlink ref="B8:C8" location="'0'!A1" display="0 - Nota Introdutória"/>
    <hyperlink ref="B10:E10" location="'1'!A1" display="1 - Evolução Recente da Balança Comercial"/>
    <hyperlink ref="B12:G12" location="'2'!A1" display="2 - Evolução  Mensal e Trimestral do Comércio  Internacional "/>
    <hyperlink ref="B14:E14" location="'3'!A1" display="3 - Exportações por Tipo de Produto"/>
    <hyperlink ref="B16" location="'4'!A1" display="4 - Evolução das Exportações de Vinho (NC 2204) por Mercado / Acondicionamento"/>
    <hyperlink ref="B18" location="'5'!A1" display="5 - Evolução das Exportações com Destino a uma Selecção de Mercados"/>
    <hyperlink ref="B20" location="'6'!A1" display="6 - Evolução das Exportações de Vinhocom DOP + IGP + Vinho ( ex-vinho mesa) por Mercado / Acondicionamento"/>
    <hyperlink ref="B22" location="'7'!A1" display="7 - Evolução das Exportações de Vinho com DOP + Vinho com IGP + Vinho (ex-vinho mesa) com Destino a uma Selecção de Mercados"/>
    <hyperlink ref="B24" location="'8'!A1" display="8 - Evolução das Exportações de Vinho com DOP por Mercado / Acondicionamento"/>
    <hyperlink ref="B26" location="'9'!A1" display="9 - Evolução das Exportações de Vinho com DOP com Destino a uma Selecção de Mercados"/>
    <hyperlink ref="B28" location="'10'!A1" display="10 - Evolução das Exportações de Vinho com IGP por Mercado / Acondicionamento"/>
    <hyperlink ref="B30" location="'11'!A1" display="11 - Evolução das Exportações de Vinho com IGP com Destino a uma Seleção de Mercados"/>
    <hyperlink ref="B32" location="'12'!A1" display="12 - Evolução das Exportações de Vinho ( ex-vinho mesa) por Mercado / Acondicionamento"/>
    <hyperlink ref="B34" location="'13'!A1" display="13- Evolução das Exportações de Vinho (ex-vinho mesa) com Destino a uma Seleção de Mercados"/>
    <hyperlink ref="B36" location="'14'!Área_de_Impressão" display="14. Evolução das Exportações de Vinhos Espumantes e Espumosos por Mercado"/>
    <hyperlink ref="B38" location="'15'!Área_de_Impressão" display="15. Evolução das Exportações de Vinhos Espumantes e Espumosos com Destino a uma Seleção de Mercados"/>
    <hyperlink ref="B40" location="'16'!Área_de_Impressão" display="16. Evolução das Exportações de Vinho Licoroso com DOP Porto por Mercado"/>
    <hyperlink ref="B42" location="'17'!Área_de_Impressão" display="17. Evolução das Exportações de Vinho Licoroso com DOP Porto com Destino a uma Seleção de Mercados"/>
    <hyperlink ref="B44" location="'18'!Área_de_Impressão" display="18. Evolução das Exportações de Vinho Licoroso com DOP Madeira por Mercado"/>
    <hyperlink ref="B46" location="'19'!Área_de_Impressão" display="19. Evolução das Exportações de Vinho Licoroso com DOP Madeira com Destino a uma Seleção de Mercados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102</v>
      </c>
      <c r="B1" s="6"/>
    </row>
    <row r="3" spans="1:21" ht="15.75" thickBot="1" x14ac:dyDescent="0.3"/>
    <row r="4" spans="1:21" x14ac:dyDescent="0.25">
      <c r="A4" s="374" t="s">
        <v>17</v>
      </c>
      <c r="B4" s="382"/>
      <c r="C4" s="382"/>
      <c r="D4" s="382"/>
      <c r="E4" s="385" t="s">
        <v>1</v>
      </c>
      <c r="F4" s="387"/>
      <c r="G4" s="381" t="s">
        <v>13</v>
      </c>
      <c r="H4" s="381"/>
      <c r="I4" s="398" t="s">
        <v>134</v>
      </c>
      <c r="J4" s="386"/>
      <c r="L4" s="393" t="s">
        <v>20</v>
      </c>
      <c r="M4" s="381"/>
      <c r="N4" s="394" t="s">
        <v>13</v>
      </c>
      <c r="O4" s="395"/>
      <c r="P4" s="396" t="s">
        <v>134</v>
      </c>
      <c r="Q4" s="386"/>
      <c r="R4"/>
      <c r="S4" s="380" t="s">
        <v>23</v>
      </c>
      <c r="T4" s="381"/>
      <c r="U4" s="208" t="s">
        <v>0</v>
      </c>
    </row>
    <row r="5" spans="1:21" x14ac:dyDescent="0.25">
      <c r="A5" s="383"/>
      <c r="B5" s="384"/>
      <c r="C5" s="384"/>
      <c r="D5" s="384"/>
      <c r="E5" s="388" t="s">
        <v>224</v>
      </c>
      <c r="F5" s="379"/>
      <c r="G5" s="389" t="str">
        <f>E5</f>
        <v>jan-junho</v>
      </c>
      <c r="H5" s="389"/>
      <c r="I5" s="388" t="str">
        <f>G5</f>
        <v>jan-junho</v>
      </c>
      <c r="J5" s="390"/>
      <c r="L5" s="378" t="str">
        <f>E5</f>
        <v>jan-junho</v>
      </c>
      <c r="M5" s="389"/>
      <c r="N5" s="391" t="str">
        <f>E5</f>
        <v>jan-junho</v>
      </c>
      <c r="O5" s="392"/>
      <c r="P5" s="389" t="str">
        <f>E5</f>
        <v>jan-junho</v>
      </c>
      <c r="Q5" s="390"/>
      <c r="R5"/>
      <c r="S5" s="378" t="str">
        <f>E5</f>
        <v>jan-junho</v>
      </c>
      <c r="T5" s="379"/>
      <c r="U5" s="209" t="s">
        <v>132</v>
      </c>
    </row>
    <row r="6" spans="1:21" ht="15.75" thickBot="1" x14ac:dyDescent="0.3">
      <c r="A6" s="375"/>
      <c r="B6" s="397"/>
      <c r="C6" s="397"/>
      <c r="D6" s="397"/>
      <c r="E6" s="148">
        <v>2017</v>
      </c>
      <c r="F6" s="241">
        <v>2018</v>
      </c>
      <c r="G6" s="295">
        <f>E6</f>
        <v>2017</v>
      </c>
      <c r="H6" s="219">
        <f>F6</f>
        <v>2018</v>
      </c>
      <c r="I6" s="221" t="s">
        <v>1</v>
      </c>
      <c r="J6" s="222" t="s">
        <v>15</v>
      </c>
      <c r="L6" s="294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4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149275.86999999991</v>
      </c>
      <c r="F7" s="242">
        <v>157483.10999999984</v>
      </c>
      <c r="G7" s="20">
        <f>E7/E15</f>
        <v>0.48083865503439566</v>
      </c>
      <c r="H7" s="243">
        <f>F7/F15</f>
        <v>0.47786093787004996</v>
      </c>
      <c r="I7" s="153">
        <f t="shared" ref="I7:I18" si="0">(F7-E7)/E7</f>
        <v>5.4980352819246257E-2</v>
      </c>
      <c r="J7" s="99">
        <f t="shared" ref="J7:J18" si="1">(H7-G7)/G7</f>
        <v>-6.1927574523572585E-3</v>
      </c>
      <c r="K7" s="12"/>
      <c r="L7" s="23">
        <v>38011.190999999999</v>
      </c>
      <c r="M7" s="242">
        <v>40388.418999999987</v>
      </c>
      <c r="N7" s="20">
        <f>L7/L15</f>
        <v>0.41310821390875158</v>
      </c>
      <c r="O7" s="243">
        <f>M7/M15</f>
        <v>0.41264340877599465</v>
      </c>
      <c r="P7" s="153">
        <f t="shared" ref="P7:P18" si="2">(M7-L7)/L7</f>
        <v>6.2540213486075413E-2</v>
      </c>
      <c r="Q7" s="99">
        <f t="shared" ref="Q7:Q18" si="3">(O7-N7)/N7</f>
        <v>-1.1251413482172895E-3</v>
      </c>
      <c r="R7" s="67"/>
      <c r="S7" s="334">
        <f>(L7/E7)*10</f>
        <v>2.5463720961733483</v>
      </c>
      <c r="T7" s="335">
        <f>(M7/F7)*10</f>
        <v>2.5646190883581124</v>
      </c>
      <c r="U7" s="95">
        <f>(T7-S7)/S7</f>
        <v>7.1658781574717341E-3</v>
      </c>
    </row>
    <row r="8" spans="1:21" s="9" customFormat="1" ht="24" customHeight="1" x14ac:dyDescent="0.25">
      <c r="A8" s="73"/>
      <c r="B8" s="303" t="s">
        <v>36</v>
      </c>
      <c r="C8" s="303"/>
      <c r="D8" s="304"/>
      <c r="E8" s="306">
        <v>146243.72999999992</v>
      </c>
      <c r="F8" s="307">
        <v>152507.04999999984</v>
      </c>
      <c r="G8" s="308">
        <f>E8/E7</f>
        <v>0.97968767490686881</v>
      </c>
      <c r="H8" s="309">
        <f>F8/F7</f>
        <v>0.96840257980681232</v>
      </c>
      <c r="I8" s="318">
        <f t="shared" si="0"/>
        <v>4.2827955769453654E-2</v>
      </c>
      <c r="J8" s="317">
        <f t="shared" si="1"/>
        <v>-1.1519074281637023E-2</v>
      </c>
      <c r="K8" s="5"/>
      <c r="L8" s="306">
        <v>37705.235000000001</v>
      </c>
      <c r="M8" s="307">
        <v>39776.841999999982</v>
      </c>
      <c r="N8" s="321">
        <f>L8/L7</f>
        <v>0.9919508967766888</v>
      </c>
      <c r="O8" s="309">
        <f>M8/M7</f>
        <v>0.98485761475337752</v>
      </c>
      <c r="P8" s="316">
        <f t="shared" si="2"/>
        <v>5.4942158562331776E-2</v>
      </c>
      <c r="Q8" s="317">
        <f t="shared" si="3"/>
        <v>-7.1508398715709196E-3</v>
      </c>
      <c r="R8" s="72"/>
      <c r="S8" s="336">
        <f t="shared" ref="S8:T18" si="4">(L8/E8)*10</f>
        <v>2.5782462605405385</v>
      </c>
      <c r="T8" s="337">
        <f t="shared" si="4"/>
        <v>2.6081969325352516</v>
      </c>
      <c r="U8" s="310">
        <f t="shared" ref="U8:U18" si="5">(T8-S8)/S8</f>
        <v>1.1616683965803121E-2</v>
      </c>
    </row>
    <row r="9" spans="1:21" ht="24" customHeight="1" x14ac:dyDescent="0.25">
      <c r="A9" s="14"/>
      <c r="B9" s="1" t="s">
        <v>40</v>
      </c>
      <c r="D9" s="1"/>
      <c r="E9" s="25">
        <v>2541.8400000000006</v>
      </c>
      <c r="F9" s="223">
        <v>4866.9899999999989</v>
      </c>
      <c r="G9" s="4">
        <f>E9/E7</f>
        <v>1.7027802283115161E-2</v>
      </c>
      <c r="H9" s="229">
        <f>F9/F7</f>
        <v>3.090483798548304E-2</v>
      </c>
      <c r="I9" s="314">
        <f t="shared" si="0"/>
        <v>0.91475073175337462</v>
      </c>
      <c r="J9" s="315">
        <f t="shared" si="1"/>
        <v>0.81496340347623153</v>
      </c>
      <c r="K9" s="1"/>
      <c r="L9" s="25">
        <v>272.19800000000004</v>
      </c>
      <c r="M9" s="223">
        <v>588.95699999999999</v>
      </c>
      <c r="N9" s="4">
        <f>L9/L7</f>
        <v>7.1609963497329E-3</v>
      </c>
      <c r="O9" s="229">
        <f>M9/M7</f>
        <v>1.4582323710170486E-2</v>
      </c>
      <c r="P9" s="314">
        <f t="shared" si="2"/>
        <v>1.163708036061984</v>
      </c>
      <c r="Q9" s="315">
        <f t="shared" si="3"/>
        <v>1.0363540208639257</v>
      </c>
      <c r="R9" s="8"/>
      <c r="S9" s="336">
        <f t="shared" si="4"/>
        <v>1.0708699210021086</v>
      </c>
      <c r="T9" s="337">
        <f t="shared" si="4"/>
        <v>1.2101052190368176</v>
      </c>
      <c r="U9" s="310">
        <f t="shared" si="5"/>
        <v>0.13002073856403959</v>
      </c>
    </row>
    <row r="10" spans="1:21" ht="24" customHeight="1" thickBot="1" x14ac:dyDescent="0.3">
      <c r="A10" s="14"/>
      <c r="B10" s="1" t="s">
        <v>39</v>
      </c>
      <c r="D10" s="1"/>
      <c r="E10" s="25">
        <v>490.3</v>
      </c>
      <c r="F10" s="223">
        <v>109.07</v>
      </c>
      <c r="G10" s="4">
        <f>E10/E7</f>
        <v>3.2845228100161152E-3</v>
      </c>
      <c r="H10" s="229">
        <f>F10/F7</f>
        <v>6.9258220770468718E-4</v>
      </c>
      <c r="I10" s="319">
        <f t="shared" si="0"/>
        <v>-0.77754436059555376</v>
      </c>
      <c r="J10" s="312">
        <f t="shared" si="1"/>
        <v>-0.78913764715146284</v>
      </c>
      <c r="K10" s="1"/>
      <c r="L10" s="25">
        <v>33.758000000000003</v>
      </c>
      <c r="M10" s="223">
        <v>22.619999999999997</v>
      </c>
      <c r="N10" s="4">
        <f>L10/L7</f>
        <v>8.881068735783628E-4</v>
      </c>
      <c r="O10" s="229">
        <f>M10/M7</f>
        <v>5.6006153645182311E-4</v>
      </c>
      <c r="P10" s="320">
        <f t="shared" si="2"/>
        <v>-0.3299366076189349</v>
      </c>
      <c r="Q10" s="315">
        <f t="shared" si="3"/>
        <v>-0.36937596913846465</v>
      </c>
      <c r="R10" s="8"/>
      <c r="S10" s="336">
        <f t="shared" si="4"/>
        <v>0.68851723434631862</v>
      </c>
      <c r="T10" s="337">
        <f t="shared" si="4"/>
        <v>2.0738974970202619</v>
      </c>
      <c r="U10" s="310">
        <f t="shared" si="5"/>
        <v>2.0121214017093263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161173.10999999987</v>
      </c>
      <c r="F11" s="242">
        <v>172075.33999999991</v>
      </c>
      <c r="G11" s="20">
        <f>E11/E15</f>
        <v>0.51916134496560429</v>
      </c>
      <c r="H11" s="243">
        <f>F11/F15</f>
        <v>0.52213906212995009</v>
      </c>
      <c r="I11" s="153">
        <f t="shared" si="0"/>
        <v>6.7642983373591592E-2</v>
      </c>
      <c r="J11" s="99">
        <f t="shared" si="1"/>
        <v>5.7356295749312509E-3</v>
      </c>
      <c r="K11" s="12"/>
      <c r="L11" s="23">
        <v>54001.481999999982</v>
      </c>
      <c r="M11" s="242">
        <v>57488.872000000018</v>
      </c>
      <c r="N11" s="20">
        <f>L11/L15</f>
        <v>0.58689178609124859</v>
      </c>
      <c r="O11" s="243">
        <f>M11/M15</f>
        <v>0.5873565912240053</v>
      </c>
      <c r="P11" s="153">
        <f t="shared" si="2"/>
        <v>6.4579523947139769E-2</v>
      </c>
      <c r="Q11" s="99">
        <f t="shared" si="3"/>
        <v>7.9197757367222769E-4</v>
      </c>
      <c r="R11" s="8"/>
      <c r="S11" s="338">
        <f t="shared" si="4"/>
        <v>3.3505267721147791</v>
      </c>
      <c r="T11" s="339">
        <f t="shared" si="4"/>
        <v>3.3409128815320113</v>
      </c>
      <c r="U11" s="98">
        <f t="shared" si="5"/>
        <v>-2.8693668896427799E-3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158755.80999999988</v>
      </c>
      <c r="F12" s="225">
        <v>169384.49999999991</v>
      </c>
      <c r="G12" s="74">
        <f>E12/E11</f>
        <v>0.98500184056757367</v>
      </c>
      <c r="H12" s="231">
        <f>F12/F11</f>
        <v>0.98436243101422904</v>
      </c>
      <c r="I12" s="318">
        <f t="shared" si="0"/>
        <v>6.6949927690835631E-2</v>
      </c>
      <c r="J12" s="317">
        <f t="shared" si="1"/>
        <v>-6.491455416734954E-4</v>
      </c>
      <c r="K12" s="5"/>
      <c r="L12" s="42">
        <v>53574.482999999978</v>
      </c>
      <c r="M12" s="225">
        <v>56954.56400000002</v>
      </c>
      <c r="N12" s="74">
        <f>L12/L11</f>
        <v>0.99209282811905042</v>
      </c>
      <c r="O12" s="231">
        <f>M12/M11</f>
        <v>0.9907058882630364</v>
      </c>
      <c r="P12" s="318">
        <f t="shared" si="2"/>
        <v>6.3091248122731175E-2</v>
      </c>
      <c r="Q12" s="317">
        <f t="shared" si="3"/>
        <v>-1.3979940351383949E-3</v>
      </c>
      <c r="R12" s="72"/>
      <c r="S12" s="336">
        <f t="shared" si="4"/>
        <v>3.3746470759085936</v>
      </c>
      <c r="T12" s="337">
        <f t="shared" si="4"/>
        <v>3.3624424903105092</v>
      </c>
      <c r="U12" s="310">
        <f t="shared" si="5"/>
        <v>-3.6165516937199647E-3</v>
      </c>
    </row>
    <row r="13" spans="1:21" ht="24" customHeight="1" x14ac:dyDescent="0.25">
      <c r="A13" s="14"/>
      <c r="B13" s="5" t="s">
        <v>40</v>
      </c>
      <c r="D13" s="5"/>
      <c r="E13" s="273">
        <v>1696.9900000000002</v>
      </c>
      <c r="F13" s="269">
        <v>2301.2199999999993</v>
      </c>
      <c r="G13" s="261">
        <f>E13/E11</f>
        <v>1.0528989606268699E-2</v>
      </c>
      <c r="H13" s="272">
        <f>F13/F11</f>
        <v>1.3373328217744626E-2</v>
      </c>
      <c r="I13" s="314">
        <f t="shared" si="0"/>
        <v>0.35605984714111399</v>
      </c>
      <c r="J13" s="315">
        <f t="shared" si="1"/>
        <v>0.27014354822636338</v>
      </c>
      <c r="K13" s="324"/>
      <c r="L13" s="273">
        <v>313.78999999999996</v>
      </c>
      <c r="M13" s="269">
        <v>470.07900000000001</v>
      </c>
      <c r="N13" s="261">
        <f>L13/L11</f>
        <v>5.8107664526688375E-3</v>
      </c>
      <c r="O13" s="272">
        <f>M13/M11</f>
        <v>8.1768694296176121E-3</v>
      </c>
      <c r="P13" s="314">
        <f t="shared" si="2"/>
        <v>0.49806877210873535</v>
      </c>
      <c r="Q13" s="315">
        <f t="shared" si="3"/>
        <v>0.40719292303720844</v>
      </c>
      <c r="R13" s="325"/>
      <c r="S13" s="336">
        <f t="shared" si="4"/>
        <v>1.8490975197261028</v>
      </c>
      <c r="T13" s="337">
        <f t="shared" si="4"/>
        <v>2.0427381997375309</v>
      </c>
      <c r="U13" s="310">
        <f t="shared" si="5"/>
        <v>0.1047217239467776</v>
      </c>
    </row>
    <row r="14" spans="1:21" ht="24" customHeight="1" thickBot="1" x14ac:dyDescent="0.3">
      <c r="A14" s="14"/>
      <c r="B14" s="1" t="s">
        <v>39</v>
      </c>
      <c r="D14" s="1"/>
      <c r="E14" s="273">
        <v>720.31</v>
      </c>
      <c r="F14" s="269">
        <v>389.62000000000006</v>
      </c>
      <c r="G14" s="261">
        <f>E14/E11</f>
        <v>4.4691698261577293E-3</v>
      </c>
      <c r="H14" s="272">
        <f>F14/F11</f>
        <v>2.2642407680263789E-3</v>
      </c>
      <c r="I14" s="319">
        <f t="shared" si="0"/>
        <v>-0.45909400119393029</v>
      </c>
      <c r="J14" s="312">
        <f t="shared" si="1"/>
        <v>-0.49336434816731722</v>
      </c>
      <c r="K14" s="324"/>
      <c r="L14" s="273">
        <v>113.209</v>
      </c>
      <c r="M14" s="269">
        <v>64.228999999999985</v>
      </c>
      <c r="N14" s="261">
        <f>L14/L11</f>
        <v>2.0964054282806544E-3</v>
      </c>
      <c r="O14" s="272">
        <f>M14/M11</f>
        <v>1.1172423073460194E-3</v>
      </c>
      <c r="P14" s="320">
        <f t="shared" si="2"/>
        <v>-0.4326511143106998</v>
      </c>
      <c r="Q14" s="315">
        <f t="shared" si="3"/>
        <v>-0.46706763287561498</v>
      </c>
      <c r="R14" s="325"/>
      <c r="S14" s="336">
        <f t="shared" si="4"/>
        <v>1.5716705307437076</v>
      </c>
      <c r="T14" s="337">
        <f t="shared" si="4"/>
        <v>1.6485036702428</v>
      </c>
      <c r="U14" s="310">
        <f t="shared" si="5"/>
        <v>4.8886288822082402E-2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310448.97999999981</v>
      </c>
      <c r="F15" s="242">
        <v>329558.44999999972</v>
      </c>
      <c r="G15" s="20">
        <f>G7+G11</f>
        <v>1</v>
      </c>
      <c r="H15" s="243">
        <f>H7+H11</f>
        <v>1</v>
      </c>
      <c r="I15" s="153">
        <f t="shared" si="0"/>
        <v>6.155430112864254E-2</v>
      </c>
      <c r="J15" s="99">
        <v>0</v>
      </c>
      <c r="K15" s="12"/>
      <c r="L15" s="23">
        <v>92012.672999999966</v>
      </c>
      <c r="M15" s="242">
        <v>97877.291000000012</v>
      </c>
      <c r="N15" s="20">
        <f>N7+N11</f>
        <v>1.0000000000000002</v>
      </c>
      <c r="O15" s="243">
        <f>O7+O11</f>
        <v>1</v>
      </c>
      <c r="P15" s="153">
        <f t="shared" si="2"/>
        <v>6.373706804496429E-2</v>
      </c>
      <c r="Q15" s="99">
        <v>0</v>
      </c>
      <c r="R15" s="8"/>
      <c r="S15" s="338">
        <f t="shared" si="4"/>
        <v>2.9638581192954803</v>
      </c>
      <c r="T15" s="339">
        <f t="shared" si="4"/>
        <v>2.9699524014632335</v>
      </c>
      <c r="U15" s="98">
        <f t="shared" si="5"/>
        <v>2.0561990225098359E-3</v>
      </c>
    </row>
    <row r="16" spans="1:21" s="68" customFormat="1" ht="24" customHeight="1" x14ac:dyDescent="0.25">
      <c r="A16" s="305"/>
      <c r="B16" s="303" t="s">
        <v>36</v>
      </c>
      <c r="C16" s="303"/>
      <c r="D16" s="304"/>
      <c r="E16" s="306">
        <f>E8+E12</f>
        <v>304999.5399999998</v>
      </c>
      <c r="F16" s="307">
        <f t="shared" ref="F16:F17" si="6">F8+F12</f>
        <v>321891.54999999976</v>
      </c>
      <c r="G16" s="308">
        <f>E16/E15</f>
        <v>0.98244658429865028</v>
      </c>
      <c r="H16" s="309">
        <f>F16/F15</f>
        <v>0.97673584154798654</v>
      </c>
      <c r="I16" s="316">
        <f t="shared" si="0"/>
        <v>5.5383722873811422E-2</v>
      </c>
      <c r="J16" s="317">
        <f t="shared" si="1"/>
        <v>-5.8127768388960641E-3</v>
      </c>
      <c r="K16" s="5"/>
      <c r="L16" s="306">
        <f t="shared" ref="L16:M18" si="7">L8+L12</f>
        <v>91279.717999999979</v>
      </c>
      <c r="M16" s="307">
        <f t="shared" si="7"/>
        <v>96731.406000000003</v>
      </c>
      <c r="N16" s="321">
        <f>L16/L15</f>
        <v>0.99203419511570989</v>
      </c>
      <c r="O16" s="309">
        <f>M16/M15</f>
        <v>0.98829263674655632</v>
      </c>
      <c r="P16" s="316">
        <f t="shared" si="2"/>
        <v>5.9725074961340538E-2</v>
      </c>
      <c r="Q16" s="317">
        <f t="shared" si="3"/>
        <v>-3.7716022165114613E-3</v>
      </c>
      <c r="R16" s="72"/>
      <c r="S16" s="336">
        <f t="shared" si="4"/>
        <v>2.9927821530484944</v>
      </c>
      <c r="T16" s="337">
        <f t="shared" si="4"/>
        <v>3.0050930507495481</v>
      </c>
      <c r="U16" s="310">
        <f t="shared" si="5"/>
        <v>4.1135295091604598E-3</v>
      </c>
    </row>
    <row r="17" spans="1:21" ht="24" customHeight="1" x14ac:dyDescent="0.25">
      <c r="A17" s="14"/>
      <c r="B17" s="5" t="s">
        <v>40</v>
      </c>
      <c r="C17" s="5"/>
      <c r="D17" s="326"/>
      <c r="E17" s="273">
        <f>E9+E13</f>
        <v>4238.8300000000008</v>
      </c>
      <c r="F17" s="269">
        <f t="shared" si="6"/>
        <v>7168.2099999999982</v>
      </c>
      <c r="G17" s="313">
        <f>E17/E15</f>
        <v>1.3653869953124032E-2</v>
      </c>
      <c r="H17" s="272">
        <f>F17/F15</f>
        <v>2.1750951917634046E-2</v>
      </c>
      <c r="I17" s="314">
        <f t="shared" si="0"/>
        <v>0.69108220900578621</v>
      </c>
      <c r="J17" s="315">
        <f t="shared" si="1"/>
        <v>0.5930246876752614</v>
      </c>
      <c r="K17" s="324"/>
      <c r="L17" s="273">
        <f t="shared" si="7"/>
        <v>585.98800000000006</v>
      </c>
      <c r="M17" s="269">
        <f t="shared" si="7"/>
        <v>1059.0360000000001</v>
      </c>
      <c r="N17" s="74">
        <f>L17/L15</f>
        <v>6.3685575138111711E-3</v>
      </c>
      <c r="O17" s="231">
        <f>M17/M15</f>
        <v>1.0820037918703736E-2</v>
      </c>
      <c r="P17" s="314">
        <f t="shared" si="2"/>
        <v>0.80726567779544967</v>
      </c>
      <c r="Q17" s="315">
        <f t="shared" si="3"/>
        <v>0.69897781330212727</v>
      </c>
      <c r="R17" s="325"/>
      <c r="S17" s="336">
        <f t="shared" si="4"/>
        <v>1.3824286418657978</v>
      </c>
      <c r="T17" s="337">
        <f t="shared" si="4"/>
        <v>1.4774064933923536</v>
      </c>
      <c r="U17" s="310">
        <f t="shared" si="5"/>
        <v>6.8703619593969589E-2</v>
      </c>
    </row>
    <row r="18" spans="1:21" ht="24" customHeight="1" thickBot="1" x14ac:dyDescent="0.3">
      <c r="A18" s="15"/>
      <c r="B18" s="327" t="s">
        <v>39</v>
      </c>
      <c r="C18" s="327"/>
      <c r="D18" s="328"/>
      <c r="E18" s="329">
        <f>E10+E14</f>
        <v>1210.6099999999999</v>
      </c>
      <c r="F18" s="330">
        <f>F10+F14</f>
        <v>498.69000000000005</v>
      </c>
      <c r="G18" s="331">
        <f>E18/E15</f>
        <v>3.8995457482256849E-3</v>
      </c>
      <c r="H18" s="332">
        <f>F18/F15</f>
        <v>1.513206534379563E-3</v>
      </c>
      <c r="I18" s="311">
        <f t="shared" si="0"/>
        <v>-0.58806717274762299</v>
      </c>
      <c r="J18" s="312">
        <f t="shared" si="1"/>
        <v>-0.61195312683071335</v>
      </c>
      <c r="K18" s="324"/>
      <c r="L18" s="329">
        <f t="shared" si="7"/>
        <v>146.96700000000001</v>
      </c>
      <c r="M18" s="330">
        <f t="shared" si="7"/>
        <v>86.84899999999999</v>
      </c>
      <c r="N18" s="322">
        <f>L18/L15</f>
        <v>1.5972473704790652E-3</v>
      </c>
      <c r="O18" s="323">
        <f>M18/M15</f>
        <v>8.8732533473980164E-4</v>
      </c>
      <c r="P18" s="311">
        <f t="shared" si="2"/>
        <v>-0.40905781570012328</v>
      </c>
      <c r="Q18" s="312">
        <f t="shared" si="3"/>
        <v>-0.44446592860962758</v>
      </c>
      <c r="R18" s="325"/>
      <c r="S18" s="340">
        <f t="shared" si="4"/>
        <v>1.2139912936453525</v>
      </c>
      <c r="T18" s="341">
        <f t="shared" si="4"/>
        <v>1.7415428422466859</v>
      </c>
      <c r="U18" s="333">
        <f t="shared" si="5"/>
        <v>0.43455958157427182</v>
      </c>
    </row>
    <row r="19" spans="1:21" ht="6.75" customHeight="1" x14ac:dyDescent="0.25">
      <c r="S19" s="342"/>
      <c r="T19" s="342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  <mergeCell ref="A4:D6"/>
    <mergeCell ref="E4:F4"/>
    <mergeCell ref="G4:H4"/>
    <mergeCell ref="I4:J4"/>
    <mergeCell ref="L4:M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>
    <pageSetUpPr fitToPage="1"/>
  </sheetPr>
  <dimension ref="A1:R96"/>
  <sheetViews>
    <sheetView showGridLines="0" workbookViewId="0">
      <selection activeCell="I96" sqref="I96:J96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4" width="10.140625" customWidth="1"/>
    <col min="15" max="15" width="2" customWidth="1"/>
    <col min="18" max="18" width="10.140625" customWidth="1"/>
  </cols>
  <sheetData>
    <row r="1" spans="1:18" ht="15.75" x14ac:dyDescent="0.25">
      <c r="A1" s="6" t="s">
        <v>34</v>
      </c>
    </row>
    <row r="3" spans="1:18" ht="8.25" customHeight="1" thickBot="1" x14ac:dyDescent="0.3"/>
    <row r="4" spans="1:18" x14ac:dyDescent="0.25">
      <c r="A4" s="401" t="s">
        <v>3</v>
      </c>
      <c r="B4" s="385" t="s">
        <v>1</v>
      </c>
      <c r="C4" s="381"/>
      <c r="D4" s="385" t="s">
        <v>13</v>
      </c>
      <c r="E4" s="381"/>
      <c r="F4" s="404" t="s">
        <v>136</v>
      </c>
      <c r="G4" s="400"/>
      <c r="I4" s="405" t="s">
        <v>20</v>
      </c>
      <c r="J4" s="406"/>
      <c r="K4" s="385" t="s">
        <v>13</v>
      </c>
      <c r="L4" s="387"/>
      <c r="M4" s="399" t="s">
        <v>136</v>
      </c>
      <c r="N4" s="400"/>
      <c r="P4" s="380" t="s">
        <v>23</v>
      </c>
      <c r="Q4" s="381"/>
      <c r="R4" s="208" t="s">
        <v>0</v>
      </c>
    </row>
    <row r="5" spans="1:18" x14ac:dyDescent="0.25">
      <c r="A5" s="402"/>
      <c r="B5" s="388" t="s">
        <v>224</v>
      </c>
      <c r="C5" s="389"/>
      <c r="D5" s="388" t="str">
        <f>B5</f>
        <v>jan-junho</v>
      </c>
      <c r="E5" s="389"/>
      <c r="F5" s="388" t="str">
        <f>D5</f>
        <v>jan-junho</v>
      </c>
      <c r="G5" s="390"/>
      <c r="I5" s="378" t="str">
        <f>B5</f>
        <v>jan-junho</v>
      </c>
      <c r="J5" s="389"/>
      <c r="K5" s="388" t="str">
        <f>B5</f>
        <v>jan-junho</v>
      </c>
      <c r="L5" s="379"/>
      <c r="M5" s="389" t="str">
        <f>B5</f>
        <v>jan-junho</v>
      </c>
      <c r="N5" s="390"/>
      <c r="P5" s="378" t="str">
        <f>B5</f>
        <v>jan-junho</v>
      </c>
      <c r="Q5" s="379"/>
      <c r="R5" s="209" t="s">
        <v>132</v>
      </c>
    </row>
    <row r="6" spans="1:18" ht="19.5" customHeight="1" thickBot="1" x14ac:dyDescent="0.3">
      <c r="A6" s="403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140</v>
      </c>
      <c r="B7" s="59">
        <v>52408.229999999989</v>
      </c>
      <c r="C7" s="245">
        <v>49830.469999999994</v>
      </c>
      <c r="D7" s="4">
        <f>B7/$B$33</f>
        <v>0.16881430887613161</v>
      </c>
      <c r="E7" s="247">
        <f>C7/$C$33</f>
        <v>0.15120373942770998</v>
      </c>
      <c r="F7" s="87">
        <f>(C7-B7)/B7</f>
        <v>-4.9186167897675527E-2</v>
      </c>
      <c r="G7" s="101">
        <f>(E7-D7)/D7</f>
        <v>-0.10431917510821594</v>
      </c>
      <c r="I7" s="59">
        <v>15846.411999999998</v>
      </c>
      <c r="J7" s="245">
        <v>14441.481999999998</v>
      </c>
      <c r="K7" s="4">
        <f>I7/$I$33</f>
        <v>0.17221988540643743</v>
      </c>
      <c r="L7" s="247">
        <f>J7/$J$33</f>
        <v>0.14754680940239767</v>
      </c>
      <c r="M7" s="87">
        <f>(J7-I7)/I7</f>
        <v>-8.8659186697909939E-2</v>
      </c>
      <c r="N7" s="101">
        <f>(L7-K7)/K7</f>
        <v>-0.14326496586507134</v>
      </c>
      <c r="P7" s="49">
        <f t="shared" ref="P7:Q33" si="0">(I7/B7)*10</f>
        <v>3.0236495298543762</v>
      </c>
      <c r="Q7" s="253">
        <f t="shared" si="0"/>
        <v>2.8981227750811906</v>
      </c>
      <c r="R7" s="104">
        <f>(Q7-P7)/P7</f>
        <v>-4.1514981658350832E-2</v>
      </c>
    </row>
    <row r="8" spans="1:18" ht="20.100000000000001" customHeight="1" x14ac:dyDescent="0.25">
      <c r="A8" s="14" t="s">
        <v>142</v>
      </c>
      <c r="B8" s="25">
        <v>52879.039999999986</v>
      </c>
      <c r="C8" s="223">
        <v>52511.17</v>
      </c>
      <c r="D8" s="4">
        <f t="shared" ref="D8:D32" si="1">B8/$B$33</f>
        <v>0.17033085436454001</v>
      </c>
      <c r="E8" s="229">
        <f t="shared" ref="E8:E32" si="2">C8/$C$33</f>
        <v>0.15933795659009806</v>
      </c>
      <c r="F8" s="87">
        <f t="shared" ref="F8:F33" si="3">(C8-B8)/B8</f>
        <v>-6.9568206987114019E-3</v>
      </c>
      <c r="G8" s="83">
        <f t="shared" ref="G8:G32" si="4">(E8-D8)/D8</f>
        <v>-6.4538499589246998E-2</v>
      </c>
      <c r="I8" s="25">
        <v>11959.274000000003</v>
      </c>
      <c r="J8" s="223">
        <v>11951.207000000002</v>
      </c>
      <c r="K8" s="4">
        <f t="shared" ref="K8:K32" si="5">I8/$I$33</f>
        <v>0.12997420474894805</v>
      </c>
      <c r="L8" s="229">
        <f t="shared" ref="L8:L32" si="6">J8/$J$33</f>
        <v>0.12210398221994125</v>
      </c>
      <c r="M8" s="87">
        <f t="shared" ref="M8:M33" si="7">(J8-I8)/I8</f>
        <v>-6.7453927387238683E-4</v>
      </c>
      <c r="N8" s="83">
        <f t="shared" ref="N8:N33" si="8">(L8-K8)/K8</f>
        <v>-6.0552188368519368E-2</v>
      </c>
      <c r="P8" s="49">
        <f t="shared" si="0"/>
        <v>2.2616284259320905</v>
      </c>
      <c r="Q8" s="254">
        <f t="shared" si="0"/>
        <v>2.2759361484423222</v>
      </c>
      <c r="R8" s="92">
        <f t="shared" ref="R8:R71" si="9">(Q8-P8)/P8</f>
        <v>6.3262923061002101E-3</v>
      </c>
    </row>
    <row r="9" spans="1:18" ht="20.100000000000001" customHeight="1" x14ac:dyDescent="0.25">
      <c r="A9" s="14" t="s">
        <v>143</v>
      </c>
      <c r="B9" s="25">
        <v>26563.749999999996</v>
      </c>
      <c r="C9" s="223">
        <v>34172.770000000004</v>
      </c>
      <c r="D9" s="4">
        <f t="shared" si="1"/>
        <v>8.5565589553555643E-2</v>
      </c>
      <c r="E9" s="229">
        <f t="shared" si="2"/>
        <v>0.10369259231556649</v>
      </c>
      <c r="F9" s="87">
        <f t="shared" si="3"/>
        <v>0.28644374382382037</v>
      </c>
      <c r="G9" s="83">
        <f t="shared" si="4"/>
        <v>0.21184921247653096</v>
      </c>
      <c r="I9" s="25">
        <v>8132.161000000001</v>
      </c>
      <c r="J9" s="223">
        <v>11399.806999999997</v>
      </c>
      <c r="K9" s="4">
        <f t="shared" si="5"/>
        <v>8.8380879881622409E-2</v>
      </c>
      <c r="L9" s="229">
        <f t="shared" si="6"/>
        <v>0.11647039761245546</v>
      </c>
      <c r="M9" s="87">
        <f t="shared" si="7"/>
        <v>0.40181767183409128</v>
      </c>
      <c r="N9" s="83">
        <f t="shared" si="8"/>
        <v>0.31782346779593312</v>
      </c>
      <c r="P9" s="49">
        <f t="shared" si="0"/>
        <v>3.0613753705707976</v>
      </c>
      <c r="Q9" s="254">
        <f t="shared" si="0"/>
        <v>3.3359329665110544</v>
      </c>
      <c r="R9" s="92">
        <f t="shared" si="9"/>
        <v>8.9684394334519399E-2</v>
      </c>
    </row>
    <row r="10" spans="1:18" ht="20.100000000000001" customHeight="1" x14ac:dyDescent="0.25">
      <c r="A10" s="14" t="s">
        <v>144</v>
      </c>
      <c r="B10" s="25">
        <v>26890.66</v>
      </c>
      <c r="C10" s="223">
        <v>29639.350000000006</v>
      </c>
      <c r="D10" s="4">
        <f t="shared" si="1"/>
        <v>8.6618612823272947E-2</v>
      </c>
      <c r="E10" s="229">
        <f t="shared" si="2"/>
        <v>8.9936549950395767E-2</v>
      </c>
      <c r="F10" s="87">
        <f t="shared" si="3"/>
        <v>0.1022172754406179</v>
      </c>
      <c r="G10" s="83">
        <f t="shared" si="4"/>
        <v>3.8305128874464564E-2</v>
      </c>
      <c r="I10" s="25">
        <v>9728.2219999999998</v>
      </c>
      <c r="J10" s="223">
        <v>10100.582999999999</v>
      </c>
      <c r="K10" s="4">
        <f t="shared" si="5"/>
        <v>0.10572697958682278</v>
      </c>
      <c r="L10" s="229">
        <f t="shared" si="6"/>
        <v>0.10319638903778007</v>
      </c>
      <c r="M10" s="87">
        <f t="shared" si="7"/>
        <v>3.8276367459541834E-2</v>
      </c>
      <c r="N10" s="83">
        <f t="shared" si="8"/>
        <v>-2.393514464266519E-2</v>
      </c>
      <c r="P10" s="49">
        <f t="shared" si="0"/>
        <v>3.6176955121220526</v>
      </c>
      <c r="Q10" s="254">
        <f t="shared" si="0"/>
        <v>3.4078287816703123</v>
      </c>
      <c r="R10" s="92">
        <f t="shared" si="9"/>
        <v>-5.8011164772857726E-2</v>
      </c>
    </row>
    <row r="11" spans="1:18" ht="20.100000000000001" customHeight="1" x14ac:dyDescent="0.25">
      <c r="A11" s="14" t="s">
        <v>139</v>
      </c>
      <c r="B11" s="25">
        <v>28919.190000000006</v>
      </c>
      <c r="C11" s="223">
        <v>28524.530000000006</v>
      </c>
      <c r="D11" s="4">
        <f t="shared" si="1"/>
        <v>9.3152794381865939E-2</v>
      </c>
      <c r="E11" s="229">
        <f t="shared" si="2"/>
        <v>8.6553781279163092E-2</v>
      </c>
      <c r="F11" s="87">
        <f t="shared" si="3"/>
        <v>-1.364699357070512E-2</v>
      </c>
      <c r="G11" s="83">
        <f t="shared" si="4"/>
        <v>-7.0840742314730573E-2</v>
      </c>
      <c r="I11" s="25">
        <v>6832.2549999999983</v>
      </c>
      <c r="J11" s="223">
        <v>6763.5790000000006</v>
      </c>
      <c r="K11" s="4">
        <f t="shared" si="5"/>
        <v>7.4253412896721285E-2</v>
      </c>
      <c r="L11" s="229">
        <f t="shared" si="6"/>
        <v>6.9102637914243134E-2</v>
      </c>
      <c r="M11" s="87">
        <f t="shared" si="7"/>
        <v>-1.005173255389292E-2</v>
      </c>
      <c r="N11" s="83">
        <f t="shared" si="8"/>
        <v>-6.9367518360972033E-2</v>
      </c>
      <c r="P11" s="49">
        <f t="shared" si="0"/>
        <v>2.3625333212998001</v>
      </c>
      <c r="Q11" s="254">
        <f t="shared" si="0"/>
        <v>2.3711447655754538</v>
      </c>
      <c r="R11" s="92">
        <f t="shared" si="9"/>
        <v>3.6450043679874824E-3</v>
      </c>
    </row>
    <row r="12" spans="1:18" ht="20.100000000000001" customHeight="1" x14ac:dyDescent="0.25">
      <c r="A12" s="14" t="s">
        <v>147</v>
      </c>
      <c r="B12" s="25">
        <v>17319.349999999999</v>
      </c>
      <c r="C12" s="223">
        <v>18490.189999999999</v>
      </c>
      <c r="D12" s="4">
        <f t="shared" si="1"/>
        <v>5.5788071843560265E-2</v>
      </c>
      <c r="E12" s="229">
        <f t="shared" si="2"/>
        <v>5.6105950249492914E-2</v>
      </c>
      <c r="F12" s="87">
        <f t="shared" si="3"/>
        <v>6.760299895781309E-2</v>
      </c>
      <c r="G12" s="83">
        <f t="shared" si="4"/>
        <v>5.6979636583253338E-3</v>
      </c>
      <c r="I12" s="25">
        <v>6083.6909999999989</v>
      </c>
      <c r="J12" s="223">
        <v>6454.9429999999984</v>
      </c>
      <c r="K12" s="4">
        <f t="shared" si="5"/>
        <v>6.6117968336818114E-2</v>
      </c>
      <c r="L12" s="229">
        <f t="shared" si="6"/>
        <v>6.5949342631479307E-2</v>
      </c>
      <c r="M12" s="87">
        <f t="shared" si="7"/>
        <v>6.1024138142453249E-2</v>
      </c>
      <c r="N12" s="83">
        <f t="shared" si="8"/>
        <v>-2.5503763890595346E-3</v>
      </c>
      <c r="P12" s="49">
        <f t="shared" si="0"/>
        <v>3.5126554980412079</v>
      </c>
      <c r="Q12" s="254">
        <f t="shared" si="0"/>
        <v>3.4910095569596629</v>
      </c>
      <c r="R12" s="92">
        <f t="shared" si="9"/>
        <v>-6.162272700415871E-3</v>
      </c>
    </row>
    <row r="13" spans="1:18" ht="20.100000000000001" customHeight="1" x14ac:dyDescent="0.25">
      <c r="A13" s="14" t="s">
        <v>145</v>
      </c>
      <c r="B13" s="25">
        <v>15836.970000000001</v>
      </c>
      <c r="C13" s="223">
        <v>24619.960000000003</v>
      </c>
      <c r="D13" s="4">
        <f t="shared" si="1"/>
        <v>5.1013116551389556E-2</v>
      </c>
      <c r="E13" s="229">
        <f t="shared" si="2"/>
        <v>7.4705898149478492E-2</v>
      </c>
      <c r="F13" s="87">
        <f t="shared" si="3"/>
        <v>0.55458777783881641</v>
      </c>
      <c r="G13" s="83">
        <f t="shared" si="4"/>
        <v>0.46444489574012437</v>
      </c>
      <c r="I13" s="25">
        <v>4005.425999999999</v>
      </c>
      <c r="J13" s="223">
        <v>6425.5439999999999</v>
      </c>
      <c r="K13" s="4">
        <f t="shared" si="5"/>
        <v>4.3531242701752605E-2</v>
      </c>
      <c r="L13" s="229">
        <f t="shared" si="6"/>
        <v>6.5648976737617382E-2</v>
      </c>
      <c r="M13" s="87">
        <f t="shared" si="7"/>
        <v>0.60420988928518504</v>
      </c>
      <c r="N13" s="83">
        <f t="shared" si="8"/>
        <v>0.50808873496676665</v>
      </c>
      <c r="P13" s="49">
        <f t="shared" si="0"/>
        <v>2.5291618283042769</v>
      </c>
      <c r="Q13" s="254">
        <f t="shared" si="0"/>
        <v>2.6098921362991652</v>
      </c>
      <c r="R13" s="92">
        <f t="shared" si="9"/>
        <v>3.1919787453464514E-2</v>
      </c>
    </row>
    <row r="14" spans="1:18" ht="20.100000000000001" customHeight="1" x14ac:dyDescent="0.25">
      <c r="A14" s="14" t="s">
        <v>148</v>
      </c>
      <c r="B14" s="25">
        <v>11737.999999999996</v>
      </c>
      <c r="C14" s="223">
        <v>8600.81</v>
      </c>
      <c r="D14" s="4">
        <f t="shared" si="1"/>
        <v>3.7809755406508341E-2</v>
      </c>
      <c r="E14" s="229">
        <f t="shared" si="2"/>
        <v>2.6097980494810553E-2</v>
      </c>
      <c r="F14" s="87">
        <f t="shared" si="3"/>
        <v>-0.26726784801499387</v>
      </c>
      <c r="G14" s="83">
        <f t="shared" si="4"/>
        <v>-0.30975537360079813</v>
      </c>
      <c r="I14" s="25">
        <v>4338.8959999999997</v>
      </c>
      <c r="J14" s="223">
        <v>3563.875</v>
      </c>
      <c r="K14" s="4">
        <f t="shared" si="5"/>
        <v>4.7155417384733514E-2</v>
      </c>
      <c r="L14" s="229">
        <f t="shared" si="6"/>
        <v>3.6411663661594436E-2</v>
      </c>
      <c r="M14" s="87">
        <f t="shared" si="7"/>
        <v>-0.17862170469170033</v>
      </c>
      <c r="N14" s="83">
        <f t="shared" si="8"/>
        <v>-0.22783710375167521</v>
      </c>
      <c r="P14" s="49">
        <f t="shared" si="0"/>
        <v>3.6964525472823317</v>
      </c>
      <c r="Q14" s="254">
        <f t="shared" si="0"/>
        <v>4.1436504236228915</v>
      </c>
      <c r="R14" s="92">
        <f t="shared" si="9"/>
        <v>0.12098028329062252</v>
      </c>
    </row>
    <row r="15" spans="1:18" ht="20.100000000000001" customHeight="1" x14ac:dyDescent="0.25">
      <c r="A15" s="14" t="s">
        <v>149</v>
      </c>
      <c r="B15" s="25">
        <v>13325.03</v>
      </c>
      <c r="C15" s="223">
        <v>11035.86</v>
      </c>
      <c r="D15" s="4">
        <f t="shared" si="1"/>
        <v>4.2921803125267166E-2</v>
      </c>
      <c r="E15" s="229">
        <f t="shared" si="2"/>
        <v>3.3486806361663617E-2</v>
      </c>
      <c r="F15" s="87">
        <f t="shared" si="3"/>
        <v>-0.17179473517132793</v>
      </c>
      <c r="G15" s="83">
        <f t="shared" si="4"/>
        <v>-0.21981827594864869</v>
      </c>
      <c r="I15" s="25">
        <v>3295.8180000000007</v>
      </c>
      <c r="J15" s="223">
        <v>2847.8469999999998</v>
      </c>
      <c r="K15" s="4">
        <f t="shared" si="5"/>
        <v>3.5819174604350433E-2</v>
      </c>
      <c r="L15" s="229">
        <f t="shared" si="6"/>
        <v>2.9096095436478751E-2</v>
      </c>
      <c r="M15" s="87">
        <f t="shared" si="7"/>
        <v>-0.13592103690191656</v>
      </c>
      <c r="N15" s="83">
        <f t="shared" si="8"/>
        <v>-0.18769497740059948</v>
      </c>
      <c r="P15" s="49">
        <f t="shared" si="0"/>
        <v>2.4734038122240629</v>
      </c>
      <c r="Q15" s="254">
        <f t="shared" si="0"/>
        <v>2.5805392601935866</v>
      </c>
      <c r="R15" s="92">
        <f t="shared" si="9"/>
        <v>4.3314984573096627E-2</v>
      </c>
    </row>
    <row r="16" spans="1:18" ht="20.100000000000001" customHeight="1" x14ac:dyDescent="0.25">
      <c r="A16" s="14" t="s">
        <v>151</v>
      </c>
      <c r="B16" s="25">
        <v>6262.9000000000015</v>
      </c>
      <c r="C16" s="223">
        <v>6821.2099999999991</v>
      </c>
      <c r="D16" s="4">
        <f t="shared" si="1"/>
        <v>2.0173685221964662E-2</v>
      </c>
      <c r="E16" s="229">
        <f t="shared" si="2"/>
        <v>2.0698027921905806E-2</v>
      </c>
      <c r="F16" s="87">
        <f t="shared" si="3"/>
        <v>8.9145603474428389E-2</v>
      </c>
      <c r="G16" s="83">
        <f t="shared" si="4"/>
        <v>2.5991418730488124E-2</v>
      </c>
      <c r="I16" s="25">
        <v>2294.4459999999999</v>
      </c>
      <c r="J16" s="223">
        <v>2625.2029999999995</v>
      </c>
      <c r="K16" s="4">
        <f t="shared" si="5"/>
        <v>2.4936195473856084E-2</v>
      </c>
      <c r="L16" s="229">
        <f t="shared" si="6"/>
        <v>2.6821369626995523E-2</v>
      </c>
      <c r="M16" s="87">
        <f t="shared" si="7"/>
        <v>0.14415549548779949</v>
      </c>
      <c r="N16" s="83">
        <f t="shared" si="8"/>
        <v>7.5599910784943769E-2</v>
      </c>
      <c r="P16" s="49">
        <f t="shared" si="0"/>
        <v>3.6635520286129419</v>
      </c>
      <c r="Q16" s="254">
        <f t="shared" si="0"/>
        <v>3.8485884469177756</v>
      </c>
      <c r="R16" s="92">
        <f t="shared" si="9"/>
        <v>5.0507381049775979E-2</v>
      </c>
    </row>
    <row r="17" spans="1:18" ht="20.100000000000001" customHeight="1" x14ac:dyDescent="0.25">
      <c r="A17" s="14" t="s">
        <v>141</v>
      </c>
      <c r="B17" s="25">
        <v>8235.0800000000036</v>
      </c>
      <c r="C17" s="223">
        <v>7213.9800000000014</v>
      </c>
      <c r="D17" s="4">
        <f t="shared" si="1"/>
        <v>2.6526355473933286E-2</v>
      </c>
      <c r="E17" s="229">
        <f t="shared" si="2"/>
        <v>2.188983471672476E-2</v>
      </c>
      <c r="F17" s="87">
        <f t="shared" si="3"/>
        <v>-0.12399393812810583</v>
      </c>
      <c r="G17" s="83">
        <f t="shared" si="4"/>
        <v>-0.17478921149815349</v>
      </c>
      <c r="I17" s="25">
        <v>2775.1350000000007</v>
      </c>
      <c r="J17" s="223">
        <v>2359.3310000000001</v>
      </c>
      <c r="K17" s="4">
        <f t="shared" si="5"/>
        <v>3.0160356280487591E-2</v>
      </c>
      <c r="L17" s="229">
        <f t="shared" si="6"/>
        <v>2.4104988765984568E-2</v>
      </c>
      <c r="M17" s="87">
        <f t="shared" si="7"/>
        <v>-0.14983199015543402</v>
      </c>
      <c r="N17" s="83">
        <f t="shared" si="8"/>
        <v>-0.20077241323639722</v>
      </c>
      <c r="P17" s="49">
        <f t="shared" si="0"/>
        <v>3.3698944029687623</v>
      </c>
      <c r="Q17" s="254">
        <f t="shared" si="0"/>
        <v>3.270498393397264</v>
      </c>
      <c r="R17" s="92">
        <f t="shared" si="9"/>
        <v>-2.949528907610096E-2</v>
      </c>
    </row>
    <row r="18" spans="1:18" ht="20.100000000000001" customHeight="1" x14ac:dyDescent="0.25">
      <c r="A18" s="14" t="s">
        <v>152</v>
      </c>
      <c r="B18" s="25">
        <v>5520.5700000000006</v>
      </c>
      <c r="C18" s="223">
        <v>8279.7999999999993</v>
      </c>
      <c r="D18" s="4">
        <f t="shared" si="1"/>
        <v>1.7782535474911213E-2</v>
      </c>
      <c r="E18" s="229">
        <f t="shared" si="2"/>
        <v>2.5123919596053444E-2</v>
      </c>
      <c r="F18" s="87">
        <f t="shared" si="3"/>
        <v>0.49980889654510285</v>
      </c>
      <c r="G18" s="83">
        <f t="shared" si="4"/>
        <v>0.41284237174726546</v>
      </c>
      <c r="I18" s="25">
        <v>1465.9470000000001</v>
      </c>
      <c r="J18" s="223">
        <v>2010.9309999999998</v>
      </c>
      <c r="K18" s="4">
        <f t="shared" si="5"/>
        <v>1.5932011887101683E-2</v>
      </c>
      <c r="L18" s="229">
        <f t="shared" si="6"/>
        <v>2.054542968501245E-2</v>
      </c>
      <c r="M18" s="87">
        <f t="shared" si="7"/>
        <v>0.37176241705873381</v>
      </c>
      <c r="N18" s="83">
        <f t="shared" si="8"/>
        <v>0.28956906576536767</v>
      </c>
      <c r="P18" s="49">
        <f t="shared" si="0"/>
        <v>2.655426885267282</v>
      </c>
      <c r="Q18" s="254">
        <f t="shared" si="0"/>
        <v>2.4287192927365395</v>
      </c>
      <c r="R18" s="92">
        <f t="shared" si="9"/>
        <v>-8.5375196654274746E-2</v>
      </c>
    </row>
    <row r="19" spans="1:18" ht="20.100000000000001" customHeight="1" x14ac:dyDescent="0.25">
      <c r="A19" s="14" t="s">
        <v>154</v>
      </c>
      <c r="B19" s="25">
        <v>6091.12</v>
      </c>
      <c r="C19" s="223">
        <v>5812.1299999999992</v>
      </c>
      <c r="D19" s="4">
        <f t="shared" si="1"/>
        <v>1.9620357586615365E-2</v>
      </c>
      <c r="E19" s="229">
        <f t="shared" si="2"/>
        <v>1.7636112804875734E-2</v>
      </c>
      <c r="F19" s="87">
        <f t="shared" si="3"/>
        <v>-4.5802742352802225E-2</v>
      </c>
      <c r="G19" s="83">
        <f t="shared" si="4"/>
        <v>-0.10113193773253373</v>
      </c>
      <c r="I19" s="25">
        <v>2069.1889999999999</v>
      </c>
      <c r="J19" s="223">
        <v>1940.1470000000002</v>
      </c>
      <c r="K19" s="4">
        <f t="shared" si="5"/>
        <v>2.2488087048617749E-2</v>
      </c>
      <c r="L19" s="229">
        <f t="shared" si="6"/>
        <v>1.9822238439353643E-2</v>
      </c>
      <c r="M19" s="87">
        <f t="shared" si="7"/>
        <v>-6.2363563695727986E-2</v>
      </c>
      <c r="N19" s="83">
        <f t="shared" si="8"/>
        <v>-0.11854492574227052</v>
      </c>
      <c r="P19" s="49">
        <f t="shared" si="0"/>
        <v>3.3970583406664123</v>
      </c>
      <c r="Q19" s="254">
        <f t="shared" si="0"/>
        <v>3.3380998016217815</v>
      </c>
      <c r="R19" s="92">
        <f t="shared" si="9"/>
        <v>-1.7355762878380442E-2</v>
      </c>
    </row>
    <row r="20" spans="1:18" ht="20.100000000000001" customHeight="1" x14ac:dyDescent="0.25">
      <c r="A20" s="14" t="s">
        <v>155</v>
      </c>
      <c r="B20" s="25">
        <v>2687.9200000000005</v>
      </c>
      <c r="C20" s="223">
        <v>4970.590000000002</v>
      </c>
      <c r="D20" s="4">
        <f t="shared" si="1"/>
        <v>8.6581698545120083E-3</v>
      </c>
      <c r="E20" s="229">
        <f t="shared" si="2"/>
        <v>1.5082574881633294E-2</v>
      </c>
      <c r="F20" s="87">
        <f t="shared" si="3"/>
        <v>0.84923286407333587</v>
      </c>
      <c r="G20" s="83">
        <f t="shared" si="4"/>
        <v>0.74200496583851994</v>
      </c>
      <c r="I20" s="25">
        <v>953.08</v>
      </c>
      <c r="J20" s="223">
        <v>1811.0339999999999</v>
      </c>
      <c r="K20" s="4">
        <f t="shared" si="5"/>
        <v>1.0358138383828933E-2</v>
      </c>
      <c r="L20" s="229">
        <f t="shared" si="6"/>
        <v>1.8503107120118413E-2</v>
      </c>
      <c r="M20" s="87">
        <f t="shared" si="7"/>
        <v>0.90019095983548059</v>
      </c>
      <c r="N20" s="83">
        <f t="shared" si="8"/>
        <v>0.78633519214276559</v>
      </c>
      <c r="P20" s="49">
        <f t="shared" si="0"/>
        <v>3.5457900532753945</v>
      </c>
      <c r="Q20" s="254">
        <f t="shared" si="0"/>
        <v>3.6434990614796217</v>
      </c>
      <c r="R20" s="92">
        <f t="shared" si="9"/>
        <v>2.7556343363863076E-2</v>
      </c>
    </row>
    <row r="21" spans="1:18" ht="20.100000000000001" customHeight="1" x14ac:dyDescent="0.25">
      <c r="A21" s="14" t="s">
        <v>146</v>
      </c>
      <c r="B21" s="25">
        <v>5185.7600000000011</v>
      </c>
      <c r="C21" s="223">
        <v>5553.4400000000014</v>
      </c>
      <c r="D21" s="4">
        <f t="shared" si="1"/>
        <v>1.6704065189713305E-2</v>
      </c>
      <c r="E21" s="229">
        <f t="shared" si="2"/>
        <v>1.68511534145157E-2</v>
      </c>
      <c r="F21" s="87">
        <f t="shared" si="3"/>
        <v>7.0901854308722381E-2</v>
      </c>
      <c r="G21" s="83">
        <f t="shared" si="4"/>
        <v>8.8055346487138572E-3</v>
      </c>
      <c r="I21" s="25">
        <v>1420.8779999999997</v>
      </c>
      <c r="J21" s="223">
        <v>1567.8019999999999</v>
      </c>
      <c r="K21" s="4">
        <f t="shared" si="5"/>
        <v>1.5442198924054731E-2</v>
      </c>
      <c r="L21" s="229">
        <f t="shared" si="6"/>
        <v>1.601803629812355E-2</v>
      </c>
      <c r="M21" s="87">
        <f t="shared" si="7"/>
        <v>0.10340367012509183</v>
      </c>
      <c r="N21" s="83">
        <f t="shared" si="8"/>
        <v>3.7289855991417195E-2</v>
      </c>
      <c r="P21" s="49">
        <f t="shared" si="0"/>
        <v>2.7399609700410341</v>
      </c>
      <c r="Q21" s="254">
        <f t="shared" si="0"/>
        <v>2.8231186435794742</v>
      </c>
      <c r="R21" s="92">
        <f t="shared" si="9"/>
        <v>3.0349948210099748E-2</v>
      </c>
    </row>
    <row r="22" spans="1:18" ht="20.100000000000001" customHeight="1" x14ac:dyDescent="0.25">
      <c r="A22" s="14" t="s">
        <v>150</v>
      </c>
      <c r="B22" s="25">
        <v>3272.2999999999997</v>
      </c>
      <c r="C22" s="223">
        <v>3733.0000000000005</v>
      </c>
      <c r="D22" s="4">
        <f t="shared" si="1"/>
        <v>1.0540540349013227E-2</v>
      </c>
      <c r="E22" s="229">
        <f t="shared" si="2"/>
        <v>1.1327277452603628E-2</v>
      </c>
      <c r="F22" s="87">
        <f t="shared" si="3"/>
        <v>0.14078782507716309</v>
      </c>
      <c r="G22" s="83">
        <f t="shared" si="4"/>
        <v>7.4639162466092451E-2</v>
      </c>
      <c r="I22" s="25">
        <v>1012.0399999999997</v>
      </c>
      <c r="J22" s="223">
        <v>1408.3610000000001</v>
      </c>
      <c r="K22" s="4">
        <f t="shared" si="5"/>
        <v>1.0998919681422577E-2</v>
      </c>
      <c r="L22" s="229">
        <f t="shared" si="6"/>
        <v>1.4389047608602098E-2</v>
      </c>
      <c r="M22" s="87">
        <f t="shared" si="7"/>
        <v>0.39160606300146283</v>
      </c>
      <c r="N22" s="83">
        <f t="shared" si="8"/>
        <v>0.30822371881717825</v>
      </c>
      <c r="P22" s="49">
        <f t="shared" si="0"/>
        <v>3.0927482199064871</v>
      </c>
      <c r="Q22" s="254">
        <f t="shared" si="0"/>
        <v>3.7727323868202518</v>
      </c>
      <c r="R22" s="92">
        <f t="shared" si="9"/>
        <v>0.2198640557084614</v>
      </c>
    </row>
    <row r="23" spans="1:18" ht="20.100000000000001" customHeight="1" x14ac:dyDescent="0.25">
      <c r="A23" s="14" t="s">
        <v>159</v>
      </c>
      <c r="B23" s="25">
        <v>2038.3600000000001</v>
      </c>
      <c r="C23" s="223">
        <v>2106.44</v>
      </c>
      <c r="D23" s="4">
        <f t="shared" si="1"/>
        <v>6.5658453765897401E-3</v>
      </c>
      <c r="E23" s="229">
        <f t="shared" si="2"/>
        <v>6.3917038085353293E-3</v>
      </c>
      <c r="F23" s="87">
        <f t="shared" si="3"/>
        <v>3.3399399517258933E-2</v>
      </c>
      <c r="G23" s="83">
        <f t="shared" si="4"/>
        <v>-2.652233765286427E-2</v>
      </c>
      <c r="I23" s="25">
        <v>1168.5900000000001</v>
      </c>
      <c r="J23" s="223">
        <v>1282.0960000000002</v>
      </c>
      <c r="K23" s="4">
        <f t="shared" si="5"/>
        <v>1.2700315748896896E-2</v>
      </c>
      <c r="L23" s="229">
        <f t="shared" si="6"/>
        <v>1.3099013947985152E-2</v>
      </c>
      <c r="M23" s="87">
        <f t="shared" si="7"/>
        <v>9.7130730196219442E-2</v>
      </c>
      <c r="N23" s="83">
        <f t="shared" si="8"/>
        <v>3.1392778492368205E-2</v>
      </c>
      <c r="P23" s="49">
        <f t="shared" si="0"/>
        <v>5.7329912282423123</v>
      </c>
      <c r="Q23" s="254">
        <f t="shared" si="0"/>
        <v>6.086553616528362</v>
      </c>
      <c r="R23" s="92">
        <f t="shared" si="9"/>
        <v>6.1671538331386735E-2</v>
      </c>
    </row>
    <row r="24" spans="1:18" ht="20.100000000000001" customHeight="1" x14ac:dyDescent="0.25">
      <c r="A24" s="14" t="s">
        <v>153</v>
      </c>
      <c r="B24" s="25">
        <v>2269.0600000000004</v>
      </c>
      <c r="C24" s="223">
        <v>2726.4900000000002</v>
      </c>
      <c r="D24" s="4">
        <f t="shared" si="1"/>
        <v>7.3089626514475934E-3</v>
      </c>
      <c r="E24" s="229">
        <f t="shared" si="2"/>
        <v>8.2731606487407624E-3</v>
      </c>
      <c r="F24" s="87">
        <f t="shared" ref="F24:F25" si="10">(C24-B24)/B24</f>
        <v>0.2015944928737009</v>
      </c>
      <c r="G24" s="83">
        <f t="shared" ref="G24:G25" si="11">(E24-D24)/D24</f>
        <v>0.13191995133566631</v>
      </c>
      <c r="I24" s="25">
        <v>746.00200000000007</v>
      </c>
      <c r="J24" s="223">
        <v>887.87799999999982</v>
      </c>
      <c r="K24" s="4">
        <f t="shared" si="5"/>
        <v>8.1076005693259245E-3</v>
      </c>
      <c r="L24" s="229">
        <f t="shared" si="6"/>
        <v>9.0713381104918483E-3</v>
      </c>
      <c r="M24" s="87">
        <f t="shared" ref="M24:M25" si="12">(J24-I24)/I24</f>
        <v>0.19018179575926034</v>
      </c>
      <c r="N24" s="83">
        <f t="shared" ref="N24:N25" si="13">(L24-K24)/K24</f>
        <v>0.11886840415055747</v>
      </c>
      <c r="P24" s="49">
        <f t="shared" ref="P24:P27" si="14">(I24/B24)*10</f>
        <v>3.287713855076551</v>
      </c>
      <c r="Q24" s="254">
        <f t="shared" ref="Q24:Q27" si="15">(J24/C24)*10</f>
        <v>3.2564872785155998</v>
      </c>
      <c r="R24" s="92">
        <f t="shared" ref="R24:R27" si="16">(Q24-P24)/P24</f>
        <v>-9.4979605699973858E-3</v>
      </c>
    </row>
    <row r="25" spans="1:18" ht="20.100000000000001" customHeight="1" x14ac:dyDescent="0.25">
      <c r="A25" s="14" t="s">
        <v>156</v>
      </c>
      <c r="B25" s="25">
        <v>2946.2599999999998</v>
      </c>
      <c r="C25" s="223">
        <v>2885.4799999999996</v>
      </c>
      <c r="D25" s="4">
        <f t="shared" si="1"/>
        <v>9.4903194721399978E-3</v>
      </c>
      <c r="E25" s="229">
        <f t="shared" si="2"/>
        <v>8.7555940380226929E-3</v>
      </c>
      <c r="F25" s="87">
        <f t="shared" si="10"/>
        <v>-2.0629543896329653E-2</v>
      </c>
      <c r="G25" s="83">
        <f t="shared" si="11"/>
        <v>-7.7418408966545532E-2</v>
      </c>
      <c r="I25" s="25">
        <v>866.01400000000001</v>
      </c>
      <c r="J25" s="223">
        <v>857.95299999999986</v>
      </c>
      <c r="K25" s="4">
        <f t="shared" si="5"/>
        <v>9.4118991630642024E-3</v>
      </c>
      <c r="L25" s="229">
        <f t="shared" si="6"/>
        <v>8.765598140635102E-3</v>
      </c>
      <c r="M25" s="87">
        <f t="shared" si="12"/>
        <v>-9.3081636093644542E-3</v>
      </c>
      <c r="N25" s="83">
        <f t="shared" si="13"/>
        <v>-6.8668502629673972E-2</v>
      </c>
      <c r="P25" s="49">
        <f t="shared" si="14"/>
        <v>2.9393671977354341</v>
      </c>
      <c r="Q25" s="254">
        <f t="shared" si="15"/>
        <v>2.9733458558021542</v>
      </c>
      <c r="R25" s="92">
        <f t="shared" si="16"/>
        <v>1.1559854819397223E-2</v>
      </c>
    </row>
    <row r="26" spans="1:18" ht="20.100000000000001" customHeight="1" x14ac:dyDescent="0.25">
      <c r="A26" s="14" t="s">
        <v>157</v>
      </c>
      <c r="B26" s="25">
        <v>345.92999999999995</v>
      </c>
      <c r="C26" s="223">
        <v>386.85</v>
      </c>
      <c r="D26" s="4">
        <f t="shared" si="1"/>
        <v>1.1142893753427697E-3</v>
      </c>
      <c r="E26" s="229">
        <f t="shared" si="2"/>
        <v>1.1738433652664648E-3</v>
      </c>
      <c r="F26" s="87">
        <f t="shared" si="3"/>
        <v>0.11828982742173295</v>
      </c>
      <c r="G26" s="83">
        <f t="shared" si="4"/>
        <v>5.3445712793748462E-2</v>
      </c>
      <c r="I26" s="25">
        <v>693.65199999999993</v>
      </c>
      <c r="J26" s="223">
        <v>736.83799999999997</v>
      </c>
      <c r="K26" s="4">
        <f t="shared" si="5"/>
        <v>7.5386572021443176E-3</v>
      </c>
      <c r="L26" s="229">
        <f t="shared" si="6"/>
        <v>7.5281813837696099E-3</v>
      </c>
      <c r="M26" s="87">
        <f t="shared" si="7"/>
        <v>6.2258884858690008E-2</v>
      </c>
      <c r="N26" s="83">
        <f t="shared" si="8"/>
        <v>-1.3896133082862395E-3</v>
      </c>
      <c r="P26" s="49">
        <f t="shared" si="14"/>
        <v>20.051802387766312</v>
      </c>
      <c r="Q26" s="254">
        <f t="shared" si="15"/>
        <v>19.047124208349487</v>
      </c>
      <c r="R26" s="92">
        <f t="shared" si="16"/>
        <v>-5.0104133283788148E-2</v>
      </c>
    </row>
    <row r="27" spans="1:18" ht="20.100000000000001" customHeight="1" x14ac:dyDescent="0.25">
      <c r="A27" s="14" t="s">
        <v>161</v>
      </c>
      <c r="B27" s="25">
        <v>1862.7800000000002</v>
      </c>
      <c r="C27" s="223">
        <v>2076.4300000000007</v>
      </c>
      <c r="D27" s="4">
        <f t="shared" si="1"/>
        <v>6.0002774046801531E-3</v>
      </c>
      <c r="E27" s="229">
        <f t="shared" si="2"/>
        <v>6.3006425719018908E-3</v>
      </c>
      <c r="F27" s="87">
        <f t="shared" si="3"/>
        <v>0.11469416678298056</v>
      </c>
      <c r="G27" s="83">
        <f t="shared" si="4"/>
        <v>5.0058546791096024E-2</v>
      </c>
      <c r="I27" s="25">
        <v>654.30899999999997</v>
      </c>
      <c r="J27" s="223">
        <v>662.33500000000004</v>
      </c>
      <c r="K27" s="4">
        <f t="shared" si="5"/>
        <v>7.1110747972727628E-3</v>
      </c>
      <c r="L27" s="229">
        <f t="shared" si="6"/>
        <v>6.7669935817900881E-3</v>
      </c>
      <c r="M27" s="87">
        <f t="shared" si="7"/>
        <v>1.2266375672656295E-2</v>
      </c>
      <c r="N27" s="83">
        <f t="shared" si="8"/>
        <v>-4.8386668020231845E-2</v>
      </c>
      <c r="P27" s="49">
        <f t="shared" si="14"/>
        <v>3.5125403966115156</v>
      </c>
      <c r="Q27" s="254">
        <f t="shared" si="15"/>
        <v>3.1897776472118</v>
      </c>
      <c r="R27" s="92">
        <f t="shared" si="16"/>
        <v>-9.1888693923941486E-2</v>
      </c>
    </row>
    <row r="28" spans="1:18" ht="20.100000000000001" customHeight="1" x14ac:dyDescent="0.25">
      <c r="A28" s="14" t="s">
        <v>179</v>
      </c>
      <c r="B28" s="25">
        <v>599</v>
      </c>
      <c r="C28" s="223">
        <v>1352.8700000000001</v>
      </c>
      <c r="D28" s="4">
        <f t="shared" si="1"/>
        <v>1.9294635788463538E-3</v>
      </c>
      <c r="E28" s="229">
        <f t="shared" si="2"/>
        <v>4.1050988072070371E-3</v>
      </c>
      <c r="F28" s="87">
        <f t="shared" si="3"/>
        <v>1.2585475792988317</v>
      </c>
      <c r="G28" s="83">
        <f t="shared" si="4"/>
        <v>1.1275855383917213</v>
      </c>
      <c r="I28" s="25">
        <v>208.64</v>
      </c>
      <c r="J28" s="223">
        <v>566.55100000000004</v>
      </c>
      <c r="K28" s="4">
        <f t="shared" si="5"/>
        <v>2.2675137369392584E-3</v>
      </c>
      <c r="L28" s="229">
        <f t="shared" si="6"/>
        <v>5.7883804732601421E-3</v>
      </c>
      <c r="M28" s="87">
        <f t="shared" si="7"/>
        <v>1.7154476610429452</v>
      </c>
      <c r="N28" s="83">
        <f t="shared" si="8"/>
        <v>1.5527432883707375</v>
      </c>
      <c r="P28" s="49">
        <f t="shared" si="0"/>
        <v>3.4831385642737893</v>
      </c>
      <c r="Q28" s="254">
        <f t="shared" si="0"/>
        <v>4.1877711827448314</v>
      </c>
      <c r="R28" s="92">
        <f t="shared" si="9"/>
        <v>0.20229818753074877</v>
      </c>
    </row>
    <row r="29" spans="1:18" ht="20.100000000000001" customHeight="1" x14ac:dyDescent="0.25">
      <c r="A29" s="14" t="s">
        <v>182</v>
      </c>
      <c r="B29" s="25">
        <v>1516.24</v>
      </c>
      <c r="C29" s="223">
        <v>2122.71</v>
      </c>
      <c r="D29" s="4">
        <f t="shared" si="1"/>
        <v>4.8840231332053351E-3</v>
      </c>
      <c r="E29" s="229">
        <f t="shared" si="2"/>
        <v>6.4410728961736526E-3</v>
      </c>
      <c r="F29" s="87">
        <f>(C29-B29)/B29</f>
        <v>0.39998285231889413</v>
      </c>
      <c r="G29" s="83">
        <f>(E29-D29)/D29</f>
        <v>0.3188047477462379</v>
      </c>
      <c r="I29" s="25">
        <v>384.83</v>
      </c>
      <c r="J29" s="223">
        <v>545.07899999999995</v>
      </c>
      <c r="K29" s="4">
        <f t="shared" si="5"/>
        <v>4.1823586627029088E-3</v>
      </c>
      <c r="L29" s="229">
        <f t="shared" si="6"/>
        <v>5.5690037436773821E-3</v>
      </c>
      <c r="M29" s="87">
        <f>(J29-I29)/I29</f>
        <v>0.41641504040745259</v>
      </c>
      <c r="N29" s="83">
        <f>(L29-K29)/K29</f>
        <v>0.33154619027301074</v>
      </c>
      <c r="P29" s="49">
        <f t="shared" si="0"/>
        <v>2.5380546615311559</v>
      </c>
      <c r="Q29" s="254">
        <f t="shared" si="0"/>
        <v>2.5678448775386178</v>
      </c>
      <c r="R29" s="92">
        <f>(Q29-P29)/P29</f>
        <v>1.1737420970078745E-2</v>
      </c>
    </row>
    <row r="30" spans="1:18" ht="20.100000000000001" customHeight="1" x14ac:dyDescent="0.25">
      <c r="A30" s="14" t="s">
        <v>165</v>
      </c>
      <c r="B30" s="25">
        <v>1337</v>
      </c>
      <c r="C30" s="223">
        <v>1549.0099999999998</v>
      </c>
      <c r="D30" s="4">
        <f t="shared" si="1"/>
        <v>4.3066657845034642E-3</v>
      </c>
      <c r="E30" s="229">
        <f t="shared" si="2"/>
        <v>4.7002587856569897E-3</v>
      </c>
      <c r="F30" s="87">
        <f t="shared" si="3"/>
        <v>0.15857142857142839</v>
      </c>
      <c r="G30" s="83">
        <f t="shared" si="4"/>
        <v>9.1391582455684947E-2</v>
      </c>
      <c r="I30" s="25">
        <v>356.00599999999991</v>
      </c>
      <c r="J30" s="223">
        <v>498.77899999999994</v>
      </c>
      <c r="K30" s="4">
        <f t="shared" si="5"/>
        <v>3.869097466606583E-3</v>
      </c>
      <c r="L30" s="229">
        <f t="shared" si="6"/>
        <v>5.095962453640043E-3</v>
      </c>
      <c r="M30" s="87">
        <f t="shared" si="7"/>
        <v>0.40104099369111773</v>
      </c>
      <c r="N30" s="83">
        <f t="shared" si="8"/>
        <v>0.31709332670533363</v>
      </c>
      <c r="P30" s="49">
        <f t="shared" si="0"/>
        <v>2.6627225130890047</v>
      </c>
      <c r="Q30" s="254">
        <f t="shared" si="0"/>
        <v>3.2199856682655374</v>
      </c>
      <c r="R30" s="92">
        <f t="shared" si="9"/>
        <v>0.20928322513413383</v>
      </c>
    </row>
    <row r="31" spans="1:18" ht="20.100000000000001" customHeight="1" x14ac:dyDescent="0.25">
      <c r="A31" s="14" t="s">
        <v>160</v>
      </c>
      <c r="B31" s="25">
        <v>1669.98</v>
      </c>
      <c r="C31" s="223">
        <v>1818.15</v>
      </c>
      <c r="D31" s="4">
        <f t="shared" si="1"/>
        <v>5.3792413813052321E-3</v>
      </c>
      <c r="E31" s="229">
        <f t="shared" si="2"/>
        <v>5.5169272704128809E-3</v>
      </c>
      <c r="F31" s="87">
        <f t="shared" si="3"/>
        <v>8.8725613480401005E-2</v>
      </c>
      <c r="G31" s="83">
        <f t="shared" si="4"/>
        <v>2.5595781885928388E-2</v>
      </c>
      <c r="I31" s="25">
        <v>487.86700000000002</v>
      </c>
      <c r="J31" s="223">
        <v>428.88699999999994</v>
      </c>
      <c r="K31" s="4">
        <f t="shared" si="5"/>
        <v>5.3021717997476289E-3</v>
      </c>
      <c r="L31" s="229">
        <f t="shared" si="6"/>
        <v>4.3818846600484724E-3</v>
      </c>
      <c r="M31" s="87">
        <f t="shared" si="7"/>
        <v>-0.12089360419950534</v>
      </c>
      <c r="N31" s="83">
        <f t="shared" si="8"/>
        <v>-0.1735679594054195</v>
      </c>
      <c r="P31" s="49">
        <f t="shared" si="0"/>
        <v>2.9213942681948284</v>
      </c>
      <c r="Q31" s="254">
        <f t="shared" si="0"/>
        <v>2.3589197810961688</v>
      </c>
      <c r="R31" s="92">
        <f t="shared" si="9"/>
        <v>-0.19253631501311208</v>
      </c>
    </row>
    <row r="32" spans="1:18" ht="20.100000000000001" customHeight="1" thickBot="1" x14ac:dyDescent="0.3">
      <c r="A32" s="14" t="s">
        <v>18</v>
      </c>
      <c r="B32" s="25">
        <f>B33-SUM(B7:B31)</f>
        <v>12728.5</v>
      </c>
      <c r="C32" s="223">
        <f>C33-SUM(C7:C31)</f>
        <v>12724.760000000009</v>
      </c>
      <c r="D32" s="4">
        <f t="shared" si="1"/>
        <v>4.1000295765184998E-2</v>
      </c>
      <c r="E32" s="229">
        <f t="shared" si="2"/>
        <v>3.8611542201391007E-2</v>
      </c>
      <c r="F32" s="87">
        <f t="shared" si="3"/>
        <v>-2.9382880936407955E-4</v>
      </c>
      <c r="G32" s="83">
        <f t="shared" si="4"/>
        <v>-5.8261861755211482E-2</v>
      </c>
      <c r="I32" s="25">
        <f>I33-SUM(I7:I31)</f>
        <v>4233.89300000004</v>
      </c>
      <c r="J32" s="223">
        <f>J33-SUM(J7:J31)</f>
        <v>3739.21899999991</v>
      </c>
      <c r="K32" s="4">
        <f t="shared" si="5"/>
        <v>4.6014237625724014E-2</v>
      </c>
      <c r="L32" s="229">
        <f t="shared" si="6"/>
        <v>3.8203131306524557E-2</v>
      </c>
      <c r="M32" s="87">
        <f t="shared" si="7"/>
        <v>-0.11683667962325107</v>
      </c>
      <c r="N32" s="83">
        <f t="shared" si="8"/>
        <v>-0.1697541179044266</v>
      </c>
      <c r="P32" s="49">
        <f t="shared" si="0"/>
        <v>3.3263094630160976</v>
      </c>
      <c r="Q32" s="254">
        <f t="shared" si="0"/>
        <v>2.9385379370612155</v>
      </c>
      <c r="R32" s="92">
        <f t="shared" si="9"/>
        <v>-0.11657710452570888</v>
      </c>
    </row>
    <row r="33" spans="1:18" ht="26.25" customHeight="1" thickBot="1" x14ac:dyDescent="0.3">
      <c r="A33" s="18" t="s">
        <v>19</v>
      </c>
      <c r="B33" s="23">
        <v>310448.97999999992</v>
      </c>
      <c r="C33" s="242">
        <v>329558.45</v>
      </c>
      <c r="D33" s="20">
        <f>SUM(D7:D32)</f>
        <v>1.0000000000000002</v>
      </c>
      <c r="E33" s="243">
        <f>SUM(E7:E32)</f>
        <v>1.0000000000000002</v>
      </c>
      <c r="F33" s="97">
        <f t="shared" si="3"/>
        <v>6.1554301128643081E-2</v>
      </c>
      <c r="G33" s="99">
        <v>0</v>
      </c>
      <c r="H33" s="2"/>
      <c r="I33" s="23">
        <v>92012.672999999995</v>
      </c>
      <c r="J33" s="242">
        <v>97877.290999999896</v>
      </c>
      <c r="K33" s="20">
        <f>SUM(K7:K32)</f>
        <v>1.0000000000000004</v>
      </c>
      <c r="L33" s="243">
        <f>SUM(L7:L32)</f>
        <v>1.0000000000000004</v>
      </c>
      <c r="M33" s="97">
        <f t="shared" si="7"/>
        <v>6.373706804496268E-2</v>
      </c>
      <c r="N33" s="99">
        <f t="shared" si="8"/>
        <v>0</v>
      </c>
      <c r="P33" s="40">
        <f t="shared" si="0"/>
        <v>2.9638581192954803</v>
      </c>
      <c r="Q33" s="244">
        <f t="shared" si="0"/>
        <v>2.9699524014632273</v>
      </c>
      <c r="R33" s="98">
        <f t="shared" si="9"/>
        <v>2.0561990225077382E-3</v>
      </c>
    </row>
    <row r="35" spans="1:18" ht="15.75" thickBot="1" x14ac:dyDescent="0.3"/>
    <row r="36" spans="1:18" x14ac:dyDescent="0.25">
      <c r="A36" s="401" t="s">
        <v>2</v>
      </c>
      <c r="B36" s="385" t="s">
        <v>1</v>
      </c>
      <c r="C36" s="381"/>
      <c r="D36" s="385" t="s">
        <v>13</v>
      </c>
      <c r="E36" s="381"/>
      <c r="F36" s="404" t="s">
        <v>136</v>
      </c>
      <c r="G36" s="400"/>
      <c r="I36" s="405" t="s">
        <v>20</v>
      </c>
      <c r="J36" s="406"/>
      <c r="K36" s="385" t="s">
        <v>13</v>
      </c>
      <c r="L36" s="387"/>
      <c r="M36" s="399" t="s">
        <v>136</v>
      </c>
      <c r="N36" s="400"/>
      <c r="P36" s="380" t="s">
        <v>23</v>
      </c>
      <c r="Q36" s="381"/>
      <c r="R36" s="208" t="s">
        <v>0</v>
      </c>
    </row>
    <row r="37" spans="1:18" x14ac:dyDescent="0.25">
      <c r="A37" s="402"/>
      <c r="B37" s="388" t="str">
        <f>B5</f>
        <v>jan-junho</v>
      </c>
      <c r="C37" s="389"/>
      <c r="D37" s="388" t="str">
        <f>B5</f>
        <v>jan-junho</v>
      </c>
      <c r="E37" s="389"/>
      <c r="F37" s="388" t="str">
        <f>B5</f>
        <v>jan-junho</v>
      </c>
      <c r="G37" s="390"/>
      <c r="I37" s="378" t="str">
        <f>B5</f>
        <v>jan-junho</v>
      </c>
      <c r="J37" s="389"/>
      <c r="K37" s="388" t="str">
        <f>B5</f>
        <v>jan-junho</v>
      </c>
      <c r="L37" s="379"/>
      <c r="M37" s="389" t="str">
        <f>B5</f>
        <v>jan-junho</v>
      </c>
      <c r="N37" s="390"/>
      <c r="P37" s="378" t="str">
        <f>B5</f>
        <v>jan-junho</v>
      </c>
      <c r="Q37" s="379"/>
      <c r="R37" s="209" t="str">
        <f>R5</f>
        <v>2018/2017</v>
      </c>
    </row>
    <row r="38" spans="1:18" ht="19.5" customHeight="1" thickBot="1" x14ac:dyDescent="0.3">
      <c r="A38" s="403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142</v>
      </c>
      <c r="B39" s="59">
        <v>52879.039999999986</v>
      </c>
      <c r="C39" s="245">
        <v>52511.17</v>
      </c>
      <c r="D39" s="4">
        <f t="shared" ref="D39:D61" si="17">B39/$B$62</f>
        <v>0.35423702437641114</v>
      </c>
      <c r="E39" s="247">
        <f t="shared" ref="E39:E61" si="18">C39/$C$62</f>
        <v>0.33344001143995694</v>
      </c>
      <c r="F39" s="87">
        <f>(C39-B39)/B39</f>
        <v>-6.9568206987114019E-3</v>
      </c>
      <c r="G39" s="101">
        <f>(E39-D39)/D39</f>
        <v>-5.8709314682915119E-2</v>
      </c>
      <c r="I39" s="59">
        <v>11959.274000000005</v>
      </c>
      <c r="J39" s="245">
        <v>11951.207000000002</v>
      </c>
      <c r="K39" s="4">
        <f t="shared" ref="K39:K61" si="19">I39/$I$62</f>
        <v>0.3146250797561172</v>
      </c>
      <c r="L39" s="247">
        <f t="shared" ref="L39:L61" si="20">J39/$J$62</f>
        <v>0.29590677961422557</v>
      </c>
      <c r="M39" s="87">
        <f>(J39-I39)/I39</f>
        <v>-6.7453927387253884E-4</v>
      </c>
      <c r="N39" s="101">
        <f>(L39-K39)/K39</f>
        <v>-5.9493986164107421E-2</v>
      </c>
      <c r="P39" s="49">
        <f t="shared" ref="P39:Q62" si="21">(I39/B39)*10</f>
        <v>2.2616284259320909</v>
      </c>
      <c r="Q39" s="253">
        <f t="shared" si="21"/>
        <v>2.2759361484423222</v>
      </c>
      <c r="R39" s="104">
        <f t="shared" si="9"/>
        <v>6.3262923061000124E-3</v>
      </c>
    </row>
    <row r="40" spans="1:18" ht="20.100000000000001" customHeight="1" x14ac:dyDescent="0.25">
      <c r="A40" s="57" t="s">
        <v>139</v>
      </c>
      <c r="B40" s="25">
        <v>28919.190000000002</v>
      </c>
      <c r="C40" s="223">
        <v>28524.530000000006</v>
      </c>
      <c r="D40" s="4">
        <f t="shared" si="17"/>
        <v>0.19372983724697099</v>
      </c>
      <c r="E40" s="229">
        <f t="shared" si="18"/>
        <v>0.1811275507576654</v>
      </c>
      <c r="F40" s="87">
        <f t="shared" ref="F40:F62" si="22">(C40-B40)/B40</f>
        <v>-1.3646993570704995E-2</v>
      </c>
      <c r="G40" s="83">
        <f t="shared" ref="G40:G61" si="23">(E40-D40)/D40</f>
        <v>-6.5050828867625171E-2</v>
      </c>
      <c r="I40" s="25">
        <v>6832.2550000000001</v>
      </c>
      <c r="J40" s="223">
        <v>6763.5790000000006</v>
      </c>
      <c r="K40" s="4">
        <f t="shared" si="19"/>
        <v>0.17974324982345333</v>
      </c>
      <c r="L40" s="229">
        <f t="shared" si="20"/>
        <v>0.16746332655407978</v>
      </c>
      <c r="M40" s="87">
        <f t="shared" ref="M40:M62" si="24">(J40-I40)/I40</f>
        <v>-1.0051732553893184E-2</v>
      </c>
      <c r="N40" s="83">
        <f t="shared" ref="N40:N61" si="25">(L40-K40)/K40</f>
        <v>-6.8319245821109195E-2</v>
      </c>
      <c r="P40" s="49">
        <f t="shared" si="21"/>
        <v>2.362533321299801</v>
      </c>
      <c r="Q40" s="254">
        <f t="shared" si="21"/>
        <v>2.3711447655754538</v>
      </c>
      <c r="R40" s="92">
        <f t="shared" si="9"/>
        <v>3.6450043679871051E-3</v>
      </c>
    </row>
    <row r="41" spans="1:18" ht="20.100000000000001" customHeight="1" x14ac:dyDescent="0.25">
      <c r="A41" s="57" t="s">
        <v>145</v>
      </c>
      <c r="B41" s="25">
        <v>15836.970000000001</v>
      </c>
      <c r="C41" s="223">
        <v>24619.960000000003</v>
      </c>
      <c r="D41" s="4">
        <f t="shared" si="17"/>
        <v>0.10609196248529651</v>
      </c>
      <c r="E41" s="229">
        <f t="shared" si="18"/>
        <v>0.15633397130651028</v>
      </c>
      <c r="F41" s="87">
        <f t="shared" si="22"/>
        <v>0.55458777783881641</v>
      </c>
      <c r="G41" s="83">
        <f t="shared" si="23"/>
        <v>0.47357035956589932</v>
      </c>
      <c r="I41" s="25">
        <v>4005.4259999999995</v>
      </c>
      <c r="J41" s="223">
        <v>6425.5439999999999</v>
      </c>
      <c r="K41" s="4">
        <f t="shared" si="19"/>
        <v>0.10537491445611372</v>
      </c>
      <c r="L41" s="229">
        <f t="shared" si="20"/>
        <v>0.15909372436687852</v>
      </c>
      <c r="M41" s="87">
        <f t="shared" si="24"/>
        <v>0.60420988928518482</v>
      </c>
      <c r="N41" s="83">
        <f t="shared" si="25"/>
        <v>0.50978745926420166</v>
      </c>
      <c r="P41" s="49">
        <f t="shared" si="21"/>
        <v>2.5291618283042769</v>
      </c>
      <c r="Q41" s="254">
        <f t="shared" si="21"/>
        <v>2.6098921362991652</v>
      </c>
      <c r="R41" s="92">
        <f t="shared" si="9"/>
        <v>3.1919787453464514E-2</v>
      </c>
    </row>
    <row r="42" spans="1:18" ht="20.100000000000001" customHeight="1" x14ac:dyDescent="0.25">
      <c r="A42" s="57" t="s">
        <v>149</v>
      </c>
      <c r="B42" s="25">
        <v>13325.030000000002</v>
      </c>
      <c r="C42" s="223">
        <v>11035.86</v>
      </c>
      <c r="D42" s="4">
        <f t="shared" si="17"/>
        <v>8.9264460491839712E-2</v>
      </c>
      <c r="E42" s="229">
        <f t="shared" si="18"/>
        <v>7.0076467247821045E-2</v>
      </c>
      <c r="F42" s="87">
        <f t="shared" si="22"/>
        <v>-0.17179473517132807</v>
      </c>
      <c r="G42" s="83">
        <f t="shared" si="23"/>
        <v>-0.21495669315979091</v>
      </c>
      <c r="I42" s="25">
        <v>3295.8180000000002</v>
      </c>
      <c r="J42" s="223">
        <v>2847.8469999999998</v>
      </c>
      <c r="K42" s="4">
        <f t="shared" si="19"/>
        <v>8.6706517562156901E-2</v>
      </c>
      <c r="L42" s="229">
        <f t="shared" si="20"/>
        <v>7.0511475083983838E-2</v>
      </c>
      <c r="M42" s="87">
        <f t="shared" si="24"/>
        <v>-0.13592103690191643</v>
      </c>
      <c r="N42" s="83">
        <f t="shared" si="25"/>
        <v>-0.18677998994208708</v>
      </c>
      <c r="P42" s="49">
        <f t="shared" si="21"/>
        <v>2.4734038122240625</v>
      </c>
      <c r="Q42" s="254">
        <f t="shared" si="21"/>
        <v>2.5805392601935866</v>
      </c>
      <c r="R42" s="92">
        <f t="shared" si="9"/>
        <v>4.3314984573096814E-2</v>
      </c>
    </row>
    <row r="43" spans="1:18" ht="20.100000000000001" customHeight="1" x14ac:dyDescent="0.25">
      <c r="A43" s="57" t="s">
        <v>141</v>
      </c>
      <c r="B43" s="25">
        <v>8235.08</v>
      </c>
      <c r="C43" s="223">
        <v>7213.9800000000014</v>
      </c>
      <c r="D43" s="4">
        <f t="shared" si="17"/>
        <v>5.516685315583824E-2</v>
      </c>
      <c r="E43" s="229">
        <f t="shared" si="18"/>
        <v>4.5807959977422347E-2</v>
      </c>
      <c r="F43" s="87">
        <f t="shared" si="22"/>
        <v>-0.12399393812810544</v>
      </c>
      <c r="G43" s="83">
        <f t="shared" si="23"/>
        <v>-0.16964703699843814</v>
      </c>
      <c r="I43" s="25">
        <v>2775.1350000000007</v>
      </c>
      <c r="J43" s="223">
        <v>2359.3310000000001</v>
      </c>
      <c r="K43" s="4">
        <f t="shared" si="19"/>
        <v>7.3008367456836615E-2</v>
      </c>
      <c r="L43" s="229">
        <f t="shared" si="20"/>
        <v>5.8416027624156319E-2</v>
      </c>
      <c r="M43" s="87">
        <f t="shared" si="24"/>
        <v>-0.14983199015543402</v>
      </c>
      <c r="N43" s="83">
        <f t="shared" si="25"/>
        <v>-0.19987215631560937</v>
      </c>
      <c r="P43" s="49">
        <f t="shared" si="21"/>
        <v>3.3698944029687636</v>
      </c>
      <c r="Q43" s="254">
        <f t="shared" si="21"/>
        <v>3.270498393397264</v>
      </c>
      <c r="R43" s="92">
        <f t="shared" si="9"/>
        <v>-2.9495289076101345E-2</v>
      </c>
    </row>
    <row r="44" spans="1:18" ht="20.100000000000001" customHeight="1" x14ac:dyDescent="0.25">
      <c r="A44" s="57" t="s">
        <v>152</v>
      </c>
      <c r="B44" s="25">
        <v>5520.5700000000006</v>
      </c>
      <c r="C44" s="223">
        <v>8279.7999999999993</v>
      </c>
      <c r="D44" s="4">
        <f t="shared" si="17"/>
        <v>3.6982333447462067E-2</v>
      </c>
      <c r="E44" s="229">
        <f t="shared" si="18"/>
        <v>5.2575796858469449E-2</v>
      </c>
      <c r="F44" s="87">
        <f t="shared" si="22"/>
        <v>0.49980889654510285</v>
      </c>
      <c r="G44" s="83">
        <f t="shared" si="23"/>
        <v>0.42164628235694773</v>
      </c>
      <c r="I44" s="25">
        <v>1465.9470000000001</v>
      </c>
      <c r="J44" s="223">
        <v>2010.9309999999998</v>
      </c>
      <c r="K44" s="4">
        <f t="shared" si="19"/>
        <v>3.8566194887184678E-2</v>
      </c>
      <c r="L44" s="229">
        <f t="shared" si="20"/>
        <v>4.9789792465013291E-2</v>
      </c>
      <c r="M44" s="87">
        <f t="shared" si="24"/>
        <v>0.37176241705873381</v>
      </c>
      <c r="N44" s="83">
        <f t="shared" si="25"/>
        <v>0.29102164760252636</v>
      </c>
      <c r="P44" s="49">
        <f t="shared" si="21"/>
        <v>2.655426885267282</v>
      </c>
      <c r="Q44" s="254">
        <f t="shared" si="21"/>
        <v>2.4287192927365395</v>
      </c>
      <c r="R44" s="92">
        <f t="shared" si="9"/>
        <v>-8.5375196654274746E-2</v>
      </c>
    </row>
    <row r="45" spans="1:18" ht="20.100000000000001" customHeight="1" x14ac:dyDescent="0.25">
      <c r="A45" s="57" t="s">
        <v>154</v>
      </c>
      <c r="B45" s="25">
        <v>6091.12</v>
      </c>
      <c r="C45" s="223">
        <v>5812.1299999999992</v>
      </c>
      <c r="D45" s="4">
        <f t="shared" si="17"/>
        <v>4.0804451516510999E-2</v>
      </c>
      <c r="E45" s="229">
        <f t="shared" si="18"/>
        <v>3.6906370467283754E-2</v>
      </c>
      <c r="F45" s="87">
        <f t="shared" si="22"/>
        <v>-4.5802742352802225E-2</v>
      </c>
      <c r="G45" s="83">
        <f t="shared" si="23"/>
        <v>-9.5530779225152337E-2</v>
      </c>
      <c r="I45" s="25">
        <v>2069.1889999999999</v>
      </c>
      <c r="J45" s="223">
        <v>1940.1470000000002</v>
      </c>
      <c r="K45" s="4">
        <f t="shared" si="19"/>
        <v>5.4436310611787983E-2</v>
      </c>
      <c r="L45" s="229">
        <f t="shared" si="20"/>
        <v>4.8037210864827366E-2</v>
      </c>
      <c r="M45" s="87">
        <f t="shared" si="24"/>
        <v>-6.2363563695727986E-2</v>
      </c>
      <c r="N45" s="83">
        <f t="shared" si="25"/>
        <v>-0.11755204706277275</v>
      </c>
      <c r="P45" s="49">
        <f t="shared" si="21"/>
        <v>3.3970583406664123</v>
      </c>
      <c r="Q45" s="254">
        <f t="shared" si="21"/>
        <v>3.3380998016217815</v>
      </c>
      <c r="R45" s="92">
        <f t="shared" si="9"/>
        <v>-1.7355762878380442E-2</v>
      </c>
    </row>
    <row r="46" spans="1:18" ht="20.100000000000001" customHeight="1" x14ac:dyDescent="0.25">
      <c r="A46" s="57" t="s">
        <v>146</v>
      </c>
      <c r="B46" s="25">
        <v>5185.7599999999993</v>
      </c>
      <c r="C46" s="223">
        <v>5553.4400000000014</v>
      </c>
      <c r="D46" s="4">
        <f t="shared" si="17"/>
        <v>3.4739439133732723E-2</v>
      </c>
      <c r="E46" s="229">
        <f t="shared" si="18"/>
        <v>3.5263718121898921E-2</v>
      </c>
      <c r="F46" s="87">
        <f t="shared" si="22"/>
        <v>7.090185430872277E-2</v>
      </c>
      <c r="G46" s="83">
        <f t="shared" si="23"/>
        <v>1.5091751658624558E-2</v>
      </c>
      <c r="I46" s="25">
        <v>1420.8779999999997</v>
      </c>
      <c r="J46" s="223">
        <v>1567.8019999999999</v>
      </c>
      <c r="K46" s="4">
        <f t="shared" si="19"/>
        <v>3.7380517753311117E-2</v>
      </c>
      <c r="L46" s="229">
        <f t="shared" si="20"/>
        <v>3.8818107735289167E-2</v>
      </c>
      <c r="M46" s="87">
        <f t="shared" si="24"/>
        <v>0.10340367012509183</v>
      </c>
      <c r="N46" s="83">
        <f t="shared" si="25"/>
        <v>3.845826832750894E-2</v>
      </c>
      <c r="P46" s="49">
        <f t="shared" si="21"/>
        <v>2.7399609700410354</v>
      </c>
      <c r="Q46" s="254">
        <f t="shared" si="21"/>
        <v>2.8231186435794742</v>
      </c>
      <c r="R46" s="92">
        <f t="shared" si="9"/>
        <v>3.0349948210099249E-2</v>
      </c>
    </row>
    <row r="47" spans="1:18" ht="20.100000000000001" customHeight="1" x14ac:dyDescent="0.25">
      <c r="A47" s="57" t="s">
        <v>150</v>
      </c>
      <c r="B47" s="25">
        <v>3272.3000000000006</v>
      </c>
      <c r="C47" s="223">
        <v>3733.0000000000005</v>
      </c>
      <c r="D47" s="4">
        <f t="shared" si="17"/>
        <v>2.1921158456487309E-2</v>
      </c>
      <c r="E47" s="229">
        <f t="shared" si="18"/>
        <v>2.3704129287261344E-2</v>
      </c>
      <c r="F47" s="87">
        <f t="shared" si="22"/>
        <v>0.14078782507716278</v>
      </c>
      <c r="G47" s="83">
        <f t="shared" si="23"/>
        <v>8.133561163353506E-2</v>
      </c>
      <c r="I47" s="25">
        <v>1012.0399999999996</v>
      </c>
      <c r="J47" s="223">
        <v>1408.3610000000001</v>
      </c>
      <c r="K47" s="4">
        <f t="shared" si="19"/>
        <v>2.6624790578122101E-2</v>
      </c>
      <c r="L47" s="229">
        <f t="shared" si="20"/>
        <v>3.4870416690487439E-2</v>
      </c>
      <c r="M47" s="87">
        <f t="shared" si="24"/>
        <v>0.391606063001463</v>
      </c>
      <c r="N47" s="83">
        <f t="shared" si="25"/>
        <v>0.30969731341815193</v>
      </c>
      <c r="P47" s="49">
        <f t="shared" si="21"/>
        <v>3.0927482199064862</v>
      </c>
      <c r="Q47" s="254">
        <f t="shared" si="21"/>
        <v>3.7727323868202518</v>
      </c>
      <c r="R47" s="92">
        <f t="shared" si="9"/>
        <v>0.21986405570846176</v>
      </c>
    </row>
    <row r="48" spans="1:18" ht="20.100000000000001" customHeight="1" x14ac:dyDescent="0.25">
      <c r="A48" s="57" t="s">
        <v>153</v>
      </c>
      <c r="B48" s="25">
        <v>2269.0600000000004</v>
      </c>
      <c r="C48" s="223">
        <v>2726.4900000000002</v>
      </c>
      <c r="D48" s="4">
        <f t="shared" si="17"/>
        <v>1.5200447332847566E-2</v>
      </c>
      <c r="E48" s="229">
        <f t="shared" si="18"/>
        <v>1.7312904221919417E-2</v>
      </c>
      <c r="F48" s="87">
        <f t="shared" si="22"/>
        <v>0.2015944928737009</v>
      </c>
      <c r="G48" s="83">
        <f t="shared" si="23"/>
        <v>0.13897333695613781</v>
      </c>
      <c r="I48" s="25">
        <v>746.00200000000018</v>
      </c>
      <c r="J48" s="223">
        <v>887.87799999999982</v>
      </c>
      <c r="K48" s="4">
        <f t="shared" si="19"/>
        <v>1.9625851765602404E-2</v>
      </c>
      <c r="L48" s="229">
        <f t="shared" si="20"/>
        <v>2.1983479967363908E-2</v>
      </c>
      <c r="M48" s="87">
        <f t="shared" si="24"/>
        <v>0.19018179575926017</v>
      </c>
      <c r="N48" s="83">
        <f t="shared" si="25"/>
        <v>0.12012870727443496</v>
      </c>
      <c r="P48" s="49">
        <f t="shared" si="21"/>
        <v>3.2877138550765519</v>
      </c>
      <c r="Q48" s="254">
        <f t="shared" si="21"/>
        <v>3.2564872785155998</v>
      </c>
      <c r="R48" s="92">
        <f t="shared" si="9"/>
        <v>-9.497960569997653E-3</v>
      </c>
    </row>
    <row r="49" spans="1:18" ht="20.100000000000001" customHeight="1" x14ac:dyDescent="0.25">
      <c r="A49" s="57" t="s">
        <v>161</v>
      </c>
      <c r="B49" s="25">
        <v>1862.7800000000004</v>
      </c>
      <c r="C49" s="223">
        <v>2076.4300000000007</v>
      </c>
      <c r="D49" s="4">
        <f t="shared" si="17"/>
        <v>1.2478775035777719E-2</v>
      </c>
      <c r="E49" s="229">
        <f t="shared" si="18"/>
        <v>1.3185096484315052E-2</v>
      </c>
      <c r="F49" s="87">
        <f t="shared" si="22"/>
        <v>0.11469416678298042</v>
      </c>
      <c r="G49" s="83">
        <f t="shared" si="23"/>
        <v>5.6601825620884193E-2</v>
      </c>
      <c r="I49" s="25">
        <v>654.30899999999986</v>
      </c>
      <c r="J49" s="223">
        <v>662.33500000000004</v>
      </c>
      <c r="K49" s="4">
        <f t="shared" si="19"/>
        <v>1.7213588492925671E-2</v>
      </c>
      <c r="L49" s="229">
        <f t="shared" si="20"/>
        <v>1.6399131642167029E-2</v>
      </c>
      <c r="M49" s="87">
        <f t="shared" si="24"/>
        <v>1.226637567265647E-2</v>
      </c>
      <c r="N49" s="83">
        <f t="shared" si="25"/>
        <v>-4.7314762467649464E-2</v>
      </c>
      <c r="P49" s="49">
        <f t="shared" si="21"/>
        <v>3.5125403966115143</v>
      </c>
      <c r="Q49" s="254">
        <f t="shared" si="21"/>
        <v>3.1897776472118</v>
      </c>
      <c r="R49" s="92">
        <f t="shared" si="9"/>
        <v>-9.1888693923941139E-2</v>
      </c>
    </row>
    <row r="50" spans="1:18" ht="20.100000000000001" customHeight="1" x14ac:dyDescent="0.25">
      <c r="A50" s="57" t="s">
        <v>165</v>
      </c>
      <c r="B50" s="25">
        <v>1337</v>
      </c>
      <c r="C50" s="223">
        <v>1549.0099999999998</v>
      </c>
      <c r="D50" s="4">
        <f t="shared" si="17"/>
        <v>8.9565714807088373E-3</v>
      </c>
      <c r="E50" s="229">
        <f t="shared" si="18"/>
        <v>9.8360389250631355E-3</v>
      </c>
      <c r="F50" s="87">
        <f t="shared" si="22"/>
        <v>0.15857142857142839</v>
      </c>
      <c r="G50" s="83">
        <f t="shared" si="23"/>
        <v>9.8192421759659282E-2</v>
      </c>
      <c r="I50" s="25">
        <v>356.00600000000003</v>
      </c>
      <c r="J50" s="223">
        <v>498.77899999999994</v>
      </c>
      <c r="K50" s="4">
        <f t="shared" si="19"/>
        <v>9.3658207131683945E-3</v>
      </c>
      <c r="L50" s="229">
        <f t="shared" si="20"/>
        <v>1.2349554955344995E-2</v>
      </c>
      <c r="M50" s="87">
        <f t="shared" si="24"/>
        <v>0.40104099369111729</v>
      </c>
      <c r="N50" s="83">
        <f t="shared" si="25"/>
        <v>0.31857691210995032</v>
      </c>
      <c r="P50" s="49">
        <f t="shared" si="21"/>
        <v>2.6627225130890055</v>
      </c>
      <c r="Q50" s="254">
        <f t="shared" si="21"/>
        <v>3.2199856682655374</v>
      </c>
      <c r="R50" s="92">
        <f t="shared" si="9"/>
        <v>0.20928322513413344</v>
      </c>
    </row>
    <row r="51" spans="1:18" ht="20.100000000000001" customHeight="1" x14ac:dyDescent="0.25">
      <c r="A51" s="57" t="s">
        <v>167</v>
      </c>
      <c r="B51" s="25">
        <v>2076.73</v>
      </c>
      <c r="C51" s="223">
        <v>1334.47</v>
      </c>
      <c r="D51" s="4">
        <f t="shared" si="17"/>
        <v>1.3912027442881423E-2</v>
      </c>
      <c r="E51" s="229">
        <f t="shared" si="18"/>
        <v>8.4737341039302552E-3</v>
      </c>
      <c r="F51" s="87">
        <f t="shared" si="22"/>
        <v>-0.35741767105016059</v>
      </c>
      <c r="G51" s="83">
        <f t="shared" si="23"/>
        <v>-0.39090588063308207</v>
      </c>
      <c r="I51" s="25">
        <v>645.2969999999998</v>
      </c>
      <c r="J51" s="223">
        <v>362.93699999999984</v>
      </c>
      <c r="K51" s="4">
        <f t="shared" si="19"/>
        <v>1.6976500420626119E-2</v>
      </c>
      <c r="L51" s="229">
        <f t="shared" si="20"/>
        <v>8.986165068753986E-3</v>
      </c>
      <c r="M51" s="87">
        <f t="shared" si="24"/>
        <v>-0.43756595800073461</v>
      </c>
      <c r="N51" s="83">
        <f t="shared" si="25"/>
        <v>-0.470670347474208</v>
      </c>
      <c r="P51" s="49">
        <f t="shared" si="21"/>
        <v>3.1072744169920972</v>
      </c>
      <c r="Q51" s="254">
        <f t="shared" si="21"/>
        <v>2.7197089481217249</v>
      </c>
      <c r="R51" s="92">
        <f t="shared" si="9"/>
        <v>-0.12472843298003375</v>
      </c>
    </row>
    <row r="52" spans="1:18" ht="20.100000000000001" customHeight="1" x14ac:dyDescent="0.25">
      <c r="A52" s="57" t="s">
        <v>170</v>
      </c>
      <c r="B52" s="25">
        <v>1024.8200000000002</v>
      </c>
      <c r="C52" s="223">
        <v>707.69999999999982</v>
      </c>
      <c r="D52" s="4">
        <f t="shared" si="17"/>
        <v>6.8652756805235833E-3</v>
      </c>
      <c r="E52" s="229">
        <f t="shared" si="18"/>
        <v>4.493815241520184E-3</v>
      </c>
      <c r="F52" s="87">
        <f t="shared" si="22"/>
        <v>-0.30943970648504154</v>
      </c>
      <c r="G52" s="83">
        <f t="shared" si="23"/>
        <v>-0.34542829004392417</v>
      </c>
      <c r="I52" s="25">
        <v>304.95799999999986</v>
      </c>
      <c r="J52" s="223">
        <v>201.41399999999996</v>
      </c>
      <c r="K52" s="4">
        <f t="shared" si="19"/>
        <v>8.0228477976393812E-3</v>
      </c>
      <c r="L52" s="229">
        <f t="shared" si="20"/>
        <v>4.9869245934088171E-3</v>
      </c>
      <c r="M52" s="87">
        <f t="shared" si="24"/>
        <v>-0.33953528026810231</v>
      </c>
      <c r="N52" s="83">
        <f t="shared" si="25"/>
        <v>-0.37840967207726978</v>
      </c>
      <c r="P52" s="49">
        <f t="shared" si="21"/>
        <v>2.9757225659140123</v>
      </c>
      <c r="Q52" s="254">
        <f t="shared" si="21"/>
        <v>2.8460364561254767</v>
      </c>
      <c r="R52" s="92">
        <f t="shared" si="9"/>
        <v>-4.3581384660670353E-2</v>
      </c>
    </row>
    <row r="53" spans="1:18" ht="20.100000000000001" customHeight="1" x14ac:dyDescent="0.25">
      <c r="A53" s="57" t="s">
        <v>158</v>
      </c>
      <c r="B53" s="25">
        <v>28.13</v>
      </c>
      <c r="C53" s="223">
        <v>479.62000000000006</v>
      </c>
      <c r="D53" s="4">
        <f t="shared" si="17"/>
        <v>1.8844304843106924E-4</v>
      </c>
      <c r="E53" s="229">
        <f t="shared" si="18"/>
        <v>3.0455329463585016E-3</v>
      </c>
      <c r="F53" s="87">
        <f t="shared" si="22"/>
        <v>16.050124422324924</v>
      </c>
      <c r="G53" s="83">
        <f t="shared" si="23"/>
        <v>15.161556351984668</v>
      </c>
      <c r="I53" s="25">
        <v>14.190999999999999</v>
      </c>
      <c r="J53" s="223">
        <v>111.98400000000001</v>
      </c>
      <c r="K53" s="4">
        <f t="shared" si="19"/>
        <v>3.7333742055070045E-4</v>
      </c>
      <c r="L53" s="229">
        <f t="shared" si="20"/>
        <v>2.7726759990283354E-3</v>
      </c>
      <c r="M53" s="87">
        <f t="shared" si="24"/>
        <v>6.8911986470298086</v>
      </c>
      <c r="N53" s="83">
        <f t="shared" si="25"/>
        <v>6.4267294045649965</v>
      </c>
      <c r="P53" s="49">
        <f t="shared" si="21"/>
        <v>5.0447920369712049</v>
      </c>
      <c r="Q53" s="254">
        <f t="shared" si="21"/>
        <v>2.3348484216671532</v>
      </c>
      <c r="R53" s="92">
        <f t="shared" si="9"/>
        <v>-0.53717647733424689</v>
      </c>
    </row>
    <row r="54" spans="1:18" ht="20.100000000000001" customHeight="1" x14ac:dyDescent="0.25">
      <c r="A54" s="57" t="s">
        <v>169</v>
      </c>
      <c r="B54" s="25">
        <v>369.27000000000004</v>
      </c>
      <c r="C54" s="223">
        <v>352.99999999999989</v>
      </c>
      <c r="D54" s="4">
        <f t="shared" si="17"/>
        <v>2.473742072312156E-3</v>
      </c>
      <c r="E54" s="229">
        <f t="shared" si="18"/>
        <v>2.2415102165559207E-3</v>
      </c>
      <c r="F54" s="87">
        <f t="shared" si="22"/>
        <v>-4.4059901968749558E-2</v>
      </c>
      <c r="G54" s="83">
        <f t="shared" si="23"/>
        <v>-9.3878767053176604E-2</v>
      </c>
      <c r="I54" s="25">
        <v>110.4</v>
      </c>
      <c r="J54" s="223">
        <v>99.77</v>
      </c>
      <c r="K54" s="4">
        <f t="shared" si="19"/>
        <v>2.9044078097947524E-3</v>
      </c>
      <c r="L54" s="229">
        <f t="shared" si="20"/>
        <v>2.4702625770025807E-3</v>
      </c>
      <c r="M54" s="87">
        <f t="shared" si="24"/>
        <v>-9.6286231884058049E-2</v>
      </c>
      <c r="N54" s="83">
        <f t="shared" si="25"/>
        <v>-0.14947805584603899</v>
      </c>
      <c r="P54" s="49">
        <f t="shared" si="21"/>
        <v>2.9896823462507105</v>
      </c>
      <c r="Q54" s="254">
        <f t="shared" si="21"/>
        <v>2.8263456090651569</v>
      </c>
      <c r="R54" s="92">
        <f t="shared" si="9"/>
        <v>-5.4633475489591847E-2</v>
      </c>
    </row>
    <row r="55" spans="1:18" ht="20.100000000000001" customHeight="1" x14ac:dyDescent="0.25">
      <c r="A55" s="57" t="s">
        <v>166</v>
      </c>
      <c r="B55" s="25">
        <v>437.15999999999991</v>
      </c>
      <c r="C55" s="223">
        <v>329.69</v>
      </c>
      <c r="D55" s="4">
        <f t="shared" si="17"/>
        <v>2.9285376129444085E-3</v>
      </c>
      <c r="E55" s="229">
        <f t="shared" si="18"/>
        <v>2.093494343615642E-3</v>
      </c>
      <c r="F55" s="87">
        <f t="shared" si="22"/>
        <v>-0.24583676457132386</v>
      </c>
      <c r="G55" s="83">
        <f t="shared" si="23"/>
        <v>-0.28514001856687704</v>
      </c>
      <c r="I55" s="25">
        <v>123.50699999999999</v>
      </c>
      <c r="J55" s="223">
        <v>97.596999999999994</v>
      </c>
      <c r="K55" s="4">
        <f t="shared" si="19"/>
        <v>3.2492273130826127E-3</v>
      </c>
      <c r="L55" s="229">
        <f t="shared" si="20"/>
        <v>2.4164600253354803E-3</v>
      </c>
      <c r="M55" s="87">
        <f t="shared" si="24"/>
        <v>-0.20978568016387733</v>
      </c>
      <c r="N55" s="83">
        <f t="shared" si="25"/>
        <v>-0.25629702310887814</v>
      </c>
      <c r="P55" s="49">
        <f t="shared" si="21"/>
        <v>2.8252127367554221</v>
      </c>
      <c r="Q55" s="254">
        <f t="shared" si="21"/>
        <v>2.9602657041463192</v>
      </c>
      <c r="R55" s="92">
        <f t="shared" si="9"/>
        <v>4.7802760349295641E-2</v>
      </c>
    </row>
    <row r="56" spans="1:18" ht="20.100000000000001" customHeight="1" x14ac:dyDescent="0.25">
      <c r="A56" s="57" t="s">
        <v>171</v>
      </c>
      <c r="B56" s="25">
        <v>206.04000000000002</v>
      </c>
      <c r="C56" s="223">
        <v>259.02</v>
      </c>
      <c r="D56" s="4">
        <f t="shared" si="17"/>
        <v>1.3802632669298795E-3</v>
      </c>
      <c r="E56" s="229">
        <f t="shared" si="18"/>
        <v>1.644747808193526E-3</v>
      </c>
      <c r="F56" s="87">
        <f t="shared" ref="F56" si="26">(C56-B56)/B56</f>
        <v>0.25713453698310984</v>
      </c>
      <c r="G56" s="83">
        <f t="shared" ref="G56" si="27">(E56-D56)/D56</f>
        <v>0.19161890894332037</v>
      </c>
      <c r="I56" s="25">
        <v>52.335999999999999</v>
      </c>
      <c r="J56" s="223">
        <v>72.078000000000003</v>
      </c>
      <c r="K56" s="4">
        <f t="shared" si="19"/>
        <v>1.3768576733099471E-3</v>
      </c>
      <c r="L56" s="229">
        <f t="shared" si="20"/>
        <v>1.7846204873728779E-3</v>
      </c>
      <c r="M56" s="87">
        <f t="shared" ref="M56" si="28">(J56-I56)/I56</f>
        <v>0.37721644756955069</v>
      </c>
      <c r="N56" s="83">
        <f t="shared" ref="N56" si="29">(L56-K56)/K56</f>
        <v>0.29615465851504796</v>
      </c>
      <c r="P56" s="49">
        <f t="shared" ref="P56" si="30">(I56/B56)*10</f>
        <v>2.5400893030479517</v>
      </c>
      <c r="Q56" s="254">
        <f t="shared" ref="Q56" si="31">(J56/C56)*10</f>
        <v>2.7827194811211493</v>
      </c>
      <c r="R56" s="92">
        <f t="shared" ref="R56:R59" si="32">(Q56-P56)/P56</f>
        <v>9.552033378592488E-2</v>
      </c>
    </row>
    <row r="57" spans="1:18" ht="20.100000000000001" customHeight="1" x14ac:dyDescent="0.25">
      <c r="A57" s="57" t="s">
        <v>195</v>
      </c>
      <c r="B57" s="25">
        <v>152.20000000000002</v>
      </c>
      <c r="C57" s="223">
        <v>221.50999999999996</v>
      </c>
      <c r="D57" s="4">
        <f t="shared" si="17"/>
        <v>1.0195887654180142E-3</v>
      </c>
      <c r="E57" s="229">
        <f t="shared" si="18"/>
        <v>1.406563535607088E-3</v>
      </c>
      <c r="F57" s="87">
        <f t="shared" ref="F57:F58" si="33">(C57-B57)/B57</f>
        <v>0.45538764783179986</v>
      </c>
      <c r="G57" s="83">
        <f t="shared" ref="G57:G58" si="34">(E57-D57)/D57</f>
        <v>0.3795400491985812</v>
      </c>
      <c r="I57" s="25">
        <v>43.378000000000007</v>
      </c>
      <c r="J57" s="223">
        <v>61.243999999999986</v>
      </c>
      <c r="K57" s="4">
        <f t="shared" si="19"/>
        <v>1.1411902352651882E-3</v>
      </c>
      <c r="L57" s="229">
        <f t="shared" si="20"/>
        <v>1.516375275793786E-3</v>
      </c>
      <c r="M57" s="87">
        <f t="shared" ref="M57:M58" si="35">(J57-I57)/I57</f>
        <v>0.41186776707086487</v>
      </c>
      <c r="N57" s="83">
        <f t="shared" ref="N57:N58" si="36">(L57-K57)/K57</f>
        <v>0.32876643081458962</v>
      </c>
      <c r="P57" s="49">
        <f t="shared" ref="P57:P58" si="37">(I57/B57)*10</f>
        <v>2.8500657030223393</v>
      </c>
      <c r="Q57" s="254">
        <f t="shared" ref="Q57:Q58" si="38">(J57/C57)*10</f>
        <v>2.7648413164191235</v>
      </c>
      <c r="R57" s="92">
        <f t="shared" ref="R57:R58" si="39">(Q57-P57)/P57</f>
        <v>-2.9902604179559804E-2</v>
      </c>
    </row>
    <row r="58" spans="1:18" ht="20.100000000000001" customHeight="1" x14ac:dyDescent="0.25">
      <c r="A58" s="57" t="s">
        <v>196</v>
      </c>
      <c r="B58" s="25">
        <v>6.4700000000000006</v>
      </c>
      <c r="C58" s="223">
        <v>37.659999999999997</v>
      </c>
      <c r="D58" s="4">
        <f t="shared" si="17"/>
        <v>4.334257103978024E-5</v>
      </c>
      <c r="E58" s="229">
        <f t="shared" si="18"/>
        <v>2.3913675568129175E-4</v>
      </c>
      <c r="F58" s="87">
        <f t="shared" si="33"/>
        <v>4.820710973724883</v>
      </c>
      <c r="G58" s="83">
        <f t="shared" si="34"/>
        <v>4.5173643359045235</v>
      </c>
      <c r="I58" s="25">
        <v>3.5939999999999994</v>
      </c>
      <c r="J58" s="223">
        <v>16.859000000000002</v>
      </c>
      <c r="K58" s="4">
        <f t="shared" si="19"/>
        <v>9.4551102068861755E-5</v>
      </c>
      <c r="L58" s="229">
        <f t="shared" si="20"/>
        <v>4.1742163762339897E-4</v>
      </c>
      <c r="M58" s="87">
        <f t="shared" si="35"/>
        <v>3.6908736783528115</v>
      </c>
      <c r="N58" s="83">
        <f t="shared" si="36"/>
        <v>3.4147728423026731</v>
      </c>
      <c r="P58" s="49">
        <f t="shared" si="37"/>
        <v>5.5548686244204006</v>
      </c>
      <c r="Q58" s="254">
        <f t="shared" si="38"/>
        <v>4.4766330323951147</v>
      </c>
      <c r="R58" s="92">
        <f t="shared" si="39"/>
        <v>-0.19410640735680584</v>
      </c>
    </row>
    <row r="59" spans="1:18" ht="20.100000000000001" customHeight="1" x14ac:dyDescent="0.25">
      <c r="A59" s="57" t="s">
        <v>197</v>
      </c>
      <c r="B59" s="25">
        <v>20.49</v>
      </c>
      <c r="C59" s="223">
        <v>56.98</v>
      </c>
      <c r="D59" s="4">
        <f t="shared" si="17"/>
        <v>1.3726263996987587E-4</v>
      </c>
      <c r="E59" s="229">
        <f t="shared" si="18"/>
        <v>3.6181657829846E-4</v>
      </c>
      <c r="F59" s="87">
        <f t="shared" ref="F59" si="40">(C59-B59)/B59</f>
        <v>1.7808687164470471</v>
      </c>
      <c r="G59" s="83">
        <f t="shared" ref="G59" si="41">(E59-D59)/D59</f>
        <v>1.6359436069265862</v>
      </c>
      <c r="I59" s="25">
        <v>4.5809999999999995</v>
      </c>
      <c r="J59" s="223">
        <v>13.665000000000001</v>
      </c>
      <c r="K59" s="4">
        <f t="shared" si="19"/>
        <v>1.2051713928142897E-4</v>
      </c>
      <c r="L59" s="229">
        <f t="shared" si="20"/>
        <v>3.3833956214032545E-4</v>
      </c>
      <c r="M59" s="87">
        <f t="shared" ref="M59" si="42">(J59-I59)/I59</f>
        <v>1.9829731499672565</v>
      </c>
      <c r="N59" s="83">
        <f t="shared" ref="N59" si="43">(L59-K59)/K59</f>
        <v>1.8073978867872258</v>
      </c>
      <c r="P59" s="49">
        <f t="shared" ref="P59" si="44">(I59/B59)*10</f>
        <v>2.2357247437774523</v>
      </c>
      <c r="Q59" s="254">
        <f t="shared" si="21"/>
        <v>2.3982098982098985</v>
      </c>
      <c r="R59" s="92">
        <f t="shared" si="32"/>
        <v>7.2676725918376373E-2</v>
      </c>
    </row>
    <row r="60" spans="1:18" ht="20.100000000000001" customHeight="1" x14ac:dyDescent="0.25">
      <c r="A60" s="57" t="s">
        <v>215</v>
      </c>
      <c r="B60" s="25">
        <v>40.28</v>
      </c>
      <c r="C60" s="223">
        <v>19.299999999999997</v>
      </c>
      <c r="D60" s="4">
        <f t="shared" si="17"/>
        <v>2.6983597549959008E-4</v>
      </c>
      <c r="E60" s="229">
        <f t="shared" si="18"/>
        <v>1.2255282487118774E-4</v>
      </c>
      <c r="F60" s="87">
        <f>(C60-B60)/B60</f>
        <v>-0.52085402184707064</v>
      </c>
      <c r="G60" s="83">
        <f>(E60-D60)/D60</f>
        <v>-0.54582473799393771</v>
      </c>
      <c r="I60" s="25">
        <v>11.337</v>
      </c>
      <c r="J60" s="223">
        <v>9.0799999999999983</v>
      </c>
      <c r="K60" s="4">
        <f t="shared" si="19"/>
        <v>2.9825426938082523E-4</v>
      </c>
      <c r="L60" s="229">
        <f t="shared" si="20"/>
        <v>2.2481692090992712E-4</v>
      </c>
      <c r="M60" s="87">
        <f>(J60-I60)/I60</f>
        <v>-0.19908264973096954</v>
      </c>
      <c r="N60" s="83">
        <f>(L60-K60)/K60</f>
        <v>-0.24622396394644672</v>
      </c>
      <c r="P60" s="49">
        <f t="shared" si="21"/>
        <v>2.81454816285998</v>
      </c>
      <c r="Q60" s="254">
        <f t="shared" si="21"/>
        <v>4.704663212435233</v>
      </c>
      <c r="R60" s="92">
        <f>(Q60-P60)/P60</f>
        <v>0.67155185848894061</v>
      </c>
    </row>
    <row r="61" spans="1:18" ht="20.100000000000001" customHeight="1" thickBot="1" x14ac:dyDescent="0.3">
      <c r="A61" s="14" t="s">
        <v>18</v>
      </c>
      <c r="B61" s="25">
        <f>B62-SUM(B39:B60)</f>
        <v>180.38000000003376</v>
      </c>
      <c r="C61" s="223">
        <f>C62-SUM(C39:C60)</f>
        <v>48.35999999998603</v>
      </c>
      <c r="D61" s="4">
        <f t="shared" si="17"/>
        <v>1.208366764166464E-3</v>
      </c>
      <c r="E61" s="229">
        <f t="shared" si="18"/>
        <v>3.0708054978077347E-4</v>
      </c>
      <c r="F61" s="87">
        <f t="shared" si="22"/>
        <v>-0.73189932365019972</v>
      </c>
      <c r="G61" s="83">
        <f t="shared" si="23"/>
        <v>-0.74587140354476833</v>
      </c>
      <c r="I61" s="25">
        <f>I62-SUM(I39:I60)</f>
        <v>105.33299999999872</v>
      </c>
      <c r="J61" s="223">
        <f>J62-SUM(J39:J60)</f>
        <v>18.050000000010186</v>
      </c>
      <c r="K61" s="4">
        <f t="shared" si="19"/>
        <v>2.7711049622201715E-3</v>
      </c>
      <c r="L61" s="229">
        <f t="shared" si="20"/>
        <v>4.4691028881348849E-4</v>
      </c>
      <c r="M61" s="87">
        <f t="shared" si="24"/>
        <v>-0.82863869822362979</v>
      </c>
      <c r="N61" s="83">
        <f t="shared" si="25"/>
        <v>-0.83872487873738644</v>
      </c>
      <c r="P61" s="49">
        <f t="shared" si="21"/>
        <v>5.8395054884121853</v>
      </c>
      <c r="Q61" s="254">
        <f t="shared" si="21"/>
        <v>3.7324234904911915</v>
      </c>
      <c r="R61" s="92">
        <f t="shared" si="9"/>
        <v>-0.36083226603729568</v>
      </c>
    </row>
    <row r="62" spans="1:18" ht="26.25" customHeight="1" thickBot="1" x14ac:dyDescent="0.3">
      <c r="A62" s="18" t="s">
        <v>19</v>
      </c>
      <c r="B62" s="61">
        <v>149275.87000000002</v>
      </c>
      <c r="C62" s="251">
        <v>157483.11000000002</v>
      </c>
      <c r="D62" s="58">
        <f>SUM(D39:D61)</f>
        <v>0.99999999999999978</v>
      </c>
      <c r="E62" s="252">
        <f>SUM(E39:E61)</f>
        <v>0.99999999999999989</v>
      </c>
      <c r="F62" s="97">
        <f t="shared" si="22"/>
        <v>5.4980352819246604E-2</v>
      </c>
      <c r="G62" s="99">
        <v>0</v>
      </c>
      <c r="H62" s="2"/>
      <c r="I62" s="61">
        <v>38011.190999999999</v>
      </c>
      <c r="J62" s="251">
        <v>40388.419000000002</v>
      </c>
      <c r="K62" s="58">
        <f>SUM(K39:K61)</f>
        <v>1</v>
      </c>
      <c r="L62" s="252">
        <f>SUM(L39:L61)</f>
        <v>0.99999999999999978</v>
      </c>
      <c r="M62" s="97">
        <f t="shared" si="24"/>
        <v>6.2540213486075788E-2</v>
      </c>
      <c r="N62" s="99">
        <v>0</v>
      </c>
      <c r="O62" s="2"/>
      <c r="P62" s="40">
        <f t="shared" si="21"/>
        <v>2.546372096173346</v>
      </c>
      <c r="Q62" s="244">
        <f t="shared" si="21"/>
        <v>2.5646190883581097</v>
      </c>
      <c r="R62" s="98">
        <f t="shared" si="9"/>
        <v>7.1658781574715658E-3</v>
      </c>
    </row>
    <row r="64" spans="1:18" ht="15.75" thickBot="1" x14ac:dyDescent="0.3"/>
    <row r="65" spans="1:18" x14ac:dyDescent="0.25">
      <c r="A65" s="401" t="s">
        <v>16</v>
      </c>
      <c r="B65" s="385" t="s">
        <v>1</v>
      </c>
      <c r="C65" s="381"/>
      <c r="D65" s="385" t="s">
        <v>13</v>
      </c>
      <c r="E65" s="381"/>
      <c r="F65" s="404" t="s">
        <v>136</v>
      </c>
      <c r="G65" s="400"/>
      <c r="I65" s="405" t="s">
        <v>20</v>
      </c>
      <c r="J65" s="406"/>
      <c r="K65" s="385" t="s">
        <v>13</v>
      </c>
      <c r="L65" s="387"/>
      <c r="M65" s="399" t="s">
        <v>136</v>
      </c>
      <c r="N65" s="400"/>
      <c r="P65" s="380" t="s">
        <v>23</v>
      </c>
      <c r="Q65" s="381"/>
      <c r="R65" s="208" t="s">
        <v>0</v>
      </c>
    </row>
    <row r="66" spans="1:18" x14ac:dyDescent="0.25">
      <c r="A66" s="402"/>
      <c r="B66" s="388" t="str">
        <f>B5</f>
        <v>jan-junho</v>
      </c>
      <c r="C66" s="389"/>
      <c r="D66" s="388" t="str">
        <f>B5</f>
        <v>jan-junho</v>
      </c>
      <c r="E66" s="389"/>
      <c r="F66" s="388" t="str">
        <f>B5</f>
        <v>jan-junho</v>
      </c>
      <c r="G66" s="390"/>
      <c r="I66" s="378" t="str">
        <f>B5</f>
        <v>jan-junho</v>
      </c>
      <c r="J66" s="389"/>
      <c r="K66" s="388" t="str">
        <f>B5</f>
        <v>jan-junho</v>
      </c>
      <c r="L66" s="379"/>
      <c r="M66" s="389" t="str">
        <f>B5</f>
        <v>jan-junho</v>
      </c>
      <c r="N66" s="390"/>
      <c r="P66" s="378" t="str">
        <f>B5</f>
        <v>jan-junho</v>
      </c>
      <c r="Q66" s="379"/>
      <c r="R66" s="209" t="str">
        <f>R37</f>
        <v>2018/2017</v>
      </c>
    </row>
    <row r="67" spans="1:18" ht="19.5" customHeight="1" thickBot="1" x14ac:dyDescent="0.3">
      <c r="A67" s="403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140</v>
      </c>
      <c r="B68" s="59">
        <v>52408.229999999989</v>
      </c>
      <c r="C68" s="245">
        <v>49830.469999999994</v>
      </c>
      <c r="D68" s="4">
        <f>B68/$B$96</f>
        <v>0.32516733095241501</v>
      </c>
      <c r="E68" s="247">
        <f>C68/$C$96</f>
        <v>0.28958518983603337</v>
      </c>
      <c r="F68" s="100">
        <f t="shared" ref="F68:F93" si="45">(C68-B68)/B68</f>
        <v>-4.9186167897675527E-2</v>
      </c>
      <c r="G68" s="101">
        <f t="shared" ref="G68:G93" si="46">(E68-D68)/D68</f>
        <v>-0.10942717096505838</v>
      </c>
      <c r="I68" s="25">
        <v>15846.411999999997</v>
      </c>
      <c r="J68" s="245">
        <v>14441.481999999998</v>
      </c>
      <c r="K68" s="63">
        <f>I68/$I$96</f>
        <v>0.29344402066595121</v>
      </c>
      <c r="L68" s="247">
        <f>J68/$J$96</f>
        <v>0.25120482447455217</v>
      </c>
      <c r="M68" s="100">
        <f t="shared" ref="M68:M75" si="47">(J68-I68)/I68</f>
        <v>-8.8659186697909828E-2</v>
      </c>
      <c r="N68" s="101">
        <f t="shared" ref="N68:N75" si="48">(L68-K68)/K68</f>
        <v>-0.14394294385532228</v>
      </c>
      <c r="P68" s="64">
        <f t="shared" ref="P68:Q96" si="49">(I68/B68)*10</f>
        <v>3.0236495298543757</v>
      </c>
      <c r="Q68" s="249">
        <f t="shared" si="49"/>
        <v>2.8981227750811906</v>
      </c>
      <c r="R68" s="104">
        <f t="shared" si="9"/>
        <v>-4.1514981658350686E-2</v>
      </c>
    </row>
    <row r="69" spans="1:18" ht="20.100000000000001" customHeight="1" x14ac:dyDescent="0.25">
      <c r="A69" s="57" t="s">
        <v>143</v>
      </c>
      <c r="B69" s="25">
        <v>26563.75</v>
      </c>
      <c r="C69" s="223">
        <v>34172.770000000004</v>
      </c>
      <c r="D69" s="4">
        <f t="shared" ref="D69:D95" si="50">B69/$B$96</f>
        <v>0.16481502404464368</v>
      </c>
      <c r="E69" s="229">
        <f t="shared" ref="E69:E95" si="51">C69/$C$96</f>
        <v>0.19859190747494673</v>
      </c>
      <c r="F69" s="102">
        <f t="shared" si="45"/>
        <v>0.28644374382382021</v>
      </c>
      <c r="G69" s="83">
        <f t="shared" si="46"/>
        <v>0.20493813368102812</v>
      </c>
      <c r="I69" s="25">
        <v>8132.1610000000019</v>
      </c>
      <c r="J69" s="223">
        <v>11399.806999999997</v>
      </c>
      <c r="K69" s="31">
        <f t="shared" ref="K69:K96" si="52">I69/$I$96</f>
        <v>0.15059144117563292</v>
      </c>
      <c r="L69" s="229">
        <f t="shared" ref="L69:L96" si="53">J69/$J$96</f>
        <v>0.19829588933315645</v>
      </c>
      <c r="M69" s="102">
        <f t="shared" si="47"/>
        <v>0.40181767183409112</v>
      </c>
      <c r="N69" s="83">
        <f t="shared" si="48"/>
        <v>0.31678060708567379</v>
      </c>
      <c r="P69" s="62">
        <f t="shared" si="49"/>
        <v>3.0613753705707976</v>
      </c>
      <c r="Q69" s="236">
        <f t="shared" si="49"/>
        <v>3.3359329665110544</v>
      </c>
      <c r="R69" s="92">
        <f t="shared" si="9"/>
        <v>8.9684394334519399E-2</v>
      </c>
    </row>
    <row r="70" spans="1:18" ht="20.100000000000001" customHeight="1" x14ac:dyDescent="0.25">
      <c r="A70" s="57" t="s">
        <v>144</v>
      </c>
      <c r="B70" s="25">
        <v>26890.66</v>
      </c>
      <c r="C70" s="223">
        <v>29639.350000000006</v>
      </c>
      <c r="D70" s="4">
        <f t="shared" si="50"/>
        <v>0.16684334005840057</v>
      </c>
      <c r="E70" s="229">
        <f t="shared" si="51"/>
        <v>0.17224635441661776</v>
      </c>
      <c r="F70" s="102">
        <f t="shared" si="45"/>
        <v>0.1022172754406179</v>
      </c>
      <c r="G70" s="83">
        <f t="shared" si="46"/>
        <v>3.238375805906283E-2</v>
      </c>
      <c r="I70" s="25">
        <v>9728.2220000000016</v>
      </c>
      <c r="J70" s="223">
        <v>10100.582999999999</v>
      </c>
      <c r="K70" s="31">
        <f t="shared" si="52"/>
        <v>0.18014731521627497</v>
      </c>
      <c r="L70" s="229">
        <f t="shared" si="53"/>
        <v>0.17569631562783139</v>
      </c>
      <c r="M70" s="102">
        <f t="shared" si="47"/>
        <v>3.8276367459541639E-2</v>
      </c>
      <c r="N70" s="83">
        <f t="shared" si="48"/>
        <v>-2.4707554387363238E-2</v>
      </c>
      <c r="P70" s="62">
        <f t="shared" si="49"/>
        <v>3.6176955121220535</v>
      </c>
      <c r="Q70" s="236">
        <f t="shared" si="49"/>
        <v>3.4078287816703123</v>
      </c>
      <c r="R70" s="92">
        <f t="shared" si="9"/>
        <v>-5.8011164772857955E-2</v>
      </c>
    </row>
    <row r="71" spans="1:18" ht="20.100000000000001" customHeight="1" x14ac:dyDescent="0.25">
      <c r="A71" s="57" t="s">
        <v>147</v>
      </c>
      <c r="B71" s="25">
        <v>17319.349999999999</v>
      </c>
      <c r="C71" s="223">
        <v>18490.189999999999</v>
      </c>
      <c r="D71" s="4">
        <f t="shared" si="50"/>
        <v>0.10745806170768808</v>
      </c>
      <c r="E71" s="229">
        <f t="shared" si="51"/>
        <v>0.10745403728390132</v>
      </c>
      <c r="F71" s="102">
        <f t="shared" si="45"/>
        <v>6.760299895781309E-2</v>
      </c>
      <c r="G71" s="83">
        <f t="shared" si="46"/>
        <v>-3.7451110906023404E-5</v>
      </c>
      <c r="I71" s="25">
        <v>6083.6910000000007</v>
      </c>
      <c r="J71" s="223">
        <v>6454.9429999999984</v>
      </c>
      <c r="K71" s="31">
        <f t="shared" si="52"/>
        <v>0.11265785261226717</v>
      </c>
      <c r="L71" s="229">
        <f t="shared" si="53"/>
        <v>0.11228160816931664</v>
      </c>
      <c r="M71" s="102">
        <f t="shared" si="47"/>
        <v>6.1024138142452937E-2</v>
      </c>
      <c r="N71" s="83">
        <f t="shared" si="48"/>
        <v>-3.339708988111552E-3</v>
      </c>
      <c r="P71" s="62">
        <f t="shared" si="49"/>
        <v>3.5126554980412088</v>
      </c>
      <c r="Q71" s="236">
        <f t="shared" si="49"/>
        <v>3.4910095569596629</v>
      </c>
      <c r="R71" s="92">
        <f t="shared" si="9"/>
        <v>-6.1622727004161226E-3</v>
      </c>
    </row>
    <row r="72" spans="1:18" ht="20.100000000000001" customHeight="1" x14ac:dyDescent="0.25">
      <c r="A72" s="57" t="s">
        <v>148</v>
      </c>
      <c r="B72" s="25">
        <v>11738</v>
      </c>
      <c r="C72" s="223">
        <v>8600.81</v>
      </c>
      <c r="D72" s="4">
        <f t="shared" si="50"/>
        <v>7.2828525800612776E-2</v>
      </c>
      <c r="E72" s="229">
        <f t="shared" si="51"/>
        <v>4.9982815666672509E-2</v>
      </c>
      <c r="F72" s="102">
        <f t="shared" si="45"/>
        <v>-0.26726784801499409</v>
      </c>
      <c r="G72" s="83">
        <f t="shared" si="46"/>
        <v>-0.31369178330598646</v>
      </c>
      <c r="I72" s="25">
        <v>4338.8960000000006</v>
      </c>
      <c r="J72" s="223">
        <v>3563.875</v>
      </c>
      <c r="K72" s="31">
        <f t="shared" si="52"/>
        <v>8.0347720827365424E-2</v>
      </c>
      <c r="L72" s="229">
        <f t="shared" si="53"/>
        <v>6.1992432204966551E-2</v>
      </c>
      <c r="M72" s="102">
        <f t="shared" si="47"/>
        <v>-0.17862170469170049</v>
      </c>
      <c r="N72" s="83">
        <f t="shared" si="48"/>
        <v>-0.22844815550943784</v>
      </c>
      <c r="P72" s="62">
        <f t="shared" si="49"/>
        <v>3.6964525472823313</v>
      </c>
      <c r="Q72" s="236">
        <f t="shared" si="49"/>
        <v>4.1436504236228915</v>
      </c>
      <c r="R72" s="92">
        <f t="shared" ref="R72:R75" si="54">(Q72-P72)/P72</f>
        <v>0.12098028329062266</v>
      </c>
    </row>
    <row r="73" spans="1:18" ht="20.100000000000001" customHeight="1" x14ac:dyDescent="0.25">
      <c r="A73" s="57" t="s">
        <v>151</v>
      </c>
      <c r="B73" s="25">
        <v>6262.9000000000024</v>
      </c>
      <c r="C73" s="223">
        <v>6821.2099999999991</v>
      </c>
      <c r="D73" s="4">
        <f t="shared" si="50"/>
        <v>3.8858218967171405E-2</v>
      </c>
      <c r="E73" s="229">
        <f t="shared" si="51"/>
        <v>3.9640834067217287E-2</v>
      </c>
      <c r="F73" s="102">
        <f t="shared" si="45"/>
        <v>8.9145603474428223E-2</v>
      </c>
      <c r="G73" s="83">
        <f t="shared" si="46"/>
        <v>2.0140272015736451E-2</v>
      </c>
      <c r="I73" s="25">
        <v>2294.4459999999999</v>
      </c>
      <c r="J73" s="223">
        <v>2625.2029999999995</v>
      </c>
      <c r="K73" s="31">
        <f t="shared" si="52"/>
        <v>4.2488574665413795E-2</v>
      </c>
      <c r="L73" s="229">
        <f t="shared" si="53"/>
        <v>4.5664541826459897E-2</v>
      </c>
      <c r="M73" s="102">
        <f t="shared" si="47"/>
        <v>0.14415549548779949</v>
      </c>
      <c r="N73" s="83">
        <f t="shared" si="48"/>
        <v>7.4748733890369276E-2</v>
      </c>
      <c r="P73" s="62">
        <f t="shared" si="49"/>
        <v>3.6635520286129415</v>
      </c>
      <c r="Q73" s="236">
        <f t="shared" si="49"/>
        <v>3.8485884469177756</v>
      </c>
      <c r="R73" s="92">
        <f t="shared" si="54"/>
        <v>5.0507381049776104E-2</v>
      </c>
    </row>
    <row r="74" spans="1:18" ht="20.100000000000001" customHeight="1" x14ac:dyDescent="0.25">
      <c r="A74" s="57" t="s">
        <v>155</v>
      </c>
      <c r="B74" s="25">
        <v>2687.92</v>
      </c>
      <c r="C74" s="223">
        <v>4970.590000000002</v>
      </c>
      <c r="D74" s="4">
        <f t="shared" si="50"/>
        <v>1.6677223638608202E-2</v>
      </c>
      <c r="E74" s="229">
        <f t="shared" si="51"/>
        <v>2.8886126274688756E-2</v>
      </c>
      <c r="F74" s="102">
        <f t="shared" si="45"/>
        <v>0.8492328640733362</v>
      </c>
      <c r="G74" s="83">
        <f t="shared" si="46"/>
        <v>0.73207045133199689</v>
      </c>
      <c r="I74" s="25">
        <v>953.0799999999997</v>
      </c>
      <c r="J74" s="223">
        <v>1811.0339999999999</v>
      </c>
      <c r="K74" s="31">
        <f t="shared" si="52"/>
        <v>1.7649145258643074E-2</v>
      </c>
      <c r="L74" s="229">
        <f t="shared" si="53"/>
        <v>3.1502340139844799E-2</v>
      </c>
      <c r="M74" s="102">
        <f t="shared" si="47"/>
        <v>0.90019095983548125</v>
      </c>
      <c r="N74" s="83">
        <f t="shared" si="48"/>
        <v>0.78492157428516773</v>
      </c>
      <c r="P74" s="62">
        <f t="shared" si="49"/>
        <v>3.5457900532753941</v>
      </c>
      <c r="Q74" s="236">
        <f t="shared" si="49"/>
        <v>3.6434990614796217</v>
      </c>
      <c r="R74" s="92">
        <f t="shared" si="54"/>
        <v>2.7556343363863204E-2</v>
      </c>
    </row>
    <row r="75" spans="1:18" ht="20.100000000000001" customHeight="1" x14ac:dyDescent="0.25">
      <c r="A75" s="57" t="s">
        <v>159</v>
      </c>
      <c r="B75" s="25">
        <v>2038.3600000000001</v>
      </c>
      <c r="C75" s="223">
        <v>2106.44</v>
      </c>
      <c r="D75" s="4">
        <f t="shared" si="50"/>
        <v>1.2647022819129074E-2</v>
      </c>
      <c r="E75" s="229">
        <f t="shared" si="51"/>
        <v>1.2241382175970129E-2</v>
      </c>
      <c r="F75" s="102">
        <f t="shared" si="45"/>
        <v>3.3399399517258933E-2</v>
      </c>
      <c r="G75" s="83">
        <f t="shared" si="46"/>
        <v>-3.2074002629725554E-2</v>
      </c>
      <c r="I75" s="25">
        <v>1168.5900000000001</v>
      </c>
      <c r="J75" s="223">
        <v>1282.0960000000002</v>
      </c>
      <c r="K75" s="31">
        <f t="shared" si="52"/>
        <v>2.1639961658830024E-2</v>
      </c>
      <c r="L75" s="229">
        <f t="shared" si="53"/>
        <v>2.2301637784787293E-2</v>
      </c>
      <c r="M75" s="102">
        <f t="shared" si="47"/>
        <v>9.7130730196219442E-2</v>
      </c>
      <c r="N75" s="83">
        <f t="shared" si="48"/>
        <v>3.0576584949136305E-2</v>
      </c>
      <c r="P75" s="62">
        <f t="shared" si="49"/>
        <v>5.7329912282423123</v>
      </c>
      <c r="Q75" s="236">
        <f t="shared" si="49"/>
        <v>6.086553616528362</v>
      </c>
      <c r="R75" s="92">
        <f t="shared" si="54"/>
        <v>6.1671538331386735E-2</v>
      </c>
    </row>
    <row r="76" spans="1:18" ht="20.100000000000001" customHeight="1" x14ac:dyDescent="0.25">
      <c r="A76" s="57" t="s">
        <v>156</v>
      </c>
      <c r="B76" s="25">
        <v>2946.2599999999998</v>
      </c>
      <c r="C76" s="223">
        <v>2885.4799999999996</v>
      </c>
      <c r="D76" s="4">
        <f t="shared" si="50"/>
        <v>1.8280096475150227E-2</v>
      </c>
      <c r="E76" s="229">
        <f t="shared" si="51"/>
        <v>1.6768701430431573E-2</v>
      </c>
      <c r="F76" s="102">
        <f t="shared" ref="F76:F84" si="55">(C76-B76)/B76</f>
        <v>-2.0629543896329653E-2</v>
      </c>
      <c r="G76" s="83">
        <f t="shared" ref="G76:G84" si="56">(E76-D76)/D76</f>
        <v>-8.2679817733633365E-2</v>
      </c>
      <c r="I76" s="25">
        <v>866.01400000000001</v>
      </c>
      <c r="J76" s="223">
        <v>857.95299999999986</v>
      </c>
      <c r="K76" s="31">
        <f t="shared" si="52"/>
        <v>1.6036856173687969E-2</v>
      </c>
      <c r="L76" s="229">
        <f t="shared" si="53"/>
        <v>1.4923809950558775E-2</v>
      </c>
      <c r="M76" s="102">
        <f t="shared" ref="M76:M93" si="57">(J76-I76)/I76</f>
        <v>-9.3081636093644542E-3</v>
      </c>
      <c r="N76" s="83">
        <f t="shared" ref="N76:N93" si="58">(L76-K76)/K76</f>
        <v>-6.9405512593883167E-2</v>
      </c>
      <c r="P76" s="62">
        <f t="shared" ref="P76:P93" si="59">(I76/B76)*10</f>
        <v>2.9393671977354341</v>
      </c>
      <c r="Q76" s="236">
        <f t="shared" ref="Q76:Q93" si="60">(J76/C76)*10</f>
        <v>2.9733458558021542</v>
      </c>
      <c r="R76" s="92">
        <f t="shared" ref="R76:R93" si="61">(Q76-P76)/P76</f>
        <v>1.1559854819397223E-2</v>
      </c>
    </row>
    <row r="77" spans="1:18" ht="20.100000000000001" customHeight="1" x14ac:dyDescent="0.25">
      <c r="A77" s="57" t="s">
        <v>157</v>
      </c>
      <c r="B77" s="25">
        <v>345.92999999999995</v>
      </c>
      <c r="C77" s="223">
        <v>386.85</v>
      </c>
      <c r="D77" s="4">
        <f t="shared" si="50"/>
        <v>2.1463257735735196E-3</v>
      </c>
      <c r="E77" s="229">
        <f t="shared" si="51"/>
        <v>2.2481431679867666E-3</v>
      </c>
      <c r="F77" s="102">
        <f t="shared" si="55"/>
        <v>0.11828982742173295</v>
      </c>
      <c r="G77" s="83">
        <f t="shared" si="56"/>
        <v>4.7437996443441287E-2</v>
      </c>
      <c r="I77" s="25">
        <v>693.65199999999982</v>
      </c>
      <c r="J77" s="223">
        <v>736.83799999999997</v>
      </c>
      <c r="K77" s="31">
        <f t="shared" si="52"/>
        <v>1.2845054882012305E-2</v>
      </c>
      <c r="L77" s="229">
        <f t="shared" si="53"/>
        <v>1.2817054403154752E-2</v>
      </c>
      <c r="M77" s="102">
        <f t="shared" si="57"/>
        <v>6.2258884858690182E-2</v>
      </c>
      <c r="N77" s="83">
        <f t="shared" si="58"/>
        <v>-2.1798644781785676E-3</v>
      </c>
      <c r="P77" s="62">
        <f t="shared" si="59"/>
        <v>20.051802387766308</v>
      </c>
      <c r="Q77" s="236">
        <f t="shared" si="60"/>
        <v>19.047124208349487</v>
      </c>
      <c r="R77" s="92">
        <f t="shared" si="61"/>
        <v>-5.0104133283787981E-2</v>
      </c>
    </row>
    <row r="78" spans="1:18" ht="20.100000000000001" customHeight="1" x14ac:dyDescent="0.25">
      <c r="A78" s="57" t="s">
        <v>179</v>
      </c>
      <c r="B78" s="25">
        <v>599</v>
      </c>
      <c r="C78" s="223">
        <v>1352.8700000000001</v>
      </c>
      <c r="D78" s="4">
        <f t="shared" si="50"/>
        <v>3.7165008480633034E-3</v>
      </c>
      <c r="E78" s="229">
        <f t="shared" si="51"/>
        <v>7.8620794821617091E-3</v>
      </c>
      <c r="F78" s="102">
        <f t="shared" si="55"/>
        <v>1.2585475792988317</v>
      </c>
      <c r="G78" s="83">
        <f t="shared" si="56"/>
        <v>1.1154520888266979</v>
      </c>
      <c r="I78" s="25">
        <v>208.63999999999996</v>
      </c>
      <c r="J78" s="223">
        <v>566.55100000000004</v>
      </c>
      <c r="K78" s="31">
        <f t="shared" si="52"/>
        <v>3.8635976694121076E-3</v>
      </c>
      <c r="L78" s="229">
        <f t="shared" si="53"/>
        <v>9.8549681058275069E-3</v>
      </c>
      <c r="M78" s="102">
        <f t="shared" si="57"/>
        <v>1.7154476610429454</v>
      </c>
      <c r="N78" s="83">
        <f t="shared" si="58"/>
        <v>1.5507231728212161</v>
      </c>
      <c r="P78" s="62">
        <f t="shared" si="59"/>
        <v>3.4831385642737889</v>
      </c>
      <c r="Q78" s="236">
        <f t="shared" si="60"/>
        <v>4.1877711827448314</v>
      </c>
      <c r="R78" s="92">
        <f t="shared" si="61"/>
        <v>0.20229818753074894</v>
      </c>
    </row>
    <row r="79" spans="1:18" ht="20.100000000000001" customHeight="1" x14ac:dyDescent="0.25">
      <c r="A79" s="57" t="s">
        <v>182</v>
      </c>
      <c r="B79" s="25">
        <v>1516.24</v>
      </c>
      <c r="C79" s="223">
        <v>2122.71</v>
      </c>
      <c r="D79" s="4">
        <f t="shared" si="50"/>
        <v>9.4075246174749622E-3</v>
      </c>
      <c r="E79" s="229">
        <f t="shared" si="51"/>
        <v>1.2335933783423004E-2</v>
      </c>
      <c r="F79" s="102">
        <f t="shared" si="55"/>
        <v>0.39998285231889413</v>
      </c>
      <c r="G79" s="83">
        <f t="shared" si="56"/>
        <v>0.311283710117364</v>
      </c>
      <c r="I79" s="25">
        <v>384.83</v>
      </c>
      <c r="J79" s="223">
        <v>545.07899999999995</v>
      </c>
      <c r="K79" s="31">
        <f t="shared" si="52"/>
        <v>7.1262859045238772E-3</v>
      </c>
      <c r="L79" s="229">
        <f t="shared" si="53"/>
        <v>9.4814697355689974E-3</v>
      </c>
      <c r="M79" s="102">
        <f t="shared" si="57"/>
        <v>0.41641504040745259</v>
      </c>
      <c r="N79" s="83">
        <f t="shared" si="58"/>
        <v>0.33049247007477106</v>
      </c>
      <c r="P79" s="62">
        <f t="shared" si="59"/>
        <v>2.5380546615311559</v>
      </c>
      <c r="Q79" s="236">
        <f t="shared" si="60"/>
        <v>2.5678448775386178</v>
      </c>
      <c r="R79" s="92">
        <f t="shared" si="61"/>
        <v>1.1737420970078745E-2</v>
      </c>
    </row>
    <row r="80" spans="1:18" ht="20.100000000000001" customHeight="1" x14ac:dyDescent="0.25">
      <c r="A80" s="57" t="s">
        <v>160</v>
      </c>
      <c r="B80" s="25">
        <v>1669.9799999999998</v>
      </c>
      <c r="C80" s="223">
        <v>1818.15</v>
      </c>
      <c r="D80" s="4">
        <f t="shared" si="50"/>
        <v>1.0361405820114782E-2</v>
      </c>
      <c r="E80" s="229">
        <f t="shared" si="51"/>
        <v>1.0566011376179758E-2</v>
      </c>
      <c r="F80" s="102">
        <f t="shared" si="55"/>
        <v>8.8725613480401158E-2</v>
      </c>
      <c r="G80" s="83">
        <f t="shared" si="56"/>
        <v>1.9746891456347646E-2</v>
      </c>
      <c r="I80" s="25">
        <v>487.86700000000008</v>
      </c>
      <c r="J80" s="223">
        <v>428.88699999999994</v>
      </c>
      <c r="K80" s="31">
        <f t="shared" si="52"/>
        <v>9.0343261320124501E-3</v>
      </c>
      <c r="L80" s="229">
        <f t="shared" si="53"/>
        <v>7.4603481522476194E-3</v>
      </c>
      <c r="M80" s="102">
        <f t="shared" si="57"/>
        <v>-0.12089360419950544</v>
      </c>
      <c r="N80" s="83">
        <f t="shared" si="58"/>
        <v>-0.17422195709623089</v>
      </c>
      <c r="P80" s="62">
        <f t="shared" si="59"/>
        <v>2.9213942681948297</v>
      </c>
      <c r="Q80" s="236">
        <f t="shared" si="60"/>
        <v>2.3589197810961688</v>
      </c>
      <c r="R80" s="92">
        <f t="shared" si="61"/>
        <v>-0.19253631501311247</v>
      </c>
    </row>
    <row r="81" spans="1:18" ht="20.100000000000001" customHeight="1" x14ac:dyDescent="0.25">
      <c r="A81" s="57" t="s">
        <v>177</v>
      </c>
      <c r="B81" s="25">
        <v>895.90000000000009</v>
      </c>
      <c r="C81" s="223">
        <v>1520.8400000000001</v>
      </c>
      <c r="D81" s="4">
        <f t="shared" si="50"/>
        <v>5.5586195488813248E-3</v>
      </c>
      <c r="E81" s="229">
        <f t="shared" si="51"/>
        <v>8.8382216766214137E-3</v>
      </c>
      <c r="F81" s="102">
        <f t="shared" si="55"/>
        <v>0.69755553075119991</v>
      </c>
      <c r="G81" s="83">
        <f t="shared" si="56"/>
        <v>0.59000298525559469</v>
      </c>
      <c r="I81" s="25">
        <v>198.81200000000001</v>
      </c>
      <c r="J81" s="223">
        <v>264.29300000000001</v>
      </c>
      <c r="K81" s="31">
        <f t="shared" si="52"/>
        <v>3.6816026641639196E-3</v>
      </c>
      <c r="L81" s="229">
        <f t="shared" si="53"/>
        <v>4.5972897154774577E-3</v>
      </c>
      <c r="M81" s="102">
        <f t="shared" si="57"/>
        <v>0.32936140675613135</v>
      </c>
      <c r="N81" s="83">
        <f t="shared" si="58"/>
        <v>0.24871968401877714</v>
      </c>
      <c r="P81" s="62">
        <f t="shared" si="59"/>
        <v>2.2191315995088736</v>
      </c>
      <c r="Q81" s="236">
        <f t="shared" si="60"/>
        <v>1.7378093685068776</v>
      </c>
      <c r="R81" s="92">
        <f t="shared" si="61"/>
        <v>-0.21689665953498191</v>
      </c>
    </row>
    <row r="82" spans="1:18" ht="20.100000000000001" customHeight="1" x14ac:dyDescent="0.25">
      <c r="A82" s="57" t="s">
        <v>180</v>
      </c>
      <c r="B82" s="25">
        <v>662.95000000000016</v>
      </c>
      <c r="C82" s="223">
        <v>497.59999999999997</v>
      </c>
      <c r="D82" s="4">
        <f t="shared" si="50"/>
        <v>4.1132791940293283E-3</v>
      </c>
      <c r="E82" s="229">
        <f t="shared" si="51"/>
        <v>2.8917565991733616E-3</v>
      </c>
      <c r="F82" s="102">
        <f t="shared" si="55"/>
        <v>-0.24941549136435651</v>
      </c>
      <c r="G82" s="83">
        <f t="shared" si="56"/>
        <v>-0.29697050388144819</v>
      </c>
      <c r="I82" s="25">
        <v>310.64299999999997</v>
      </c>
      <c r="J82" s="223">
        <v>245.02199999999999</v>
      </c>
      <c r="K82" s="31">
        <f t="shared" si="52"/>
        <v>5.7524902742483973E-3</v>
      </c>
      <c r="L82" s="229">
        <f t="shared" si="53"/>
        <v>4.2620770155309354E-3</v>
      </c>
      <c r="M82" s="102">
        <f t="shared" si="57"/>
        <v>-0.21124248735686943</v>
      </c>
      <c r="N82" s="83">
        <f t="shared" si="58"/>
        <v>-0.25909009623005314</v>
      </c>
      <c r="P82" s="62">
        <f t="shared" si="59"/>
        <v>4.6857681574779377</v>
      </c>
      <c r="Q82" s="236">
        <f t="shared" si="60"/>
        <v>4.9240755627009651</v>
      </c>
      <c r="R82" s="92">
        <f t="shared" si="61"/>
        <v>5.0857702987869055E-2</v>
      </c>
    </row>
    <row r="83" spans="1:18" ht="20.100000000000001" customHeight="1" x14ac:dyDescent="0.25">
      <c r="A83" s="57" t="s">
        <v>178</v>
      </c>
      <c r="B83" s="25">
        <v>654.14</v>
      </c>
      <c r="C83" s="223">
        <v>577.01</v>
      </c>
      <c r="D83" s="4">
        <f t="shared" si="50"/>
        <v>4.058617470370833E-3</v>
      </c>
      <c r="E83" s="229">
        <f t="shared" si="51"/>
        <v>3.3532405050020527E-3</v>
      </c>
      <c r="F83" s="102">
        <f t="shared" si="55"/>
        <v>-0.11791053902834255</v>
      </c>
      <c r="G83" s="83">
        <f t="shared" si="56"/>
        <v>-0.17379735107293334</v>
      </c>
      <c r="I83" s="25">
        <v>232.72499999999999</v>
      </c>
      <c r="J83" s="223">
        <v>225.02800000000002</v>
      </c>
      <c r="K83" s="31">
        <f t="shared" si="52"/>
        <v>4.3096039475361047E-3</v>
      </c>
      <c r="L83" s="229">
        <f t="shared" si="53"/>
        <v>3.9142879686350435E-3</v>
      </c>
      <c r="M83" s="102">
        <f t="shared" si="57"/>
        <v>-3.3073369857127402E-2</v>
      </c>
      <c r="N83" s="83">
        <f t="shared" si="58"/>
        <v>-9.1729073880924022E-2</v>
      </c>
      <c r="P83" s="62">
        <f t="shared" si="59"/>
        <v>3.5577246461002234</v>
      </c>
      <c r="Q83" s="236">
        <f t="shared" si="60"/>
        <v>3.8998977487391908</v>
      </c>
      <c r="R83" s="92">
        <f t="shared" si="61"/>
        <v>9.6177511380493769E-2</v>
      </c>
    </row>
    <row r="84" spans="1:18" ht="20.100000000000001" customHeight="1" x14ac:dyDescent="0.25">
      <c r="A84" s="57" t="s">
        <v>184</v>
      </c>
      <c r="B84" s="25">
        <v>657.00000000000011</v>
      </c>
      <c r="C84" s="223">
        <v>713.63</v>
      </c>
      <c r="D84" s="4">
        <f t="shared" si="50"/>
        <v>4.0763623659058274E-3</v>
      </c>
      <c r="E84" s="229">
        <f t="shared" si="51"/>
        <v>4.1471950600242887E-3</v>
      </c>
      <c r="F84" s="102">
        <f t="shared" si="55"/>
        <v>8.6194824961948052E-2</v>
      </c>
      <c r="G84" s="83">
        <f t="shared" si="56"/>
        <v>1.7376446880899725E-2</v>
      </c>
      <c r="I84" s="25">
        <v>158.87400000000002</v>
      </c>
      <c r="J84" s="223">
        <v>174.63199999999998</v>
      </c>
      <c r="K84" s="31">
        <f t="shared" si="52"/>
        <v>2.9420303687221023E-3</v>
      </c>
      <c r="L84" s="229">
        <f t="shared" si="53"/>
        <v>3.0376661417186959E-3</v>
      </c>
      <c r="M84" s="102">
        <f t="shared" si="57"/>
        <v>9.9185518083512406E-2</v>
      </c>
      <c r="N84" s="83">
        <f t="shared" si="58"/>
        <v>3.2506725291939736E-2</v>
      </c>
      <c r="P84" s="62">
        <f t="shared" si="59"/>
        <v>2.418173515981735</v>
      </c>
      <c r="Q84" s="236">
        <f t="shared" si="60"/>
        <v>2.4470944326892083</v>
      </c>
      <c r="R84" s="92">
        <f t="shared" si="61"/>
        <v>1.1959818646732614E-2</v>
      </c>
    </row>
    <row r="85" spans="1:18" ht="20.100000000000001" customHeight="1" x14ac:dyDescent="0.25">
      <c r="A85" s="57" t="s">
        <v>202</v>
      </c>
      <c r="B85" s="25">
        <v>721.24</v>
      </c>
      <c r="C85" s="223">
        <v>699.58</v>
      </c>
      <c r="D85" s="4">
        <f t="shared" si="50"/>
        <v>4.4749400194610631E-3</v>
      </c>
      <c r="E85" s="229">
        <f t="shared" si="51"/>
        <v>4.0655447782349287E-3</v>
      </c>
      <c r="F85" s="102">
        <f t="shared" si="45"/>
        <v>-3.0031612223393001E-2</v>
      </c>
      <c r="G85" s="83">
        <f t="shared" si="46"/>
        <v>-9.1486196339105291E-2</v>
      </c>
      <c r="I85" s="25">
        <v>178.91800000000001</v>
      </c>
      <c r="J85" s="223">
        <v>172.173</v>
      </c>
      <c r="K85" s="31">
        <f t="shared" si="52"/>
        <v>3.3132053672156616E-3</v>
      </c>
      <c r="L85" s="229">
        <f t="shared" si="53"/>
        <v>2.9948926463542369E-3</v>
      </c>
      <c r="M85" s="102">
        <f t="shared" si="57"/>
        <v>-3.769883410277336E-2</v>
      </c>
      <c r="N85" s="83">
        <f t="shared" si="58"/>
        <v>-9.6073948210740417E-2</v>
      </c>
      <c r="P85" s="62">
        <f t="shared" si="59"/>
        <v>2.4806999057179304</v>
      </c>
      <c r="Q85" s="236">
        <f t="shared" si="60"/>
        <v>2.4610909402784524</v>
      </c>
      <c r="R85" s="92">
        <f t="shared" si="61"/>
        <v>-7.9046100635872876E-3</v>
      </c>
    </row>
    <row r="86" spans="1:18" ht="20.100000000000001" customHeight="1" x14ac:dyDescent="0.25">
      <c r="A86" s="57" t="s">
        <v>188</v>
      </c>
      <c r="B86" s="25">
        <v>492.02999999999992</v>
      </c>
      <c r="C86" s="223">
        <v>197.38</v>
      </c>
      <c r="D86" s="4">
        <f t="shared" si="50"/>
        <v>3.0528045280009794E-3</v>
      </c>
      <c r="E86" s="229">
        <f t="shared" si="51"/>
        <v>1.1470557024614914E-3</v>
      </c>
      <c r="F86" s="102">
        <f t="shared" si="45"/>
        <v>-0.59884559884559874</v>
      </c>
      <c r="G86" s="83">
        <f t="shared" si="46"/>
        <v>-0.62426166105937997</v>
      </c>
      <c r="I86" s="25">
        <v>285.19799999999998</v>
      </c>
      <c r="J86" s="223">
        <v>129.154</v>
      </c>
      <c r="K86" s="31">
        <f t="shared" si="52"/>
        <v>5.281299502113662E-3</v>
      </c>
      <c r="L86" s="229">
        <f t="shared" si="53"/>
        <v>2.2465913055312687E-3</v>
      </c>
      <c r="M86" s="102">
        <f t="shared" si="57"/>
        <v>-0.54714268683511103</v>
      </c>
      <c r="N86" s="83">
        <f t="shared" si="58"/>
        <v>-0.574613917534473</v>
      </c>
      <c r="P86" s="62">
        <f t="shared" si="59"/>
        <v>5.7963538808609236</v>
      </c>
      <c r="Q86" s="236">
        <f t="shared" si="60"/>
        <v>6.5434187860978819</v>
      </c>
      <c r="R86" s="92">
        <f t="shared" si="61"/>
        <v>0.12888531663046043</v>
      </c>
    </row>
    <row r="87" spans="1:18" ht="20.100000000000001" customHeight="1" x14ac:dyDescent="0.25">
      <c r="A87" s="57" t="s">
        <v>172</v>
      </c>
      <c r="B87" s="25">
        <v>300.77</v>
      </c>
      <c r="C87" s="223">
        <v>443.72999999999996</v>
      </c>
      <c r="D87" s="4">
        <f t="shared" si="50"/>
        <v>1.8661301503706171E-3</v>
      </c>
      <c r="E87" s="229">
        <f t="shared" si="51"/>
        <v>2.5786960525546535E-3</v>
      </c>
      <c r="F87" s="102">
        <f t="shared" si="45"/>
        <v>0.47531336236991717</v>
      </c>
      <c r="G87" s="83">
        <f t="shared" si="46"/>
        <v>0.38184148197944251</v>
      </c>
      <c r="I87" s="25">
        <v>85.283999999999978</v>
      </c>
      <c r="J87" s="223">
        <v>119.38699999999999</v>
      </c>
      <c r="K87" s="31">
        <f t="shared" si="52"/>
        <v>1.5792899905969237E-3</v>
      </c>
      <c r="L87" s="229">
        <f t="shared" si="53"/>
        <v>2.0766975563549059E-3</v>
      </c>
      <c r="M87" s="102">
        <f t="shared" si="57"/>
        <v>0.39987570939449391</v>
      </c>
      <c r="N87" s="83">
        <f t="shared" si="58"/>
        <v>0.31495644797316624</v>
      </c>
      <c r="P87" s="62">
        <f t="shared" si="59"/>
        <v>2.8355221597898721</v>
      </c>
      <c r="Q87" s="236">
        <f t="shared" si="60"/>
        <v>2.6905325310436528</v>
      </c>
      <c r="R87" s="92">
        <f t="shared" si="61"/>
        <v>-5.1133308285259138E-2</v>
      </c>
    </row>
    <row r="88" spans="1:18" ht="20.100000000000001" customHeight="1" x14ac:dyDescent="0.25">
      <c r="A88" s="57" t="s">
        <v>189</v>
      </c>
      <c r="B88" s="25">
        <v>439.71</v>
      </c>
      <c r="C88" s="223">
        <v>305.51000000000005</v>
      </c>
      <c r="D88" s="4">
        <f t="shared" si="50"/>
        <v>2.7281846208713103E-3</v>
      </c>
      <c r="E88" s="229">
        <f t="shared" si="51"/>
        <v>1.7754432448019572E-3</v>
      </c>
      <c r="F88" s="102">
        <f t="shared" si="45"/>
        <v>-0.30520115530690667</v>
      </c>
      <c r="G88" s="83">
        <f t="shared" si="46"/>
        <v>-0.34922173843391607</v>
      </c>
      <c r="I88" s="25">
        <v>171.48799999999997</v>
      </c>
      <c r="J88" s="223">
        <v>114.70100000000004</v>
      </c>
      <c r="K88" s="31">
        <f t="shared" si="52"/>
        <v>3.1756165506717005E-3</v>
      </c>
      <c r="L88" s="229">
        <f t="shared" si="53"/>
        <v>1.9951861292390643E-3</v>
      </c>
      <c r="M88" s="102">
        <f t="shared" si="57"/>
        <v>-0.33114270386266065</v>
      </c>
      <c r="N88" s="83">
        <f t="shared" si="58"/>
        <v>-0.37171692570469628</v>
      </c>
      <c r="P88" s="62">
        <f t="shared" si="59"/>
        <v>3.9000250164881396</v>
      </c>
      <c r="Q88" s="236">
        <f t="shared" si="60"/>
        <v>3.7544106575889504</v>
      </c>
      <c r="R88" s="92">
        <f t="shared" si="61"/>
        <v>-3.7336775606201293E-2</v>
      </c>
    </row>
    <row r="89" spans="1:18" ht="20.100000000000001" customHeight="1" x14ac:dyDescent="0.25">
      <c r="A89" s="57" t="s">
        <v>187</v>
      </c>
      <c r="B89" s="25">
        <v>219.31</v>
      </c>
      <c r="C89" s="223">
        <v>314.5</v>
      </c>
      <c r="D89" s="4">
        <f t="shared" si="50"/>
        <v>1.3607108530697212E-3</v>
      </c>
      <c r="E89" s="229">
        <f t="shared" si="51"/>
        <v>1.8276878023312344E-3</v>
      </c>
      <c r="F89" s="102">
        <f t="shared" ref="F89" si="62">(C89-B89)/B89</f>
        <v>0.43404313528794858</v>
      </c>
      <c r="G89" s="83">
        <f t="shared" ref="G89" si="63">(E89-D89)/D89</f>
        <v>0.34318602531024706</v>
      </c>
      <c r="I89" s="25">
        <v>88.141999999999996</v>
      </c>
      <c r="J89" s="223">
        <v>113.58</v>
      </c>
      <c r="K89" s="31">
        <f t="shared" si="52"/>
        <v>1.6322144640400788E-3</v>
      </c>
      <c r="L89" s="229">
        <f t="shared" si="53"/>
        <v>1.9756867033327769E-3</v>
      </c>
      <c r="M89" s="102">
        <f t="shared" si="57"/>
        <v>0.28860248235801322</v>
      </c>
      <c r="N89" s="83">
        <f t="shared" si="58"/>
        <v>0.21043327752563293</v>
      </c>
      <c r="P89" s="62">
        <f t="shared" si="59"/>
        <v>4.0190597783958779</v>
      </c>
      <c r="Q89" s="236">
        <f t="shared" si="60"/>
        <v>3.6114467408585056</v>
      </c>
      <c r="R89" s="92">
        <f t="shared" si="61"/>
        <v>-0.10141999870926588</v>
      </c>
    </row>
    <row r="90" spans="1:18" ht="20.100000000000001" customHeight="1" x14ac:dyDescent="0.25">
      <c r="A90" s="57" t="s">
        <v>173</v>
      </c>
      <c r="B90" s="25">
        <v>301.51</v>
      </c>
      <c r="C90" s="223">
        <v>750.56999999999994</v>
      </c>
      <c r="D90" s="4">
        <f t="shared" si="50"/>
        <v>1.8707214869775734E-3</v>
      </c>
      <c r="E90" s="229">
        <f t="shared" si="51"/>
        <v>4.3618684699388063E-3</v>
      </c>
      <c r="F90" s="102">
        <f t="shared" si="45"/>
        <v>1.4893701701436104</v>
      </c>
      <c r="G90" s="83">
        <f t="shared" si="46"/>
        <v>1.3316503821132928</v>
      </c>
      <c r="I90" s="25">
        <v>69.225999999999999</v>
      </c>
      <c r="J90" s="223">
        <v>111.991</v>
      </c>
      <c r="K90" s="31">
        <f t="shared" si="52"/>
        <v>1.2819277811671904E-3</v>
      </c>
      <c r="L90" s="229">
        <f t="shared" si="53"/>
        <v>1.9480465715173538E-3</v>
      </c>
      <c r="M90" s="102">
        <f t="shared" si="57"/>
        <v>0.61775922341316847</v>
      </c>
      <c r="N90" s="83">
        <f t="shared" si="58"/>
        <v>0.51962271208731026</v>
      </c>
      <c r="P90" s="62">
        <f t="shared" si="59"/>
        <v>2.295976916188518</v>
      </c>
      <c r="Q90" s="236">
        <f t="shared" si="60"/>
        <v>1.4920793530250345</v>
      </c>
      <c r="R90" s="92">
        <f t="shared" si="61"/>
        <v>-0.35013312089304871</v>
      </c>
    </row>
    <row r="91" spans="1:18" ht="20.100000000000001" customHeight="1" x14ac:dyDescent="0.25">
      <c r="A91" s="57" t="s">
        <v>194</v>
      </c>
      <c r="B91" s="25">
        <v>411.73</v>
      </c>
      <c r="C91" s="223">
        <v>479.88000000000005</v>
      </c>
      <c r="D91" s="4">
        <f t="shared" si="50"/>
        <v>2.5545824610569345E-3</v>
      </c>
      <c r="E91" s="229">
        <f t="shared" si="51"/>
        <v>2.7887784501835068E-3</v>
      </c>
      <c r="F91" s="102">
        <f t="shared" si="45"/>
        <v>0.16552109392077341</v>
      </c>
      <c r="G91" s="83">
        <f t="shared" si="46"/>
        <v>9.1676817130293728E-2</v>
      </c>
      <c r="I91" s="25">
        <v>81.747</v>
      </c>
      <c r="J91" s="223">
        <v>107.03300000000002</v>
      </c>
      <c r="K91" s="31">
        <f t="shared" si="52"/>
        <v>1.5137917881587022E-3</v>
      </c>
      <c r="L91" s="229">
        <f t="shared" si="53"/>
        <v>1.8618037939585944E-3</v>
      </c>
      <c r="M91" s="102">
        <f t="shared" si="57"/>
        <v>0.30932021970225226</v>
      </c>
      <c r="N91" s="83">
        <f t="shared" si="58"/>
        <v>0.22989423547025314</v>
      </c>
      <c r="P91" s="62">
        <f t="shared" si="59"/>
        <v>1.9854516309231776</v>
      </c>
      <c r="Q91" s="236">
        <f t="shared" si="60"/>
        <v>2.2304117696090691</v>
      </c>
      <c r="R91" s="92">
        <f t="shared" si="61"/>
        <v>0.12337754033926887</v>
      </c>
    </row>
    <row r="92" spans="1:18" ht="20.100000000000001" customHeight="1" x14ac:dyDescent="0.25">
      <c r="A92" s="57" t="s">
        <v>181</v>
      </c>
      <c r="B92" s="25">
        <v>164.65</v>
      </c>
      <c r="C92" s="223">
        <v>217.93</v>
      </c>
      <c r="D92" s="4">
        <f t="shared" si="50"/>
        <v>1.0215723950477845E-3</v>
      </c>
      <c r="E92" s="229">
        <f t="shared" si="51"/>
        <v>1.2664801359683496E-3</v>
      </c>
      <c r="F92" s="102">
        <f t="shared" si="45"/>
        <v>0.32359550561797751</v>
      </c>
      <c r="G92" s="83">
        <f t="shared" si="46"/>
        <v>0.23973605992858626</v>
      </c>
      <c r="I92" s="25">
        <v>92.912999999999997</v>
      </c>
      <c r="J92" s="223">
        <v>100.018</v>
      </c>
      <c r="K92" s="31">
        <f t="shared" si="52"/>
        <v>1.7205638911909856E-3</v>
      </c>
      <c r="L92" s="229">
        <f t="shared" si="53"/>
        <v>1.7397801786752747E-3</v>
      </c>
      <c r="M92" s="102">
        <f t="shared" si="57"/>
        <v>7.6469385338973059E-2</v>
      </c>
      <c r="N92" s="83">
        <f t="shared" si="58"/>
        <v>1.1168598610416847E-2</v>
      </c>
      <c r="P92" s="62">
        <f t="shared" si="59"/>
        <v>5.643061038566656</v>
      </c>
      <c r="Q92" s="236">
        <f t="shared" si="60"/>
        <v>4.5894553296930205</v>
      </c>
      <c r="R92" s="92">
        <f t="shared" si="61"/>
        <v>-0.18670818934491848</v>
      </c>
    </row>
    <row r="93" spans="1:18" ht="20.100000000000001" customHeight="1" x14ac:dyDescent="0.25">
      <c r="A93" s="57" t="s">
        <v>198</v>
      </c>
      <c r="B93" s="25">
        <v>238.23999999999998</v>
      </c>
      <c r="C93" s="223">
        <v>265.94</v>
      </c>
      <c r="D93" s="4">
        <f t="shared" si="50"/>
        <v>1.4781622070828067E-3</v>
      </c>
      <c r="E93" s="229">
        <f t="shared" si="51"/>
        <v>1.5454858319617439E-3</v>
      </c>
      <c r="F93" s="102">
        <f t="shared" si="45"/>
        <v>0.11626930826057764</v>
      </c>
      <c r="G93" s="83">
        <f t="shared" si="46"/>
        <v>4.5545491933393571E-2</v>
      </c>
      <c r="I93" s="25">
        <v>75.884999999999991</v>
      </c>
      <c r="J93" s="223">
        <v>91.698000000000008</v>
      </c>
      <c r="K93" s="31">
        <f t="shared" si="52"/>
        <v>1.4052392117682986E-3</v>
      </c>
      <c r="L93" s="229">
        <f t="shared" si="53"/>
        <v>1.5950565180684012E-3</v>
      </c>
      <c r="M93" s="102">
        <f t="shared" si="57"/>
        <v>0.20838110298477985</v>
      </c>
      <c r="N93" s="83">
        <f t="shared" si="58"/>
        <v>0.13507828753315518</v>
      </c>
      <c r="P93" s="62">
        <f t="shared" si="59"/>
        <v>3.1852333781061115</v>
      </c>
      <c r="Q93" s="236">
        <f t="shared" si="60"/>
        <v>3.4480709934571712</v>
      </c>
      <c r="R93" s="92">
        <f t="shared" si="61"/>
        <v>8.2517537696826057E-2</v>
      </c>
    </row>
    <row r="94" spans="1:18" ht="20.100000000000001" customHeight="1" x14ac:dyDescent="0.25">
      <c r="A94" s="57" t="s">
        <v>192</v>
      </c>
      <c r="B94" s="25">
        <v>131.72</v>
      </c>
      <c r="C94" s="223">
        <v>292.52999999999997</v>
      </c>
      <c r="D94" s="4">
        <f t="shared" si="50"/>
        <v>8.1725791603822753E-4</v>
      </c>
      <c r="E94" s="229">
        <f t="shared" si="51"/>
        <v>1.7000111695260921E-3</v>
      </c>
      <c r="F94" s="102">
        <f t="shared" ref="F94" si="64">(C94-B94)/B94</f>
        <v>1.220847251746128</v>
      </c>
      <c r="G94" s="83">
        <f t="shared" ref="G94" si="65">(E94-D94)/D94</f>
        <v>1.0801403524693096</v>
      </c>
      <c r="I94" s="25">
        <v>36.064999999999998</v>
      </c>
      <c r="J94" s="223">
        <v>89.823999999999998</v>
      </c>
      <c r="K94" s="31">
        <f t="shared" si="52"/>
        <v>6.6785204154211884E-4</v>
      </c>
      <c r="L94" s="229">
        <f t="shared" si="53"/>
        <v>1.5624589050903623E-3</v>
      </c>
      <c r="M94" s="102">
        <f t="shared" ref="M94" si="66">(J94-I94)/I94</f>
        <v>1.4906141688617776</v>
      </c>
      <c r="N94" s="83">
        <f t="shared" ref="N94" si="67">(L94-K94)/K94</f>
        <v>1.339528530125522</v>
      </c>
      <c r="P94" s="62">
        <f t="shared" ref="P94" si="68">(I94/B94)*10</f>
        <v>2.738004858791375</v>
      </c>
      <c r="Q94" s="236">
        <f t="shared" ref="Q94" si="69">(J94/C94)*10</f>
        <v>3.070591050490548</v>
      </c>
      <c r="R94" s="92">
        <f t="shared" ref="R94" si="70">(Q94-P94)/P94</f>
        <v>0.12147027081828665</v>
      </c>
    </row>
    <row r="95" spans="1:18" ht="20.100000000000001" customHeight="1" thickBot="1" x14ac:dyDescent="0.3">
      <c r="A95" s="14" t="s">
        <v>18</v>
      </c>
      <c r="B95" s="25">
        <f>B96-SUM(B68:B94)</f>
        <v>1895.6300000000047</v>
      </c>
      <c r="C95" s="223">
        <f>C96-SUM(C68:C94)</f>
        <v>1600.820000000007</v>
      </c>
      <c r="D95" s="4">
        <f t="shared" si="50"/>
        <v>1.1761453259790078E-2</v>
      </c>
      <c r="E95" s="229">
        <f t="shared" si="51"/>
        <v>9.3030180849853726E-3</v>
      </c>
      <c r="F95" s="102">
        <f>(C95-B95)/B95</f>
        <v>-0.15552085586322065</v>
      </c>
      <c r="G95" s="83">
        <f>(E95-D95)/D95</f>
        <v>-0.20902477954910348</v>
      </c>
      <c r="I95" s="25">
        <f>I96-SUM(I68:I94)</f>
        <v>749.06100000002334</v>
      </c>
      <c r="J95" s="223">
        <f>J96-SUM(J68:J94)</f>
        <v>616.00700000000506</v>
      </c>
      <c r="K95" s="31">
        <f t="shared" si="52"/>
        <v>1.387111931483701E-2</v>
      </c>
      <c r="L95" s="229">
        <f t="shared" si="53"/>
        <v>1.0715238942242683E-2</v>
      </c>
      <c r="M95" s="102">
        <f>(J95-I95)/I95</f>
        <v>-0.17762772324285223</v>
      </c>
      <c r="N95" s="83">
        <f>(L95-K95)/K95</f>
        <v>-0.22751447096404773</v>
      </c>
      <c r="P95" s="62">
        <f t="shared" si="49"/>
        <v>3.951514799829194</v>
      </c>
      <c r="Q95" s="236">
        <f t="shared" si="49"/>
        <v>3.8480716132981998</v>
      </c>
      <c r="R95" s="92">
        <f>(Q95-P95)/P95</f>
        <v>-2.6178109350739501E-2</v>
      </c>
    </row>
    <row r="96" spans="1:18" ht="26.25" customHeight="1" thickBot="1" x14ac:dyDescent="0.3">
      <c r="A96" s="18" t="s">
        <v>19</v>
      </c>
      <c r="B96" s="23">
        <v>161173.10999999999</v>
      </c>
      <c r="C96" s="242">
        <v>172075.34000000003</v>
      </c>
      <c r="D96" s="20">
        <f>SUM(D68:D95)</f>
        <v>1.0000000000000002</v>
      </c>
      <c r="E96" s="243">
        <f>SUM(E68:E95)</f>
        <v>1</v>
      </c>
      <c r="F96" s="103">
        <f>(C96-B96)/B96</f>
        <v>6.7642983373591536E-2</v>
      </c>
      <c r="G96" s="99">
        <v>0</v>
      </c>
      <c r="H96" s="2"/>
      <c r="I96" s="23">
        <v>54001.482000000018</v>
      </c>
      <c r="J96" s="242">
        <v>57488.872000000003</v>
      </c>
      <c r="K96" s="30">
        <f t="shared" si="52"/>
        <v>1</v>
      </c>
      <c r="L96" s="243">
        <f t="shared" si="53"/>
        <v>1</v>
      </c>
      <c r="M96" s="103">
        <f>(J96-I96)/I96</f>
        <v>6.4579523947138784E-2</v>
      </c>
      <c r="N96" s="99">
        <f>(L96-K96)/K96</f>
        <v>0</v>
      </c>
      <c r="O96" s="2"/>
      <c r="P96" s="56">
        <f t="shared" si="49"/>
        <v>3.3505267721147791</v>
      </c>
      <c r="Q96" s="250">
        <f t="shared" si="49"/>
        <v>3.3409128815320077</v>
      </c>
      <c r="R96" s="98">
        <f>(Q96-P96)/P96</f>
        <v>-2.8693668896438403E-3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5:A67"/>
    <mergeCell ref="B65:C65"/>
    <mergeCell ref="D65:E65"/>
    <mergeCell ref="F65:G65"/>
    <mergeCell ref="I65:J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F27:F3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138</v>
      </c>
      <c r="B1" s="6"/>
    </row>
    <row r="3" spans="1:21" ht="15.75" thickBot="1" x14ac:dyDescent="0.3"/>
    <row r="4" spans="1:21" x14ac:dyDescent="0.25">
      <c r="A4" s="374" t="s">
        <v>17</v>
      </c>
      <c r="B4" s="382"/>
      <c r="C4" s="382"/>
      <c r="D4" s="382"/>
      <c r="E4" s="385" t="s">
        <v>1</v>
      </c>
      <c r="F4" s="387"/>
      <c r="G4" s="381" t="s">
        <v>13</v>
      </c>
      <c r="H4" s="381"/>
      <c r="I4" s="398" t="s">
        <v>134</v>
      </c>
      <c r="J4" s="386"/>
      <c r="L4" s="393" t="s">
        <v>20</v>
      </c>
      <c r="M4" s="381"/>
      <c r="N4" s="394" t="s">
        <v>13</v>
      </c>
      <c r="O4" s="395"/>
      <c r="P4" s="396" t="s">
        <v>134</v>
      </c>
      <c r="Q4" s="386"/>
      <c r="R4"/>
      <c r="S4" s="380" t="s">
        <v>23</v>
      </c>
      <c r="T4" s="381"/>
      <c r="U4" s="208" t="s">
        <v>0</v>
      </c>
    </row>
    <row r="5" spans="1:21" x14ac:dyDescent="0.25">
      <c r="A5" s="383"/>
      <c r="B5" s="384"/>
      <c r="C5" s="384"/>
      <c r="D5" s="384"/>
      <c r="E5" s="388" t="s">
        <v>224</v>
      </c>
      <c r="F5" s="379"/>
      <c r="G5" s="389" t="str">
        <f>E5</f>
        <v>jan-junho</v>
      </c>
      <c r="H5" s="389"/>
      <c r="I5" s="388" t="str">
        <f>G5</f>
        <v>jan-junho</v>
      </c>
      <c r="J5" s="390"/>
      <c r="L5" s="378" t="str">
        <f>E5</f>
        <v>jan-junho</v>
      </c>
      <c r="M5" s="389"/>
      <c r="N5" s="391" t="str">
        <f>E5</f>
        <v>jan-junho</v>
      </c>
      <c r="O5" s="392"/>
      <c r="P5" s="389" t="str">
        <f>E5</f>
        <v>jan-junho</v>
      </c>
      <c r="Q5" s="390"/>
      <c r="R5"/>
      <c r="S5" s="378" t="str">
        <f>E5</f>
        <v>jan-junho</v>
      </c>
      <c r="T5" s="379"/>
      <c r="U5" s="209" t="s">
        <v>132</v>
      </c>
    </row>
    <row r="6" spans="1:21" ht="15.75" thickBot="1" x14ac:dyDescent="0.3">
      <c r="A6" s="375"/>
      <c r="B6" s="397"/>
      <c r="C6" s="397"/>
      <c r="D6" s="397"/>
      <c r="E6" s="148">
        <v>2017</v>
      </c>
      <c r="F6" s="241">
        <v>2018</v>
      </c>
      <c r="G6" s="295">
        <f>E6</f>
        <v>2017</v>
      </c>
      <c r="H6" s="219">
        <f>F6</f>
        <v>2018</v>
      </c>
      <c r="I6" s="221" t="s">
        <v>1</v>
      </c>
      <c r="J6" s="222" t="s">
        <v>15</v>
      </c>
      <c r="L6" s="294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4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91890.460000000021</v>
      </c>
      <c r="F7" s="242">
        <v>91706.590000000011</v>
      </c>
      <c r="G7" s="20">
        <f>E7/E15</f>
        <v>0.36530232820331754</v>
      </c>
      <c r="H7" s="243">
        <f>F7/F15</f>
        <v>0.36260446914072197</v>
      </c>
      <c r="I7" s="153">
        <f t="shared" ref="I7:I18" si="0">(F7-E7)/E7</f>
        <v>-2.0009694151058755E-3</v>
      </c>
      <c r="J7" s="99">
        <f t="shared" ref="J7:J18" si="1">(H7-G7)/G7</f>
        <v>-7.385277492931849E-3</v>
      </c>
      <c r="K7" s="12"/>
      <c r="L7" s="23">
        <v>21845.17500000001</v>
      </c>
      <c r="M7" s="242">
        <v>21916.136999999992</v>
      </c>
      <c r="N7" s="20">
        <f>L7/L15</f>
        <v>0.34900149228295912</v>
      </c>
      <c r="O7" s="243">
        <f>M7/M15</f>
        <v>0.34274719732492442</v>
      </c>
      <c r="P7" s="153">
        <f t="shared" ref="P7:P18" si="2">(M7-L7)/L7</f>
        <v>3.2484061125617586E-3</v>
      </c>
      <c r="Q7" s="99">
        <f t="shared" ref="Q7:Q18" si="3">(O7-N7)/N7</f>
        <v>-1.7920539299482195E-2</v>
      </c>
      <c r="R7" s="67"/>
      <c r="S7" s="334">
        <f>(L7/E7)*10</f>
        <v>2.3773060881401622</v>
      </c>
      <c r="T7" s="335">
        <f>(M7/F7)*10</f>
        <v>2.3898104814495871</v>
      </c>
      <c r="U7" s="95">
        <f>(T7-S7)/S7</f>
        <v>5.2599004275496715E-3</v>
      </c>
    </row>
    <row r="8" spans="1:21" s="9" customFormat="1" ht="24" customHeight="1" x14ac:dyDescent="0.25">
      <c r="A8" s="73"/>
      <c r="B8" s="303" t="s">
        <v>36</v>
      </c>
      <c r="C8" s="303"/>
      <c r="D8" s="304"/>
      <c r="E8" s="306">
        <v>76925.390000000014</v>
      </c>
      <c r="F8" s="307">
        <v>75216.020000000019</v>
      </c>
      <c r="G8" s="308">
        <f>E8/E7</f>
        <v>0.83714228876425256</v>
      </c>
      <c r="H8" s="309">
        <f>F8/F7</f>
        <v>0.82018118872373302</v>
      </c>
      <c r="I8" s="318">
        <f t="shared" si="0"/>
        <v>-2.2221141810265702E-2</v>
      </c>
      <c r="J8" s="317">
        <f t="shared" si="1"/>
        <v>-2.0260713463127831E-2</v>
      </c>
      <c r="K8" s="5"/>
      <c r="L8" s="306">
        <v>19052.057000000008</v>
      </c>
      <c r="M8" s="307">
        <v>18928.22099999999</v>
      </c>
      <c r="N8" s="321">
        <f>L8/L7</f>
        <v>0.87214027811633454</v>
      </c>
      <c r="O8" s="309">
        <f>M8/M7</f>
        <v>0.86366593711291351</v>
      </c>
      <c r="P8" s="316">
        <f t="shared" si="2"/>
        <v>-6.4998755777403707E-3</v>
      </c>
      <c r="Q8" s="317">
        <f t="shared" si="3"/>
        <v>-9.7167178446615071E-3</v>
      </c>
      <c r="R8" s="72"/>
      <c r="S8" s="336">
        <f t="shared" ref="S8:T18" si="4">(L8/E8)*10</f>
        <v>2.4766929358434195</v>
      </c>
      <c r="T8" s="337">
        <f t="shared" si="4"/>
        <v>2.5165145669765545</v>
      </c>
      <c r="U8" s="310">
        <f t="shared" ref="U8:U18" si="5">(T8-S8)/S8</f>
        <v>1.6078549971546639E-2</v>
      </c>
    </row>
    <row r="9" spans="1:21" ht="24" customHeight="1" x14ac:dyDescent="0.25">
      <c r="A9" s="14"/>
      <c r="B9" s="1" t="s">
        <v>40</v>
      </c>
      <c r="D9" s="1"/>
      <c r="E9" s="25">
        <v>12292.69</v>
      </c>
      <c r="F9" s="223">
        <v>16392.669999999995</v>
      </c>
      <c r="G9" s="4">
        <f>E9/E7</f>
        <v>0.13377547571314799</v>
      </c>
      <c r="H9" s="229">
        <f>F9/F7</f>
        <v>0.17875127621689993</v>
      </c>
      <c r="I9" s="314">
        <f t="shared" si="0"/>
        <v>0.33352992713555729</v>
      </c>
      <c r="J9" s="315">
        <f t="shared" si="1"/>
        <v>0.3362036297310026</v>
      </c>
      <c r="K9" s="1"/>
      <c r="L9" s="25">
        <v>2516.4140000000011</v>
      </c>
      <c r="M9" s="223">
        <v>2970.2920000000013</v>
      </c>
      <c r="N9" s="4">
        <f>L9/L7</f>
        <v>0.11519312617088212</v>
      </c>
      <c r="O9" s="229">
        <f>M9/M7</f>
        <v>0.13552990657066993</v>
      </c>
      <c r="P9" s="314">
        <f t="shared" si="2"/>
        <v>0.18036698253943903</v>
      </c>
      <c r="Q9" s="315">
        <f t="shared" si="3"/>
        <v>0.176545086289432</v>
      </c>
      <c r="R9" s="8"/>
      <c r="S9" s="336">
        <f t="shared" si="4"/>
        <v>2.0470816395760414</v>
      </c>
      <c r="T9" s="337">
        <f t="shared" si="4"/>
        <v>1.8119635178405971</v>
      </c>
      <c r="U9" s="310">
        <f t="shared" si="5"/>
        <v>-0.11485527357088612</v>
      </c>
    </row>
    <row r="10" spans="1:21" ht="24" customHeight="1" thickBot="1" x14ac:dyDescent="0.3">
      <c r="A10" s="14"/>
      <c r="B10" s="1" t="s">
        <v>39</v>
      </c>
      <c r="D10" s="1"/>
      <c r="E10" s="25">
        <v>2672.3800000000006</v>
      </c>
      <c r="F10" s="223">
        <v>97.9</v>
      </c>
      <c r="G10" s="4">
        <f>E10/E7</f>
        <v>2.9082235522599406E-2</v>
      </c>
      <c r="H10" s="229">
        <f>F10/F7</f>
        <v>1.067535059367053E-3</v>
      </c>
      <c r="I10" s="319">
        <f t="shared" si="0"/>
        <v>-0.96336598836991738</v>
      </c>
      <c r="J10" s="312">
        <f t="shared" si="1"/>
        <v>-0.96329253786087088</v>
      </c>
      <c r="K10" s="1"/>
      <c r="L10" s="25">
        <v>276.70400000000006</v>
      </c>
      <c r="M10" s="223">
        <v>17.623999999999999</v>
      </c>
      <c r="N10" s="4">
        <f>L10/L7</f>
        <v>1.2666595712783255E-2</v>
      </c>
      <c r="O10" s="229">
        <f>M10/M7</f>
        <v>8.0415631641652936E-4</v>
      </c>
      <c r="P10" s="320">
        <f t="shared" si="2"/>
        <v>-0.93630738984618933</v>
      </c>
      <c r="Q10" s="315">
        <f t="shared" si="3"/>
        <v>-0.93651361939301769</v>
      </c>
      <c r="R10" s="8"/>
      <c r="S10" s="336">
        <f t="shared" si="4"/>
        <v>1.0354216092022841</v>
      </c>
      <c r="T10" s="337">
        <f t="shared" si="4"/>
        <v>1.8002042900919304</v>
      </c>
      <c r="U10" s="310">
        <f t="shared" si="5"/>
        <v>0.73861958654586601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159655.87</v>
      </c>
      <c r="F11" s="242">
        <v>161204.22</v>
      </c>
      <c r="G11" s="20">
        <f>E11/E15</f>
        <v>0.63469767179668246</v>
      </c>
      <c r="H11" s="243">
        <f>F11/F15</f>
        <v>0.63739553085927791</v>
      </c>
      <c r="I11" s="153">
        <f t="shared" si="0"/>
        <v>9.6980461789472946E-3</v>
      </c>
      <c r="J11" s="99">
        <f t="shared" si="1"/>
        <v>4.2506207009684431E-3</v>
      </c>
      <c r="K11" s="12"/>
      <c r="L11" s="23">
        <v>40748.182000000008</v>
      </c>
      <c r="M11" s="242">
        <v>42026.434000000016</v>
      </c>
      <c r="N11" s="20">
        <f>L11/L15</f>
        <v>0.65099850771704093</v>
      </c>
      <c r="O11" s="243">
        <f>M11/M15</f>
        <v>0.65725280267507558</v>
      </c>
      <c r="P11" s="153">
        <f t="shared" si="2"/>
        <v>3.1369546744441444E-2</v>
      </c>
      <c r="Q11" s="99">
        <f t="shared" si="3"/>
        <v>9.6072339397022082E-3</v>
      </c>
      <c r="R11" s="8"/>
      <c r="S11" s="338">
        <f t="shared" si="4"/>
        <v>2.5522507878977456</v>
      </c>
      <c r="T11" s="339">
        <f t="shared" si="4"/>
        <v>2.6070306348059629</v>
      </c>
      <c r="U11" s="98">
        <f t="shared" si="5"/>
        <v>2.1463348025190995E-2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143807.16999999998</v>
      </c>
      <c r="F12" s="225">
        <v>142171.63</v>
      </c>
      <c r="G12" s="74">
        <f>E12/E11</f>
        <v>0.90073211839940481</v>
      </c>
      <c r="H12" s="231">
        <f>F12/F11</f>
        <v>0.88193491460707418</v>
      </c>
      <c r="I12" s="318">
        <f t="shared" si="0"/>
        <v>-1.1373146415439364E-2</v>
      </c>
      <c r="J12" s="317">
        <f t="shared" si="1"/>
        <v>-2.0868805950578447E-2</v>
      </c>
      <c r="K12" s="5"/>
      <c r="L12" s="42">
        <v>38427.863000000012</v>
      </c>
      <c r="M12" s="225">
        <v>39248.034000000014</v>
      </c>
      <c r="N12" s="74">
        <f>L12/L11</f>
        <v>0.94305711602053821</v>
      </c>
      <c r="O12" s="231">
        <f>M12/M11</f>
        <v>0.93388922790832074</v>
      </c>
      <c r="P12" s="318">
        <f t="shared" si="2"/>
        <v>2.1343133236422798E-2</v>
      </c>
      <c r="Q12" s="317">
        <f t="shared" si="3"/>
        <v>-9.7214558444812249E-3</v>
      </c>
      <c r="R12" s="72"/>
      <c r="S12" s="336">
        <f t="shared" si="4"/>
        <v>2.6721799059115074</v>
      </c>
      <c r="T12" s="337">
        <f t="shared" si="4"/>
        <v>2.7606094127217933</v>
      </c>
      <c r="U12" s="310">
        <f t="shared" si="5"/>
        <v>3.3092647173440085E-2</v>
      </c>
    </row>
    <row r="13" spans="1:21" ht="24" customHeight="1" x14ac:dyDescent="0.25">
      <c r="A13" s="14"/>
      <c r="B13" s="5" t="s">
        <v>40</v>
      </c>
      <c r="D13" s="5"/>
      <c r="E13" s="273">
        <v>11332.63</v>
      </c>
      <c r="F13" s="269">
        <v>15823.22</v>
      </c>
      <c r="G13" s="261">
        <f>E13/E11</f>
        <v>7.0981605624647559E-2</v>
      </c>
      <c r="H13" s="272">
        <f>F13/F11</f>
        <v>9.8156363400412214E-2</v>
      </c>
      <c r="I13" s="314">
        <f t="shared" si="0"/>
        <v>0.39625312041423749</v>
      </c>
      <c r="J13" s="315">
        <f t="shared" si="1"/>
        <v>0.3828422523923371</v>
      </c>
      <c r="K13" s="324"/>
      <c r="L13" s="273">
        <v>1731.9789999999998</v>
      </c>
      <c r="M13" s="269">
        <v>2417.2759999999994</v>
      </c>
      <c r="N13" s="261">
        <f>L13/L11</f>
        <v>4.2504448419318427E-2</v>
      </c>
      <c r="O13" s="272">
        <f>M13/M11</f>
        <v>5.7517989749023161E-2</v>
      </c>
      <c r="P13" s="314">
        <f t="shared" si="2"/>
        <v>0.3956728112754252</v>
      </c>
      <c r="Q13" s="315">
        <f t="shared" si="3"/>
        <v>0.35322282462277582</v>
      </c>
      <c r="R13" s="325"/>
      <c r="S13" s="336">
        <f t="shared" si="4"/>
        <v>1.5283116099263807</v>
      </c>
      <c r="T13" s="337">
        <f t="shared" si="4"/>
        <v>1.5276764147878874</v>
      </c>
      <c r="U13" s="310">
        <f t="shared" si="5"/>
        <v>-4.1561886618390789E-4</v>
      </c>
    </row>
    <row r="14" spans="1:21" ht="24" customHeight="1" thickBot="1" x14ac:dyDescent="0.3">
      <c r="A14" s="14"/>
      <c r="B14" s="1" t="s">
        <v>39</v>
      </c>
      <c r="D14" s="1"/>
      <c r="E14" s="273">
        <v>4516.07</v>
      </c>
      <c r="F14" s="269">
        <v>3209.3699999999994</v>
      </c>
      <c r="G14" s="261">
        <f>E14/E11</f>
        <v>2.8286275975947517E-2</v>
      </c>
      <c r="H14" s="272">
        <f>F14/F11</f>
        <v>1.9908721992513593E-2</v>
      </c>
      <c r="I14" s="319">
        <f t="shared" si="0"/>
        <v>-0.28934449643163201</v>
      </c>
      <c r="J14" s="312">
        <f t="shared" si="1"/>
        <v>-0.29617026965859888</v>
      </c>
      <c r="K14" s="324"/>
      <c r="L14" s="273">
        <v>588.33999999999992</v>
      </c>
      <c r="M14" s="269">
        <v>361.12399999999991</v>
      </c>
      <c r="N14" s="261">
        <f>L14/L11</f>
        <v>1.4438435560143513E-2</v>
      </c>
      <c r="O14" s="272">
        <f>M14/M11</f>
        <v>8.5927823426560478E-3</v>
      </c>
      <c r="P14" s="320">
        <f t="shared" si="2"/>
        <v>-0.38619845667471198</v>
      </c>
      <c r="Q14" s="315">
        <f t="shared" si="3"/>
        <v>-0.4048674936517403</v>
      </c>
      <c r="R14" s="325"/>
      <c r="S14" s="336">
        <f t="shared" si="4"/>
        <v>1.3027698862063697</v>
      </c>
      <c r="T14" s="337">
        <f t="shared" si="4"/>
        <v>1.125217721858184</v>
      </c>
      <c r="U14" s="310">
        <f t="shared" si="5"/>
        <v>-0.13628820118433402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251546.33000000002</v>
      </c>
      <c r="F15" s="242">
        <v>252910.81000000003</v>
      </c>
      <c r="G15" s="20">
        <f>G7+G11</f>
        <v>1</v>
      </c>
      <c r="H15" s="243">
        <f>H7+H11</f>
        <v>0.99999999999999989</v>
      </c>
      <c r="I15" s="153">
        <f t="shared" si="0"/>
        <v>5.4243685447528112E-3</v>
      </c>
      <c r="J15" s="99">
        <v>0</v>
      </c>
      <c r="K15" s="12"/>
      <c r="L15" s="23">
        <v>62593.357000000018</v>
      </c>
      <c r="M15" s="242">
        <v>63942.571000000004</v>
      </c>
      <c r="N15" s="20">
        <f>N7+N11</f>
        <v>1</v>
      </c>
      <c r="O15" s="243">
        <f>O7+O11</f>
        <v>1</v>
      </c>
      <c r="P15" s="153">
        <f t="shared" si="2"/>
        <v>2.1555226699216421E-2</v>
      </c>
      <c r="Q15" s="99">
        <v>0</v>
      </c>
      <c r="R15" s="8"/>
      <c r="S15" s="338">
        <f t="shared" si="4"/>
        <v>2.4883430817694703</v>
      </c>
      <c r="T15" s="339">
        <f t="shared" si="4"/>
        <v>2.5282656364115081</v>
      </c>
      <c r="U15" s="98">
        <f t="shared" si="5"/>
        <v>1.6043830504935349E-2</v>
      </c>
    </row>
    <row r="16" spans="1:21" s="68" customFormat="1" ht="24" customHeight="1" x14ac:dyDescent="0.25">
      <c r="A16" s="305"/>
      <c r="B16" s="303" t="s">
        <v>36</v>
      </c>
      <c r="C16" s="303"/>
      <c r="D16" s="304"/>
      <c r="E16" s="306">
        <f>E8+E12</f>
        <v>220732.56</v>
      </c>
      <c r="F16" s="307">
        <f t="shared" ref="F16:F17" si="6">F8+F12</f>
        <v>217387.65000000002</v>
      </c>
      <c r="G16" s="308">
        <f>E16/E15</f>
        <v>0.87750260558363136</v>
      </c>
      <c r="H16" s="309">
        <f>F16/F15</f>
        <v>0.85954273761568356</v>
      </c>
      <c r="I16" s="316">
        <f t="shared" si="0"/>
        <v>-1.5153677373197567E-2</v>
      </c>
      <c r="J16" s="317">
        <f t="shared" si="1"/>
        <v>-2.0467025230087605E-2</v>
      </c>
      <c r="K16" s="5"/>
      <c r="L16" s="306">
        <f t="shared" ref="L16:M18" si="7">L8+L12</f>
        <v>57479.92000000002</v>
      </c>
      <c r="M16" s="307">
        <f t="shared" si="7"/>
        <v>58176.255000000005</v>
      </c>
      <c r="N16" s="321">
        <f>L16/L15</f>
        <v>0.91830703376398237</v>
      </c>
      <c r="O16" s="309">
        <f>M16/M15</f>
        <v>0.90982039180126184</v>
      </c>
      <c r="P16" s="316">
        <f t="shared" si="2"/>
        <v>1.2114404473770742E-2</v>
      </c>
      <c r="Q16" s="317">
        <f t="shared" si="3"/>
        <v>-9.2416170743408639E-3</v>
      </c>
      <c r="R16" s="72"/>
      <c r="S16" s="336">
        <f t="shared" si="4"/>
        <v>2.604052614621061</v>
      </c>
      <c r="T16" s="337">
        <f t="shared" si="4"/>
        <v>2.6761527161271581</v>
      </c>
      <c r="U16" s="310">
        <f t="shared" si="5"/>
        <v>2.7687651586329052E-2</v>
      </c>
    </row>
    <row r="17" spans="1:21" ht="24" customHeight="1" x14ac:dyDescent="0.25">
      <c r="A17" s="14"/>
      <c r="B17" s="5" t="s">
        <v>40</v>
      </c>
      <c r="C17" s="5"/>
      <c r="D17" s="326"/>
      <c r="E17" s="273">
        <f>E9+E13</f>
        <v>23625.32</v>
      </c>
      <c r="F17" s="269">
        <f t="shared" si="6"/>
        <v>32215.889999999992</v>
      </c>
      <c r="G17" s="313">
        <f>E17/E15</f>
        <v>9.3920352564873424E-2</v>
      </c>
      <c r="H17" s="272">
        <f>F17/F15</f>
        <v>0.12738043897767751</v>
      </c>
      <c r="I17" s="314">
        <f t="shared" si="0"/>
        <v>0.36361708539820803</v>
      </c>
      <c r="J17" s="315">
        <f t="shared" si="1"/>
        <v>0.35626023006772961</v>
      </c>
      <c r="K17" s="324"/>
      <c r="L17" s="273">
        <f t="shared" si="7"/>
        <v>4248.3930000000009</v>
      </c>
      <c r="M17" s="269">
        <f t="shared" si="7"/>
        <v>5387.5680000000011</v>
      </c>
      <c r="N17" s="74">
        <f>L17/L15</f>
        <v>6.7872905426689278E-2</v>
      </c>
      <c r="O17" s="231">
        <f>M17/M15</f>
        <v>8.4256355597587734E-2</v>
      </c>
      <c r="P17" s="314">
        <f t="shared" si="2"/>
        <v>0.26814256590668517</v>
      </c>
      <c r="Q17" s="315">
        <f t="shared" si="3"/>
        <v>0.24138424704088304</v>
      </c>
      <c r="R17" s="325"/>
      <c r="S17" s="336">
        <f t="shared" si="4"/>
        <v>1.7982372302258767</v>
      </c>
      <c r="T17" s="337">
        <f t="shared" si="4"/>
        <v>1.6723325042393684</v>
      </c>
      <c r="U17" s="310">
        <f t="shared" si="5"/>
        <v>-7.0015637464414721E-2</v>
      </c>
    </row>
    <row r="18" spans="1:21" ht="24" customHeight="1" thickBot="1" x14ac:dyDescent="0.3">
      <c r="A18" s="15"/>
      <c r="B18" s="327" t="s">
        <v>39</v>
      </c>
      <c r="C18" s="327"/>
      <c r="D18" s="328"/>
      <c r="E18" s="329">
        <f>E10+E14</f>
        <v>7188.4500000000007</v>
      </c>
      <c r="F18" s="330">
        <f>F10+F14</f>
        <v>3307.2699999999995</v>
      </c>
      <c r="G18" s="331">
        <f>E18/E15</f>
        <v>2.8577041851495111E-2</v>
      </c>
      <c r="H18" s="332">
        <f>F18/F15</f>
        <v>1.3076823406638882E-2</v>
      </c>
      <c r="I18" s="311">
        <f t="shared" si="0"/>
        <v>-0.53991889767613332</v>
      </c>
      <c r="J18" s="312">
        <f t="shared" si="1"/>
        <v>-0.54240108284844324</v>
      </c>
      <c r="K18" s="324"/>
      <c r="L18" s="329">
        <f t="shared" si="7"/>
        <v>865.04399999999998</v>
      </c>
      <c r="M18" s="330">
        <f t="shared" si="7"/>
        <v>378.74799999999993</v>
      </c>
      <c r="N18" s="322">
        <f>L18/L15</f>
        <v>1.3820060809328372E-2</v>
      </c>
      <c r="O18" s="323">
        <f>M18/M15</f>
        <v>5.92325260115049E-3</v>
      </c>
      <c r="P18" s="311">
        <f t="shared" si="2"/>
        <v>-0.56216331192401781</v>
      </c>
      <c r="Q18" s="312">
        <f t="shared" si="3"/>
        <v>-0.57140184237450198</v>
      </c>
      <c r="R18" s="325"/>
      <c r="S18" s="340">
        <f t="shared" si="4"/>
        <v>1.2033804227615132</v>
      </c>
      <c r="T18" s="341">
        <f t="shared" si="4"/>
        <v>1.1451983055511041</v>
      </c>
      <c r="U18" s="333">
        <f t="shared" si="5"/>
        <v>-4.8348897912842054E-2</v>
      </c>
    </row>
    <row r="19" spans="1:21" ht="6.75" customHeight="1" x14ac:dyDescent="0.25">
      <c r="S19" s="342"/>
      <c r="T19" s="342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  <mergeCell ref="A4:D6"/>
    <mergeCell ref="E4:F4"/>
    <mergeCell ref="G4:H4"/>
    <mergeCell ref="I4:J4"/>
    <mergeCell ref="L4:M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>
    <pageSetUpPr fitToPage="1"/>
  </sheetPr>
  <dimension ref="A1:R96"/>
  <sheetViews>
    <sheetView showGridLines="0" topLeftCell="A76" workbookViewId="0">
      <selection activeCell="R90" sqref="R90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35</v>
      </c>
    </row>
    <row r="3" spans="1:18" ht="8.25" customHeight="1" thickBot="1" x14ac:dyDescent="0.3"/>
    <row r="4" spans="1:18" x14ac:dyDescent="0.25">
      <c r="A4" s="401" t="s">
        <v>3</v>
      </c>
      <c r="B4" s="385" t="s">
        <v>1</v>
      </c>
      <c r="C4" s="381"/>
      <c r="D4" s="385" t="s">
        <v>13</v>
      </c>
      <c r="E4" s="381"/>
      <c r="F4" s="404" t="s">
        <v>136</v>
      </c>
      <c r="G4" s="400"/>
      <c r="I4" s="405" t="s">
        <v>20</v>
      </c>
      <c r="J4" s="406"/>
      <c r="K4" s="385" t="s">
        <v>13</v>
      </c>
      <c r="L4" s="387"/>
      <c r="M4" s="399" t="s">
        <v>136</v>
      </c>
      <c r="N4" s="400"/>
      <c r="P4" s="380" t="s">
        <v>23</v>
      </c>
      <c r="Q4" s="381"/>
      <c r="R4" s="208" t="s">
        <v>0</v>
      </c>
    </row>
    <row r="5" spans="1:18" x14ac:dyDescent="0.25">
      <c r="A5" s="402"/>
      <c r="B5" s="388" t="s">
        <v>224</v>
      </c>
      <c r="C5" s="389"/>
      <c r="D5" s="388" t="str">
        <f>B5</f>
        <v>jan-junho</v>
      </c>
      <c r="E5" s="389"/>
      <c r="F5" s="388" t="str">
        <f>D5</f>
        <v>jan-junho</v>
      </c>
      <c r="G5" s="390"/>
      <c r="I5" s="378" t="str">
        <f>B5</f>
        <v>jan-junho</v>
      </c>
      <c r="J5" s="389"/>
      <c r="K5" s="388" t="str">
        <f>B5</f>
        <v>jan-junho</v>
      </c>
      <c r="L5" s="379"/>
      <c r="M5" s="389" t="str">
        <f>B5</f>
        <v>jan-junho</v>
      </c>
      <c r="N5" s="390"/>
      <c r="P5" s="378" t="str">
        <f>B5</f>
        <v>jan-junho</v>
      </c>
      <c r="Q5" s="379"/>
      <c r="R5" s="209" t="s">
        <v>132</v>
      </c>
    </row>
    <row r="6" spans="1:18" ht="19.5" customHeight="1" thickBot="1" x14ac:dyDescent="0.3">
      <c r="A6" s="403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140</v>
      </c>
      <c r="B7" s="59">
        <v>29006.750000000004</v>
      </c>
      <c r="C7" s="245">
        <v>34459.71</v>
      </c>
      <c r="D7" s="4">
        <f>B7/$B$33</f>
        <v>0.11531374757087499</v>
      </c>
      <c r="E7" s="247">
        <f>C7/$C$33</f>
        <v>0.13625242036906213</v>
      </c>
      <c r="F7" s="87">
        <f>(C7-B7)/B7</f>
        <v>0.18798934730709213</v>
      </c>
      <c r="G7" s="101">
        <f>(E7-D7)/D7</f>
        <v>0.18158002180371122</v>
      </c>
      <c r="I7" s="59">
        <v>7384.0069999999996</v>
      </c>
      <c r="J7" s="245">
        <v>8926.0660000000007</v>
      </c>
      <c r="K7" s="4">
        <f>I7/$I$33</f>
        <v>0.11796790192927334</v>
      </c>
      <c r="L7" s="247">
        <f>J7/$J$33</f>
        <v>0.13959504380892046</v>
      </c>
      <c r="M7" s="87">
        <f>(J7-I7)/I7</f>
        <v>0.20883769476383232</v>
      </c>
      <c r="N7" s="101">
        <f>(L7-K7)/K7</f>
        <v>0.18333073256328228</v>
      </c>
      <c r="P7" s="49">
        <f t="shared" ref="P7:Q33" si="0">(I7/B7)*10</f>
        <v>2.5456167960905645</v>
      </c>
      <c r="Q7" s="253">
        <f t="shared" si="0"/>
        <v>2.5902905160838556</v>
      </c>
      <c r="R7" s="104">
        <f>(Q7-P7)/P7</f>
        <v>1.7549271383618666E-2</v>
      </c>
    </row>
    <row r="8" spans="1:18" ht="20.100000000000001" customHeight="1" x14ac:dyDescent="0.25">
      <c r="A8" s="14" t="s">
        <v>143</v>
      </c>
      <c r="B8" s="25">
        <v>30029.820000000007</v>
      </c>
      <c r="C8" s="223">
        <v>35461.97</v>
      </c>
      <c r="D8" s="4">
        <f t="shared" ref="D8:D32" si="1">B8/$B$33</f>
        <v>0.1193808711103041</v>
      </c>
      <c r="E8" s="229">
        <f t="shared" ref="E8:E32" si="2">C8/$C$33</f>
        <v>0.14021531938472701</v>
      </c>
      <c r="F8" s="87">
        <f t="shared" ref="F8:F33" si="3">(C8-B8)/B8</f>
        <v>0.1808918601576697</v>
      </c>
      <c r="G8" s="83">
        <f t="shared" ref="G8:G32" si="4">(E8-D8)/D8</f>
        <v>0.17452082633215621</v>
      </c>
      <c r="I8" s="25">
        <v>7158.5259999999998</v>
      </c>
      <c r="J8" s="223">
        <v>8894.3240000000005</v>
      </c>
      <c r="K8" s="4">
        <f t="shared" ref="K8:K32" si="5">I8/$I$33</f>
        <v>0.11436558675068338</v>
      </c>
      <c r="L8" s="229">
        <f t="shared" ref="L8:L32" si="6">J8/$J$33</f>
        <v>0.13909862961250036</v>
      </c>
      <c r="M8" s="87">
        <f t="shared" ref="M8:M33" si="7">(J8-I8)/I8</f>
        <v>0.24247980659705654</v>
      </c>
      <c r="N8" s="83">
        <f t="shared" ref="N8:N32" si="8">(L8-K8)/K8</f>
        <v>0.21626298228797558</v>
      </c>
      <c r="P8" s="49">
        <f t="shared" si="0"/>
        <v>2.3838058303379768</v>
      </c>
      <c r="Q8" s="254">
        <f t="shared" si="0"/>
        <v>2.5081302589788441</v>
      </c>
      <c r="R8" s="92">
        <f t="shared" ref="R8:R71" si="9">(Q8-P8)/P8</f>
        <v>5.2153756425388297E-2</v>
      </c>
    </row>
    <row r="9" spans="1:18" ht="20.100000000000001" customHeight="1" x14ac:dyDescent="0.25">
      <c r="A9" s="14" t="s">
        <v>147</v>
      </c>
      <c r="B9" s="25">
        <v>12666.649999999998</v>
      </c>
      <c r="C9" s="223">
        <v>16982.93</v>
      </c>
      <c r="D9" s="4">
        <f t="shared" si="1"/>
        <v>5.0355137361773494E-2</v>
      </c>
      <c r="E9" s="229">
        <f t="shared" si="2"/>
        <v>6.7149877856150161E-2</v>
      </c>
      <c r="F9" s="87">
        <f t="shared" si="3"/>
        <v>0.3407593957360473</v>
      </c>
      <c r="G9" s="83">
        <f t="shared" si="4"/>
        <v>0.33352586000740803</v>
      </c>
      <c r="I9" s="25">
        <v>4136.6130000000003</v>
      </c>
      <c r="J9" s="223">
        <v>5047.2969999999996</v>
      </c>
      <c r="K9" s="4">
        <f t="shared" si="5"/>
        <v>6.6087092916265827E-2</v>
      </c>
      <c r="L9" s="229">
        <f t="shared" si="6"/>
        <v>7.8934846082432356E-2</v>
      </c>
      <c r="M9" s="87">
        <f t="shared" si="7"/>
        <v>0.22015209061132845</v>
      </c>
      <c r="N9" s="83">
        <f t="shared" si="8"/>
        <v>0.19440639010169483</v>
      </c>
      <c r="P9" s="49">
        <f t="shared" si="0"/>
        <v>3.2657514023044776</v>
      </c>
      <c r="Q9" s="254">
        <f t="shared" si="0"/>
        <v>2.9719824553242575</v>
      </c>
      <c r="R9" s="92">
        <f t="shared" si="9"/>
        <v>-8.9954473195027029E-2</v>
      </c>
    </row>
    <row r="10" spans="1:18" ht="20.100000000000001" customHeight="1" x14ac:dyDescent="0.25">
      <c r="A10" s="14" t="s">
        <v>144</v>
      </c>
      <c r="B10" s="25">
        <v>15336.199999999999</v>
      </c>
      <c r="C10" s="223">
        <v>17377.719999999998</v>
      </c>
      <c r="D10" s="4">
        <f t="shared" si="1"/>
        <v>6.096769529493834E-2</v>
      </c>
      <c r="E10" s="229">
        <f t="shared" si="2"/>
        <v>6.8710862932272451E-2</v>
      </c>
      <c r="F10" s="87">
        <f t="shared" si="3"/>
        <v>0.13311772146946432</v>
      </c>
      <c r="G10" s="83">
        <f t="shared" si="4"/>
        <v>0.12700443406751125</v>
      </c>
      <c r="I10" s="25">
        <v>4630.4790000000003</v>
      </c>
      <c r="J10" s="223">
        <v>4891.5990000000002</v>
      </c>
      <c r="K10" s="4">
        <f t="shared" si="5"/>
        <v>7.3977163423268655E-2</v>
      </c>
      <c r="L10" s="229">
        <f t="shared" si="6"/>
        <v>7.6499879868765414E-2</v>
      </c>
      <c r="M10" s="87">
        <f t="shared" si="7"/>
        <v>5.6391574176235304E-2</v>
      </c>
      <c r="N10" s="83">
        <f t="shared" si="8"/>
        <v>3.4101286515444681E-2</v>
      </c>
      <c r="P10" s="49">
        <f t="shared" si="0"/>
        <v>3.0193131284151224</v>
      </c>
      <c r="Q10" s="254">
        <f t="shared" si="0"/>
        <v>2.8148681184873507</v>
      </c>
      <c r="R10" s="92">
        <f t="shared" si="9"/>
        <v>-6.7712423730985336E-2</v>
      </c>
    </row>
    <row r="11" spans="1:18" ht="20.100000000000001" customHeight="1" x14ac:dyDescent="0.25">
      <c r="A11" s="14" t="s">
        <v>149</v>
      </c>
      <c r="B11" s="25">
        <v>13101.53</v>
      </c>
      <c r="C11" s="223">
        <v>17473.349999999999</v>
      </c>
      <c r="D11" s="4">
        <f t="shared" si="1"/>
        <v>5.2083964015694477E-2</v>
      </c>
      <c r="E11" s="229">
        <f t="shared" si="2"/>
        <v>6.9088980419619084E-2</v>
      </c>
      <c r="F11" s="87">
        <f t="shared" si="3"/>
        <v>0.3336877448664391</v>
      </c>
      <c r="G11" s="83">
        <f t="shared" si="4"/>
        <v>0.3264923614262632</v>
      </c>
      <c r="I11" s="25">
        <v>3214.7760000000003</v>
      </c>
      <c r="J11" s="223">
        <v>4107.9790000000003</v>
      </c>
      <c r="K11" s="4">
        <f t="shared" si="5"/>
        <v>5.1359699400688769E-2</v>
      </c>
      <c r="L11" s="229">
        <f t="shared" si="6"/>
        <v>6.4244820559373556E-2</v>
      </c>
      <c r="M11" s="87">
        <f t="shared" si="7"/>
        <v>0.27784299745923197</v>
      </c>
      <c r="N11" s="83">
        <f t="shared" si="8"/>
        <v>0.25087999558097079</v>
      </c>
      <c r="P11" s="49">
        <f t="shared" si="0"/>
        <v>2.4537408989637086</v>
      </c>
      <c r="Q11" s="254">
        <f t="shared" si="0"/>
        <v>2.3509968037039268</v>
      </c>
      <c r="R11" s="92">
        <f t="shared" si="9"/>
        <v>-4.1872430501188544E-2</v>
      </c>
    </row>
    <row r="12" spans="1:18" ht="20.100000000000001" customHeight="1" x14ac:dyDescent="0.25">
      <c r="A12" s="14" t="s">
        <v>151</v>
      </c>
      <c r="B12" s="25">
        <v>14484.380000000003</v>
      </c>
      <c r="C12" s="223">
        <v>14207.269999999999</v>
      </c>
      <c r="D12" s="4">
        <f t="shared" si="1"/>
        <v>5.7581360857063627E-2</v>
      </c>
      <c r="E12" s="229">
        <f t="shared" si="2"/>
        <v>5.6175020751386626E-2</v>
      </c>
      <c r="F12" s="87">
        <f t="shared" si="3"/>
        <v>-1.9131643881201969E-2</v>
      </c>
      <c r="G12" s="83">
        <f t="shared" si="4"/>
        <v>-2.4423530197002667E-2</v>
      </c>
      <c r="I12" s="25">
        <v>3550.9569999999994</v>
      </c>
      <c r="J12" s="223">
        <v>3680.0819999999999</v>
      </c>
      <c r="K12" s="4">
        <f t="shared" si="5"/>
        <v>5.673057286254829E-2</v>
      </c>
      <c r="L12" s="229">
        <f t="shared" si="6"/>
        <v>5.7552925108375799E-2</v>
      </c>
      <c r="M12" s="87">
        <f t="shared" si="7"/>
        <v>3.6363436673550388E-2</v>
      </c>
      <c r="N12" s="83">
        <f t="shared" si="8"/>
        <v>1.4495750780094805E-2</v>
      </c>
      <c r="P12" s="49">
        <f t="shared" si="0"/>
        <v>2.4515768020446846</v>
      </c>
      <c r="Q12" s="254">
        <f t="shared" si="0"/>
        <v>2.5902808914027817</v>
      </c>
      <c r="R12" s="92">
        <f t="shared" si="9"/>
        <v>5.6577501158606956E-2</v>
      </c>
    </row>
    <row r="13" spans="1:18" ht="20.100000000000001" customHeight="1" x14ac:dyDescent="0.25">
      <c r="A13" s="14" t="s">
        <v>145</v>
      </c>
      <c r="B13" s="25">
        <v>14161.399999999998</v>
      </c>
      <c r="C13" s="223">
        <v>15050.48</v>
      </c>
      <c r="D13" s="4">
        <f t="shared" si="1"/>
        <v>5.6297382673005027E-2</v>
      </c>
      <c r="E13" s="229">
        <f t="shared" si="2"/>
        <v>5.9509041942493485E-2</v>
      </c>
      <c r="F13" s="87">
        <f t="shared" si="3"/>
        <v>6.2781928340418458E-2</v>
      </c>
      <c r="G13" s="83">
        <f t="shared" si="4"/>
        <v>5.7048109823202672E-2</v>
      </c>
      <c r="I13" s="25">
        <v>3378.6080000000006</v>
      </c>
      <c r="J13" s="223">
        <v>3672.2020000000002</v>
      </c>
      <c r="K13" s="4">
        <f t="shared" si="5"/>
        <v>5.3977101755382742E-2</v>
      </c>
      <c r="L13" s="229">
        <f t="shared" si="6"/>
        <v>5.74296895256214E-2</v>
      </c>
      <c r="M13" s="87">
        <f t="shared" si="7"/>
        <v>8.6897917722328119E-2</v>
      </c>
      <c r="N13" s="83">
        <f t="shared" si="8"/>
        <v>6.396393392674804E-2</v>
      </c>
      <c r="P13" s="49">
        <f t="shared" si="0"/>
        <v>2.3857867160026558</v>
      </c>
      <c r="Q13" s="254">
        <f t="shared" si="0"/>
        <v>2.4399235107451727</v>
      </c>
      <c r="R13" s="92">
        <f t="shared" si="9"/>
        <v>2.2691380742207386E-2</v>
      </c>
    </row>
    <row r="14" spans="1:18" ht="20.100000000000001" customHeight="1" x14ac:dyDescent="0.25">
      <c r="A14" s="14" t="s">
        <v>148</v>
      </c>
      <c r="B14" s="25">
        <v>27469.08</v>
      </c>
      <c r="C14" s="223">
        <v>11979.090000000002</v>
      </c>
      <c r="D14" s="4">
        <f t="shared" si="1"/>
        <v>0.10920087762759256</v>
      </c>
      <c r="E14" s="229">
        <f t="shared" si="2"/>
        <v>4.7364879342247188E-2</v>
      </c>
      <c r="F14" s="87">
        <f t="shared" si="3"/>
        <v>-0.56390639948625865</v>
      </c>
      <c r="G14" s="83">
        <f t="shared" si="4"/>
        <v>-0.56625916960323797</v>
      </c>
      <c r="I14" s="25">
        <v>6716.1530000000002</v>
      </c>
      <c r="J14" s="223">
        <v>3183.68</v>
      </c>
      <c r="K14" s="4">
        <f t="shared" si="5"/>
        <v>0.10729817542778534</v>
      </c>
      <c r="L14" s="229">
        <f t="shared" si="6"/>
        <v>4.9789677678115284E-2</v>
      </c>
      <c r="M14" s="87">
        <f t="shared" si="7"/>
        <v>-0.52596672529646071</v>
      </c>
      <c r="N14" s="83">
        <f t="shared" si="8"/>
        <v>-0.53596901830241162</v>
      </c>
      <c r="P14" s="49">
        <f t="shared" si="0"/>
        <v>2.4449865084669744</v>
      </c>
      <c r="Q14" s="254">
        <f t="shared" si="0"/>
        <v>2.657697704917485</v>
      </c>
      <c r="R14" s="92">
        <f t="shared" si="9"/>
        <v>8.6998924416921308E-2</v>
      </c>
    </row>
    <row r="15" spans="1:18" ht="20.100000000000001" customHeight="1" x14ac:dyDescent="0.25">
      <c r="A15" s="14" t="s">
        <v>152</v>
      </c>
      <c r="B15" s="25">
        <v>12414.010000000004</v>
      </c>
      <c r="C15" s="223">
        <v>12550.99</v>
      </c>
      <c r="D15" s="4">
        <f t="shared" si="1"/>
        <v>4.9350789574230759E-2</v>
      </c>
      <c r="E15" s="229">
        <f t="shared" si="2"/>
        <v>4.9626150815775733E-2</v>
      </c>
      <c r="F15" s="87">
        <f t="shared" si="3"/>
        <v>1.1034307206132094E-2</v>
      </c>
      <c r="G15" s="83">
        <f t="shared" si="4"/>
        <v>5.5796724615882779E-3</v>
      </c>
      <c r="I15" s="25">
        <v>2907.0940000000001</v>
      </c>
      <c r="J15" s="223">
        <v>2884.009</v>
      </c>
      <c r="K15" s="4">
        <f t="shared" si="5"/>
        <v>4.6444129845919564E-2</v>
      </c>
      <c r="L15" s="229">
        <f t="shared" si="6"/>
        <v>4.5103112916745278E-2</v>
      </c>
      <c r="M15" s="87">
        <f t="shared" si="7"/>
        <v>-7.9409196950631922E-3</v>
      </c>
      <c r="N15" s="83">
        <f t="shared" si="8"/>
        <v>-2.8873765826233994E-2</v>
      </c>
      <c r="P15" s="49">
        <f t="shared" si="0"/>
        <v>2.341784806037694</v>
      </c>
      <c r="Q15" s="254">
        <f t="shared" si="0"/>
        <v>2.2978338760528056</v>
      </c>
      <c r="R15" s="92">
        <f t="shared" si="9"/>
        <v>-1.8768133549919751E-2</v>
      </c>
    </row>
    <row r="16" spans="1:18" ht="20.100000000000001" customHeight="1" x14ac:dyDescent="0.25">
      <c r="A16" s="14" t="s">
        <v>155</v>
      </c>
      <c r="B16" s="25">
        <v>10578.529999999997</v>
      </c>
      <c r="C16" s="223">
        <v>11974.5</v>
      </c>
      <c r="D16" s="4">
        <f t="shared" si="1"/>
        <v>4.2054002537027679E-2</v>
      </c>
      <c r="E16" s="229">
        <f t="shared" si="2"/>
        <v>4.7346730651805675E-2</v>
      </c>
      <c r="F16" s="87">
        <f t="shared" si="3"/>
        <v>0.13196256946853707</v>
      </c>
      <c r="G16" s="83">
        <f t="shared" si="4"/>
        <v>0.12585551423120447</v>
      </c>
      <c r="I16" s="25">
        <v>2135.3180000000002</v>
      </c>
      <c r="J16" s="223">
        <v>2400.6550000000002</v>
      </c>
      <c r="K16" s="4">
        <f t="shared" si="5"/>
        <v>3.4114131312688645E-2</v>
      </c>
      <c r="L16" s="229">
        <f t="shared" si="6"/>
        <v>3.7543923593563379E-2</v>
      </c>
      <c r="M16" s="87">
        <f t="shared" si="7"/>
        <v>0.12426111707951694</v>
      </c>
      <c r="N16" s="83">
        <f t="shared" si="8"/>
        <v>0.10053875473003862</v>
      </c>
      <c r="P16" s="49">
        <f t="shared" si="0"/>
        <v>2.0185394378992174</v>
      </c>
      <c r="Q16" s="254">
        <f t="shared" si="0"/>
        <v>2.0048060461814692</v>
      </c>
      <c r="R16" s="92">
        <f t="shared" si="9"/>
        <v>-6.803628138195396E-3</v>
      </c>
    </row>
    <row r="17" spans="1:18" ht="20.100000000000001" customHeight="1" x14ac:dyDescent="0.25">
      <c r="A17" s="14" t="s">
        <v>142</v>
      </c>
      <c r="B17" s="25">
        <v>9105.8600000000024</v>
      </c>
      <c r="C17" s="223">
        <v>7113.6900000000014</v>
      </c>
      <c r="D17" s="4">
        <f t="shared" si="1"/>
        <v>3.6199534296525046E-2</v>
      </c>
      <c r="E17" s="229">
        <f t="shared" si="2"/>
        <v>2.8127267474253086E-2</v>
      </c>
      <c r="F17" s="87">
        <f t="shared" si="3"/>
        <v>-0.21877889622726468</v>
      </c>
      <c r="G17" s="83">
        <f t="shared" si="4"/>
        <v>-0.22299366495018288</v>
      </c>
      <c r="I17" s="25">
        <v>2114.7289999999998</v>
      </c>
      <c r="J17" s="223">
        <v>2070.4079999999999</v>
      </c>
      <c r="K17" s="4">
        <f t="shared" si="5"/>
        <v>3.3785198643363996E-2</v>
      </c>
      <c r="L17" s="229">
        <f t="shared" si="6"/>
        <v>3.2379179748652918E-2</v>
      </c>
      <c r="M17" s="87">
        <f t="shared" si="7"/>
        <v>-2.0958240985015062E-2</v>
      </c>
      <c r="N17" s="83">
        <f t="shared" si="8"/>
        <v>-4.1616416394439186E-2</v>
      </c>
      <c r="P17" s="49">
        <f t="shared" si="0"/>
        <v>2.3223825097245063</v>
      </c>
      <c r="Q17" s="254">
        <f t="shared" si="0"/>
        <v>2.9104557550300889</v>
      </c>
      <c r="R17" s="92">
        <f t="shared" si="9"/>
        <v>0.25321980459426685</v>
      </c>
    </row>
    <row r="18" spans="1:18" ht="20.100000000000001" customHeight="1" x14ac:dyDescent="0.25">
      <c r="A18" s="14" t="s">
        <v>139</v>
      </c>
      <c r="B18" s="25">
        <v>12455.810000000001</v>
      </c>
      <c r="C18" s="223">
        <v>9029.8900000000012</v>
      </c>
      <c r="D18" s="4">
        <f t="shared" si="1"/>
        <v>4.9516961746172199E-2</v>
      </c>
      <c r="E18" s="229">
        <f t="shared" si="2"/>
        <v>3.570385148819856E-2</v>
      </c>
      <c r="F18" s="87">
        <f t="shared" si="3"/>
        <v>-0.27504594241562769</v>
      </c>
      <c r="G18" s="83">
        <f t="shared" si="4"/>
        <v>-0.27895714459987908</v>
      </c>
      <c r="I18" s="25">
        <v>2703.4060000000004</v>
      </c>
      <c r="J18" s="223">
        <v>1985.7559999999999</v>
      </c>
      <c r="K18" s="4">
        <f t="shared" si="5"/>
        <v>4.3189982604703539E-2</v>
      </c>
      <c r="L18" s="229">
        <f t="shared" si="6"/>
        <v>3.1055304297977024E-2</v>
      </c>
      <c r="M18" s="87">
        <f t="shared" si="7"/>
        <v>-0.26546142162886388</v>
      </c>
      <c r="N18" s="83">
        <f t="shared" si="8"/>
        <v>-0.28096048145675812</v>
      </c>
      <c r="P18" s="49">
        <f t="shared" si="0"/>
        <v>2.1703975895586076</v>
      </c>
      <c r="Q18" s="254">
        <f t="shared" si="0"/>
        <v>2.1990921262606737</v>
      </c>
      <c r="R18" s="92">
        <f t="shared" si="9"/>
        <v>1.3220866462490733E-2</v>
      </c>
    </row>
    <row r="19" spans="1:18" ht="20.100000000000001" customHeight="1" x14ac:dyDescent="0.25">
      <c r="A19" s="14" t="s">
        <v>141</v>
      </c>
      <c r="B19" s="25">
        <v>5720.22</v>
      </c>
      <c r="C19" s="223">
        <v>6689.92</v>
      </c>
      <c r="D19" s="4">
        <f t="shared" si="1"/>
        <v>2.2740224434997732E-2</v>
      </c>
      <c r="E19" s="229">
        <f t="shared" si="2"/>
        <v>2.6451696548676591E-2</v>
      </c>
      <c r="F19" s="87">
        <f t="shared" si="3"/>
        <v>0.1695214519721269</v>
      </c>
      <c r="G19" s="83">
        <f t="shared" si="4"/>
        <v>0.16321176267578155</v>
      </c>
      <c r="I19" s="25">
        <v>1379.2290000000003</v>
      </c>
      <c r="J19" s="223">
        <v>1754.6319999999998</v>
      </c>
      <c r="K19" s="4">
        <f t="shared" si="5"/>
        <v>2.2034750428867385E-2</v>
      </c>
      <c r="L19" s="229">
        <f t="shared" si="6"/>
        <v>2.7440748355270245E-2</v>
      </c>
      <c r="M19" s="87">
        <f t="shared" si="7"/>
        <v>0.27218322700581232</v>
      </c>
      <c r="N19" s="83">
        <f t="shared" si="8"/>
        <v>0.24533964856350476</v>
      </c>
      <c r="P19" s="49">
        <f t="shared" si="0"/>
        <v>2.4111467740751231</v>
      </c>
      <c r="Q19" s="254">
        <f t="shared" si="0"/>
        <v>2.6227996747345257</v>
      </c>
      <c r="R19" s="92">
        <f t="shared" si="9"/>
        <v>8.778101065232298E-2</v>
      </c>
    </row>
    <row r="20" spans="1:18" ht="20.100000000000001" customHeight="1" x14ac:dyDescent="0.25">
      <c r="A20" s="14" t="s">
        <v>154</v>
      </c>
      <c r="B20" s="25">
        <v>5473.9800000000005</v>
      </c>
      <c r="C20" s="223">
        <v>5891.39</v>
      </c>
      <c r="D20" s="4">
        <f t="shared" si="1"/>
        <v>2.1761319276651755E-2</v>
      </c>
      <c r="E20" s="229">
        <f t="shared" si="2"/>
        <v>2.329433842705261E-2</v>
      </c>
      <c r="F20" s="87">
        <f t="shared" si="3"/>
        <v>7.6253475533341344E-2</v>
      </c>
      <c r="G20" s="83">
        <f t="shared" si="4"/>
        <v>7.0446976624513213E-2</v>
      </c>
      <c r="I20" s="25">
        <v>1383.721</v>
      </c>
      <c r="J20" s="223">
        <v>1492.9309999999998</v>
      </c>
      <c r="K20" s="4">
        <f t="shared" si="5"/>
        <v>2.2106515232918393E-2</v>
      </c>
      <c r="L20" s="229">
        <f t="shared" si="6"/>
        <v>2.3347997689989675E-2</v>
      </c>
      <c r="M20" s="87">
        <f t="shared" si="7"/>
        <v>7.8924869970174491E-2</v>
      </c>
      <c r="N20" s="83">
        <f t="shared" si="8"/>
        <v>5.6159120693188867E-2</v>
      </c>
      <c r="P20" s="49">
        <f t="shared" si="0"/>
        <v>2.5278152276771193</v>
      </c>
      <c r="Q20" s="254">
        <f t="shared" si="0"/>
        <v>2.5340895781810402</v>
      </c>
      <c r="R20" s="92">
        <f t="shared" si="9"/>
        <v>2.4821238653928699E-3</v>
      </c>
    </row>
    <row r="21" spans="1:18" ht="20.100000000000001" customHeight="1" x14ac:dyDescent="0.25">
      <c r="A21" s="14" t="s">
        <v>146</v>
      </c>
      <c r="B21" s="25">
        <v>5965.8400000000011</v>
      </c>
      <c r="C21" s="223">
        <v>6464.81</v>
      </c>
      <c r="D21" s="4">
        <f t="shared" si="1"/>
        <v>2.3716664838640277E-2</v>
      </c>
      <c r="E21" s="229">
        <f t="shared" si="2"/>
        <v>2.5561619924431071E-2</v>
      </c>
      <c r="F21" s="87">
        <f t="shared" si="3"/>
        <v>8.36378447963739E-2</v>
      </c>
      <c r="G21" s="83">
        <f t="shared" si="4"/>
        <v>7.7791506450979056E-2</v>
      </c>
      <c r="I21" s="25">
        <v>1297.3929999999998</v>
      </c>
      <c r="J21" s="223">
        <v>1379.8719999999998</v>
      </c>
      <c r="K21" s="4">
        <f t="shared" si="5"/>
        <v>2.0727327342420682E-2</v>
      </c>
      <c r="L21" s="229">
        <f t="shared" si="6"/>
        <v>2.1579864219097487E-2</v>
      </c>
      <c r="M21" s="87">
        <f t="shared" si="7"/>
        <v>6.357287267620533E-2</v>
      </c>
      <c r="N21" s="83">
        <f t="shared" si="8"/>
        <v>4.1131056724906231E-2</v>
      </c>
      <c r="P21" s="49">
        <f t="shared" si="0"/>
        <v>2.1747029756077927</v>
      </c>
      <c r="Q21" s="254">
        <f t="shared" si="0"/>
        <v>2.1344355054518225</v>
      </c>
      <c r="R21" s="92">
        <f t="shared" si="9"/>
        <v>-1.8516308023497383E-2</v>
      </c>
    </row>
    <row r="22" spans="1:18" ht="20.100000000000001" customHeight="1" x14ac:dyDescent="0.25">
      <c r="A22" s="14" t="s">
        <v>156</v>
      </c>
      <c r="B22" s="25">
        <v>1831.9499999999998</v>
      </c>
      <c r="C22" s="223">
        <v>2993.9800000000005</v>
      </c>
      <c r="D22" s="4">
        <f t="shared" si="1"/>
        <v>7.2827538370367033E-3</v>
      </c>
      <c r="E22" s="229">
        <f t="shared" si="2"/>
        <v>1.183808631983742E-2</v>
      </c>
      <c r="F22" s="87">
        <f t="shared" si="3"/>
        <v>0.63431316356887513</v>
      </c>
      <c r="G22" s="83">
        <f t="shared" si="4"/>
        <v>0.62549587487557401</v>
      </c>
      <c r="I22" s="25">
        <v>513.07600000000002</v>
      </c>
      <c r="J22" s="223">
        <v>825.33</v>
      </c>
      <c r="K22" s="4">
        <f t="shared" si="5"/>
        <v>8.1969720844338109E-3</v>
      </c>
      <c r="L22" s="229">
        <f t="shared" si="6"/>
        <v>1.2907363390189622E-2</v>
      </c>
      <c r="M22" s="87">
        <f t="shared" si="7"/>
        <v>0.60859209941607095</v>
      </c>
      <c r="N22" s="83">
        <f t="shared" si="8"/>
        <v>0.5746501582823399</v>
      </c>
      <c r="P22" s="49">
        <f t="shared" si="0"/>
        <v>2.8007096263544313</v>
      </c>
      <c r="Q22" s="254">
        <f t="shared" si="0"/>
        <v>2.7566316408259239</v>
      </c>
      <c r="R22" s="92">
        <f t="shared" si="9"/>
        <v>-1.5738149043991359E-2</v>
      </c>
    </row>
    <row r="23" spans="1:18" ht="20.100000000000001" customHeight="1" x14ac:dyDescent="0.25">
      <c r="A23" s="14" t="s">
        <v>150</v>
      </c>
      <c r="B23" s="25">
        <v>1609.3500000000001</v>
      </c>
      <c r="C23" s="223">
        <v>4195.1499999999996</v>
      </c>
      <c r="D23" s="4">
        <f t="shared" si="1"/>
        <v>6.397827390286318E-3</v>
      </c>
      <c r="E23" s="229">
        <f t="shared" si="2"/>
        <v>1.6587468127598027E-2</v>
      </c>
      <c r="F23" s="87">
        <f t="shared" si="3"/>
        <v>1.6067356386118614</v>
      </c>
      <c r="G23" s="83">
        <f t="shared" si="4"/>
        <v>1.5926720300054387</v>
      </c>
      <c r="I23" s="25">
        <v>477.46299999999991</v>
      </c>
      <c r="J23" s="223">
        <v>759.21499999999992</v>
      </c>
      <c r="K23" s="4">
        <f t="shared" si="5"/>
        <v>7.62801394403562E-3</v>
      </c>
      <c r="L23" s="229">
        <f t="shared" si="6"/>
        <v>1.187338870062013E-2</v>
      </c>
      <c r="M23" s="87">
        <f t="shared" si="7"/>
        <v>0.59010226970466839</v>
      </c>
      <c r="N23" s="83">
        <f t="shared" si="8"/>
        <v>0.5565504714243461</v>
      </c>
      <c r="P23" s="49">
        <f t="shared" si="0"/>
        <v>2.9668064746636835</v>
      </c>
      <c r="Q23" s="254">
        <f t="shared" si="0"/>
        <v>1.8097445860100354</v>
      </c>
      <c r="R23" s="92">
        <f t="shared" si="9"/>
        <v>-0.39000248197341969</v>
      </c>
    </row>
    <row r="24" spans="1:18" ht="20.100000000000001" customHeight="1" x14ac:dyDescent="0.25">
      <c r="A24" s="14" t="s">
        <v>159</v>
      </c>
      <c r="B24" s="25">
        <v>2298.2199999999998</v>
      </c>
      <c r="C24" s="223">
        <v>2015.6800000000003</v>
      </c>
      <c r="D24" s="4">
        <f t="shared" si="1"/>
        <v>9.1363686363462385E-3</v>
      </c>
      <c r="E24" s="229">
        <f t="shared" si="2"/>
        <v>7.9699242590698296E-3</v>
      </c>
      <c r="F24" s="87">
        <f t="shared" si="3"/>
        <v>-0.12293862206403196</v>
      </c>
      <c r="G24" s="83">
        <f t="shared" si="4"/>
        <v>-0.12767045898696205</v>
      </c>
      <c r="I24" s="25">
        <v>1015.1200000000001</v>
      </c>
      <c r="J24" s="223">
        <v>689.66399999999999</v>
      </c>
      <c r="K24" s="4">
        <f t="shared" si="5"/>
        <v>1.6217695433718302E-2</v>
      </c>
      <c r="L24" s="229">
        <f t="shared" si="6"/>
        <v>1.078567829247905E-2</v>
      </c>
      <c r="M24" s="87">
        <f t="shared" si="7"/>
        <v>-0.32060840097722448</v>
      </c>
      <c r="N24" s="83">
        <f t="shared" si="8"/>
        <v>-0.33494383733125943</v>
      </c>
      <c r="P24" s="49">
        <f t="shared" si="0"/>
        <v>4.4169835785956097</v>
      </c>
      <c r="Q24" s="254">
        <f t="shared" si="0"/>
        <v>3.4214954754722964</v>
      </c>
      <c r="R24" s="92">
        <f t="shared" si="9"/>
        <v>-0.22537736113563528</v>
      </c>
    </row>
    <row r="25" spans="1:18" ht="20.100000000000001" customHeight="1" x14ac:dyDescent="0.25">
      <c r="A25" s="14" t="s">
        <v>153</v>
      </c>
      <c r="B25" s="25">
        <v>2922.64</v>
      </c>
      <c r="C25" s="223">
        <v>2407.0500000000002</v>
      </c>
      <c r="D25" s="4">
        <f t="shared" si="1"/>
        <v>1.1618694655572998E-2</v>
      </c>
      <c r="E25" s="229">
        <f t="shared" si="2"/>
        <v>9.5173867815298227E-3</v>
      </c>
      <c r="F25" s="87">
        <f t="shared" ref="F25:F27" si="10">(C25-B25)/B25</f>
        <v>-0.17641242164618282</v>
      </c>
      <c r="G25" s="83">
        <f t="shared" ref="G25:G27" si="11">(E25-D25)/D25</f>
        <v>-0.1808557618850295</v>
      </c>
      <c r="I25" s="25">
        <v>765.58399999999995</v>
      </c>
      <c r="J25" s="223">
        <v>626.54800000000012</v>
      </c>
      <c r="K25" s="4">
        <f t="shared" si="5"/>
        <v>1.2231074297548852E-2</v>
      </c>
      <c r="L25" s="229">
        <f t="shared" si="6"/>
        <v>9.7986050639096208E-3</v>
      </c>
      <c r="M25" s="87">
        <f t="shared" ref="M25:M29" si="12">(J25-I25)/I25</f>
        <v>-0.18160776609751489</v>
      </c>
      <c r="N25" s="83">
        <f t="shared" ref="N25:N29" si="13">(L25-K25)/K25</f>
        <v>-0.19887617182790771</v>
      </c>
      <c r="P25" s="49">
        <f t="shared" ref="P25:P29" si="14">(I25/B25)*10</f>
        <v>2.6194947034188267</v>
      </c>
      <c r="Q25" s="254">
        <f t="shared" ref="Q25:Q29" si="15">(J25/C25)*10</f>
        <v>2.6029704409962404</v>
      </c>
      <c r="R25" s="92">
        <f t="shared" ref="R25:R29" si="16">(Q25-P25)/P25</f>
        <v>-6.3081869953849163E-3</v>
      </c>
    </row>
    <row r="26" spans="1:18" ht="20.100000000000001" customHeight="1" x14ac:dyDescent="0.25">
      <c r="A26" s="14" t="s">
        <v>165</v>
      </c>
      <c r="B26" s="25">
        <v>1368.5599999999997</v>
      </c>
      <c r="C26" s="223">
        <v>1418.6200000000001</v>
      </c>
      <c r="D26" s="4">
        <f t="shared" si="1"/>
        <v>5.4405882208657169E-3</v>
      </c>
      <c r="E26" s="229">
        <f t="shared" si="2"/>
        <v>5.6091710749730326E-3</v>
      </c>
      <c r="F26" s="87">
        <f t="shared" si="10"/>
        <v>3.6578593558192853E-2</v>
      </c>
      <c r="G26" s="83">
        <f t="shared" si="11"/>
        <v>3.0986144744564122E-2</v>
      </c>
      <c r="I26" s="25">
        <v>355.09500000000003</v>
      </c>
      <c r="J26" s="223">
        <v>388.51799999999997</v>
      </c>
      <c r="K26" s="4">
        <f t="shared" si="5"/>
        <v>5.6730461029594528E-3</v>
      </c>
      <c r="L26" s="229">
        <f t="shared" si="6"/>
        <v>6.0760459569259451E-3</v>
      </c>
      <c r="M26" s="87">
        <f t="shared" si="12"/>
        <v>9.4124107633168433E-2</v>
      </c>
      <c r="N26" s="83">
        <f t="shared" si="13"/>
        <v>7.1037648320231309E-2</v>
      </c>
      <c r="P26" s="49">
        <f t="shared" si="14"/>
        <v>2.5946615420588071</v>
      </c>
      <c r="Q26" s="254">
        <f t="shared" si="15"/>
        <v>2.7387038107456538</v>
      </c>
      <c r="R26" s="92">
        <f t="shared" si="16"/>
        <v>5.5514858624895018E-2</v>
      </c>
    </row>
    <row r="27" spans="1:18" ht="20.100000000000001" customHeight="1" x14ac:dyDescent="0.25">
      <c r="A27" s="14" t="s">
        <v>173</v>
      </c>
      <c r="B27" s="25">
        <v>1977.59</v>
      </c>
      <c r="C27" s="223">
        <v>1698.0699999999997</v>
      </c>
      <c r="D27" s="4">
        <f t="shared" si="1"/>
        <v>7.8617326676958515E-3</v>
      </c>
      <c r="E27" s="229">
        <f t="shared" si="2"/>
        <v>6.7141060518528251E-3</v>
      </c>
      <c r="F27" s="87">
        <f t="shared" si="10"/>
        <v>-0.14134375679488681</v>
      </c>
      <c r="G27" s="83">
        <f t="shared" si="11"/>
        <v>-0.14597629611073731</v>
      </c>
      <c r="I27" s="25">
        <v>409.41600000000005</v>
      </c>
      <c r="J27" s="223">
        <v>350.82400000000001</v>
      </c>
      <c r="K27" s="4">
        <f t="shared" si="5"/>
        <v>6.5408858003893258E-3</v>
      </c>
      <c r="L27" s="229">
        <f t="shared" si="6"/>
        <v>5.4865482340395767E-3</v>
      </c>
      <c r="M27" s="87">
        <f t="shared" si="12"/>
        <v>-0.14311116321785186</v>
      </c>
      <c r="N27" s="83">
        <f t="shared" si="13"/>
        <v>-0.16119186277292794</v>
      </c>
      <c r="P27" s="49">
        <f t="shared" si="14"/>
        <v>2.0702774589272805</v>
      </c>
      <c r="Q27" s="254">
        <f t="shared" si="15"/>
        <v>2.0660161241880495</v>
      </c>
      <c r="R27" s="92">
        <f t="shared" si="16"/>
        <v>-2.0583399200216827E-3</v>
      </c>
    </row>
    <row r="28" spans="1:18" ht="20.100000000000001" customHeight="1" x14ac:dyDescent="0.25">
      <c r="A28" s="14" t="s">
        <v>160</v>
      </c>
      <c r="B28" s="25">
        <v>5745.18</v>
      </c>
      <c r="C28" s="223">
        <v>1848.1499999999999</v>
      </c>
      <c r="D28" s="4">
        <f t="shared" si="1"/>
        <v>2.283945068886516E-2</v>
      </c>
      <c r="E28" s="229">
        <f t="shared" si="2"/>
        <v>7.3075168277702326E-3</v>
      </c>
      <c r="F28" s="87">
        <f t="shared" ref="F28:F29" si="17">(C28-B28)/B28</f>
        <v>-0.67831295103025502</v>
      </c>
      <c r="G28" s="83">
        <f t="shared" ref="G28:G29" si="18">(E28-D28)/D28</f>
        <v>-0.6800484859588658</v>
      </c>
      <c r="I28" s="25">
        <v>913.37899999999979</v>
      </c>
      <c r="J28" s="223">
        <v>343.11700000000002</v>
      </c>
      <c r="K28" s="4">
        <f t="shared" si="5"/>
        <v>1.4592267355144399E-2</v>
      </c>
      <c r="L28" s="229">
        <f t="shared" si="6"/>
        <v>5.3660182040537628E-3</v>
      </c>
      <c r="M28" s="87">
        <f t="shared" si="12"/>
        <v>-0.62434323539297476</v>
      </c>
      <c r="N28" s="83">
        <f t="shared" si="13"/>
        <v>-0.63226974441624295</v>
      </c>
      <c r="P28" s="49">
        <f t="shared" si="14"/>
        <v>1.5898178995262111</v>
      </c>
      <c r="Q28" s="254">
        <f t="shared" si="15"/>
        <v>1.8565430295160026</v>
      </c>
      <c r="R28" s="92">
        <f t="shared" si="16"/>
        <v>0.1677708686443142</v>
      </c>
    </row>
    <row r="29" spans="1:18" ht="20.100000000000001" customHeight="1" x14ac:dyDescent="0.25">
      <c r="A29" s="14" t="s">
        <v>157</v>
      </c>
      <c r="B29" s="25">
        <v>167.72</v>
      </c>
      <c r="C29" s="223">
        <v>185.42</v>
      </c>
      <c r="D29" s="4">
        <f t="shared" si="1"/>
        <v>6.6675590138802693E-4</v>
      </c>
      <c r="E29" s="229">
        <f t="shared" si="2"/>
        <v>7.3314383042780975E-4</v>
      </c>
      <c r="F29" s="87">
        <f t="shared" si="17"/>
        <v>0.10553303124254704</v>
      </c>
      <c r="G29" s="83">
        <f t="shared" si="18"/>
        <v>9.9568566099796002E-2</v>
      </c>
      <c r="I29" s="25">
        <v>273.923</v>
      </c>
      <c r="J29" s="223">
        <v>309.20600000000007</v>
      </c>
      <c r="K29" s="4">
        <f t="shared" si="5"/>
        <v>4.3762311709851223E-3</v>
      </c>
      <c r="L29" s="229">
        <f t="shared" si="6"/>
        <v>4.835682944309516E-3</v>
      </c>
      <c r="M29" s="87">
        <f t="shared" si="12"/>
        <v>0.12880627037525169</v>
      </c>
      <c r="N29" s="83">
        <f t="shared" si="13"/>
        <v>0.10498800346074215</v>
      </c>
      <c r="P29" s="49">
        <f t="shared" si="14"/>
        <v>16.332160744097305</v>
      </c>
      <c r="Q29" s="254">
        <f t="shared" si="15"/>
        <v>16.675978858807035</v>
      </c>
      <c r="R29" s="92">
        <f t="shared" si="16"/>
        <v>2.1051599974852779E-2</v>
      </c>
    </row>
    <row r="30" spans="1:18" ht="20.100000000000001" customHeight="1" x14ac:dyDescent="0.25">
      <c r="A30" s="14" t="s">
        <v>177</v>
      </c>
      <c r="B30" s="25">
        <v>1779.5900000000001</v>
      </c>
      <c r="C30" s="223">
        <v>1549.17</v>
      </c>
      <c r="D30" s="4">
        <f t="shared" si="1"/>
        <v>7.0746013269205755E-3</v>
      </c>
      <c r="E30" s="229">
        <f t="shared" si="2"/>
        <v>6.1253609523452173E-3</v>
      </c>
      <c r="F30" s="87">
        <f t="shared" ref="F30" si="19">(C30-B30)/B30</f>
        <v>-0.12947926207722008</v>
      </c>
      <c r="G30" s="83">
        <f t="shared" ref="G30" si="20">(E30-D30)/D30</f>
        <v>-0.1341758115702249</v>
      </c>
      <c r="I30" s="25">
        <v>289.57599999999996</v>
      </c>
      <c r="J30" s="223">
        <v>303.23099999999994</v>
      </c>
      <c r="K30" s="4">
        <f t="shared" si="5"/>
        <v>4.6263056317621658E-3</v>
      </c>
      <c r="L30" s="229">
        <f t="shared" si="6"/>
        <v>4.7422397200763185E-3</v>
      </c>
      <c r="M30" s="87">
        <f t="shared" ref="M30:M31" si="21">(J30-I30)/I30</f>
        <v>4.7155150979362841E-2</v>
      </c>
      <c r="N30" s="83">
        <f t="shared" ref="N30:N31" si="22">(L30-K30)/K30</f>
        <v>2.5059755567855394E-2</v>
      </c>
      <c r="P30" s="49">
        <f t="shared" ref="P30:P31" si="23">(I30/B30)*10</f>
        <v>1.6272062666119722</v>
      </c>
      <c r="Q30" s="254">
        <f t="shared" ref="Q30:Q31" si="24">(J30/C30)*10</f>
        <v>1.9573771761653007</v>
      </c>
      <c r="R30" s="92">
        <f t="shared" ref="R30:R31" si="25">(Q30-P30)/P30</f>
        <v>0.20290661136696686</v>
      </c>
    </row>
    <row r="31" spans="1:18" ht="20.100000000000001" customHeight="1" x14ac:dyDescent="0.25">
      <c r="A31" s="14" t="s">
        <v>178</v>
      </c>
      <c r="B31" s="25">
        <v>1001.1500000000001</v>
      </c>
      <c r="C31" s="223">
        <v>1113.0700000000002</v>
      </c>
      <c r="D31" s="4">
        <f t="shared" si="1"/>
        <v>3.9799825344301407E-3</v>
      </c>
      <c r="E31" s="229">
        <f t="shared" si="2"/>
        <v>4.4010376622493925E-3</v>
      </c>
      <c r="F31" s="87">
        <f t="shared" si="3"/>
        <v>0.11179143984417926</v>
      </c>
      <c r="G31" s="83">
        <f t="shared" si="4"/>
        <v>0.10579320993918356</v>
      </c>
      <c r="I31" s="25">
        <v>226.953</v>
      </c>
      <c r="J31" s="223">
        <v>278.423</v>
      </c>
      <c r="K31" s="4">
        <f t="shared" si="5"/>
        <v>3.6258320511552027E-3</v>
      </c>
      <c r="L31" s="229">
        <f t="shared" si="6"/>
        <v>4.3542665808667617E-3</v>
      </c>
      <c r="M31" s="87">
        <f t="shared" si="21"/>
        <v>0.22678704401351821</v>
      </c>
      <c r="N31" s="83">
        <f t="shared" si="22"/>
        <v>0.20090134331497156</v>
      </c>
      <c r="P31" s="49">
        <f t="shared" si="23"/>
        <v>2.266923038505718</v>
      </c>
      <c r="Q31" s="254">
        <f t="shared" si="24"/>
        <v>2.5013970370237271</v>
      </c>
      <c r="R31" s="92">
        <f t="shared" si="25"/>
        <v>0.10343271233088122</v>
      </c>
    </row>
    <row r="32" spans="1:18" ht="20.100000000000001" customHeight="1" thickBot="1" x14ac:dyDescent="0.3">
      <c r="A32" s="14" t="s">
        <v>18</v>
      </c>
      <c r="B32" s="25">
        <f>B33-SUM(B7:B31)</f>
        <v>12874.319999999832</v>
      </c>
      <c r="C32" s="223">
        <f>C33-SUM(C7:C31)</f>
        <v>10778.739999999932</v>
      </c>
      <c r="D32" s="4">
        <f t="shared" si="1"/>
        <v>5.1180710925100119E-2</v>
      </c>
      <c r="E32" s="229">
        <f t="shared" si="2"/>
        <v>4.2618739784194809E-2</v>
      </c>
      <c r="F32" s="87">
        <f t="shared" si="3"/>
        <v>-0.16277209204058368</v>
      </c>
      <c r="G32" s="83">
        <f t="shared" si="4"/>
        <v>-0.16728902326963058</v>
      </c>
      <c r="I32" s="25">
        <f>I33-SUM(I7:I31)</f>
        <v>3262.7630000000354</v>
      </c>
      <c r="J32" s="223">
        <f>J33-SUM(J7:J31)</f>
        <v>2697.0029999999679</v>
      </c>
      <c r="K32" s="4">
        <f t="shared" si="5"/>
        <v>5.2126346251089126E-2</v>
      </c>
      <c r="L32" s="229">
        <f t="shared" si="6"/>
        <v>4.2178519847129226E-2</v>
      </c>
      <c r="M32" s="87">
        <f t="shared" si="7"/>
        <v>-0.17339904859778701</v>
      </c>
      <c r="N32" s="83">
        <f t="shared" si="8"/>
        <v>-0.19084066157336033</v>
      </c>
      <c r="P32" s="49">
        <f t="shared" si="0"/>
        <v>2.5343187057647141</v>
      </c>
      <c r="Q32" s="254">
        <f t="shared" si="0"/>
        <v>2.5021505296537301</v>
      </c>
      <c r="R32" s="92">
        <f t="shared" si="9"/>
        <v>-1.269302713893573E-2</v>
      </c>
    </row>
    <row r="33" spans="1:18" ht="26.25" customHeight="1" thickBot="1" x14ac:dyDescent="0.3">
      <c r="A33" s="18" t="s">
        <v>19</v>
      </c>
      <c r="B33" s="23">
        <v>251546.32999999987</v>
      </c>
      <c r="C33" s="242">
        <v>252910.80999999997</v>
      </c>
      <c r="D33" s="20">
        <f>SUM(D7:D32)</f>
        <v>0.99999999999999967</v>
      </c>
      <c r="E33" s="243">
        <f>SUM(E7:E32)</f>
        <v>1</v>
      </c>
      <c r="F33" s="97">
        <f t="shared" si="3"/>
        <v>5.4243685447531616E-3</v>
      </c>
      <c r="G33" s="99">
        <v>0</v>
      </c>
      <c r="H33" s="2"/>
      <c r="I33" s="23">
        <v>62593.35700000004</v>
      </c>
      <c r="J33" s="242">
        <v>63942.57099999996</v>
      </c>
      <c r="K33" s="20">
        <f>SUM(K7:K32)</f>
        <v>1</v>
      </c>
      <c r="L33" s="243">
        <f>SUM(L7:L32)</f>
        <v>1.0000000000000002</v>
      </c>
      <c r="M33" s="97">
        <f t="shared" si="7"/>
        <v>2.1555226699215366E-2</v>
      </c>
      <c r="N33" s="99">
        <v>0</v>
      </c>
      <c r="P33" s="40">
        <f t="shared" si="0"/>
        <v>2.4883430817694725</v>
      </c>
      <c r="Q33" s="244">
        <f t="shared" si="0"/>
        <v>2.5282656364115068</v>
      </c>
      <c r="R33" s="98">
        <f t="shared" si="9"/>
        <v>1.6043830504933909E-2</v>
      </c>
    </row>
    <row r="35" spans="1:18" ht="15.75" thickBot="1" x14ac:dyDescent="0.3"/>
    <row r="36" spans="1:18" x14ac:dyDescent="0.25">
      <c r="A36" s="401" t="s">
        <v>2</v>
      </c>
      <c r="B36" s="385" t="s">
        <v>1</v>
      </c>
      <c r="C36" s="381"/>
      <c r="D36" s="385" t="s">
        <v>13</v>
      </c>
      <c r="E36" s="381"/>
      <c r="F36" s="404" t="s">
        <v>136</v>
      </c>
      <c r="G36" s="400"/>
      <c r="I36" s="405" t="s">
        <v>20</v>
      </c>
      <c r="J36" s="406"/>
      <c r="K36" s="385" t="s">
        <v>13</v>
      </c>
      <c r="L36" s="387"/>
      <c r="M36" s="399" t="s">
        <v>136</v>
      </c>
      <c r="N36" s="400"/>
      <c r="P36" s="380" t="s">
        <v>23</v>
      </c>
      <c r="Q36" s="381"/>
      <c r="R36" s="208" t="s">
        <v>0</v>
      </c>
    </row>
    <row r="37" spans="1:18" x14ac:dyDescent="0.25">
      <c r="A37" s="402"/>
      <c r="B37" s="388" t="str">
        <f>B5</f>
        <v>jan-junho</v>
      </c>
      <c r="C37" s="389"/>
      <c r="D37" s="388" t="str">
        <f>B5</f>
        <v>jan-junho</v>
      </c>
      <c r="E37" s="389"/>
      <c r="F37" s="388" t="str">
        <f>B5</f>
        <v>jan-junho</v>
      </c>
      <c r="G37" s="390"/>
      <c r="I37" s="378" t="str">
        <f>B5</f>
        <v>jan-junho</v>
      </c>
      <c r="J37" s="389"/>
      <c r="K37" s="388" t="str">
        <f>B5</f>
        <v>jan-junho</v>
      </c>
      <c r="L37" s="379"/>
      <c r="M37" s="389" t="str">
        <f>B5</f>
        <v>jan-junho</v>
      </c>
      <c r="N37" s="390"/>
      <c r="P37" s="378" t="str">
        <f>B5</f>
        <v>jan-junho</v>
      </c>
      <c r="Q37" s="379"/>
      <c r="R37" s="209" t="str">
        <f>R5</f>
        <v>2018/2017</v>
      </c>
    </row>
    <row r="38" spans="1:18" ht="19.5" customHeight="1" thickBot="1" x14ac:dyDescent="0.3">
      <c r="A38" s="403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149</v>
      </c>
      <c r="B39" s="59">
        <v>13101.530000000002</v>
      </c>
      <c r="C39" s="245">
        <v>17473.349999999999</v>
      </c>
      <c r="D39" s="4">
        <f t="shared" ref="D39:D61" si="26">B39/$B$62</f>
        <v>0.14257769522538033</v>
      </c>
      <c r="E39" s="247">
        <f t="shared" ref="E39:E61" si="27">C39/$C$62</f>
        <v>0.19053538028183142</v>
      </c>
      <c r="F39" s="87">
        <f>(C39-B39)/B39</f>
        <v>0.33368774486643887</v>
      </c>
      <c r="G39" s="101">
        <f>(E39-D39)/D39</f>
        <v>0.3363617638834866</v>
      </c>
      <c r="I39" s="59">
        <v>3214.7760000000007</v>
      </c>
      <c r="J39" s="245">
        <v>4107.9790000000003</v>
      </c>
      <c r="K39" s="4">
        <f t="shared" ref="K39:K61" si="28">I39/$I$62</f>
        <v>0.14716183321946386</v>
      </c>
      <c r="L39" s="247">
        <f t="shared" ref="L39:L61" si="29">J39/$J$62</f>
        <v>0.18744083412145124</v>
      </c>
      <c r="M39" s="87">
        <f>(J39-I39)/I39</f>
        <v>0.2778429974592318</v>
      </c>
      <c r="N39" s="101">
        <f>(L39-K39)/K39</f>
        <v>0.27370548477687773</v>
      </c>
      <c r="P39" s="49">
        <f t="shared" ref="P39:Q62" si="30">(I39/B39)*10</f>
        <v>2.4537408989637086</v>
      </c>
      <c r="Q39" s="253">
        <f t="shared" si="30"/>
        <v>2.3509968037039268</v>
      </c>
      <c r="R39" s="104">
        <f t="shared" si="9"/>
        <v>-4.1872430501188544E-2</v>
      </c>
    </row>
    <row r="40" spans="1:18" ht="20.100000000000001" customHeight="1" x14ac:dyDescent="0.25">
      <c r="A40" s="57" t="s">
        <v>145</v>
      </c>
      <c r="B40" s="25">
        <v>14161.399999999996</v>
      </c>
      <c r="C40" s="223">
        <v>15050.48</v>
      </c>
      <c r="D40" s="4">
        <f t="shared" si="26"/>
        <v>0.1541117543649253</v>
      </c>
      <c r="E40" s="229">
        <f t="shared" si="27"/>
        <v>0.16411557773547136</v>
      </c>
      <c r="F40" s="87">
        <f t="shared" ref="F40:F62" si="31">(C40-B40)/B40</f>
        <v>6.2781928340418583E-2</v>
      </c>
      <c r="G40" s="83">
        <f t="shared" ref="G40:G61" si="32">(E40-D40)/D40</f>
        <v>6.4912786255471103E-2</v>
      </c>
      <c r="I40" s="25">
        <v>3378.6079999999997</v>
      </c>
      <c r="J40" s="223">
        <v>3672.2020000000002</v>
      </c>
      <c r="K40" s="4">
        <f t="shared" si="28"/>
        <v>0.15466152136570205</v>
      </c>
      <c r="L40" s="229">
        <f t="shared" si="29"/>
        <v>0.16755699236594476</v>
      </c>
      <c r="M40" s="87">
        <f t="shared" ref="M40:M62" si="33">(J40-I40)/I40</f>
        <v>8.689791772232841E-2</v>
      </c>
      <c r="N40" s="83">
        <f t="shared" ref="N40:N43" si="34">(L40-K40)/K40</f>
        <v>8.3378663848462778E-2</v>
      </c>
      <c r="P40" s="49">
        <f t="shared" si="30"/>
        <v>2.3857867160026553</v>
      </c>
      <c r="Q40" s="254">
        <f t="shared" si="30"/>
        <v>2.4399235107451727</v>
      </c>
      <c r="R40" s="92">
        <f t="shared" si="9"/>
        <v>2.2691380742207577E-2</v>
      </c>
    </row>
    <row r="41" spans="1:18" ht="20.100000000000001" customHeight="1" x14ac:dyDescent="0.25">
      <c r="A41" s="57" t="s">
        <v>152</v>
      </c>
      <c r="B41" s="25">
        <v>12414.009999999998</v>
      </c>
      <c r="C41" s="223">
        <v>12550.99</v>
      </c>
      <c r="D41" s="4">
        <f t="shared" si="26"/>
        <v>0.13509574334484775</v>
      </c>
      <c r="E41" s="229">
        <f t="shared" si="27"/>
        <v>0.13686028452262811</v>
      </c>
      <c r="F41" s="87">
        <f t="shared" si="31"/>
        <v>1.1034307206132538E-2</v>
      </c>
      <c r="G41" s="83">
        <f t="shared" si="32"/>
        <v>1.3061412107383397E-2</v>
      </c>
      <c r="I41" s="25">
        <v>2907.0940000000001</v>
      </c>
      <c r="J41" s="223">
        <v>2884.009</v>
      </c>
      <c r="K41" s="4">
        <f t="shared" si="28"/>
        <v>0.13307716692587726</v>
      </c>
      <c r="L41" s="229">
        <f t="shared" si="29"/>
        <v>0.13159294450477288</v>
      </c>
      <c r="M41" s="87">
        <f t="shared" si="33"/>
        <v>-7.9409196950631922E-3</v>
      </c>
      <c r="N41" s="83">
        <f t="shared" si="34"/>
        <v>-1.115309602233326E-2</v>
      </c>
      <c r="P41" s="49">
        <f t="shared" si="30"/>
        <v>2.3417848060376949</v>
      </c>
      <c r="Q41" s="254">
        <f t="shared" si="30"/>
        <v>2.2978338760528056</v>
      </c>
      <c r="R41" s="92">
        <f t="shared" si="9"/>
        <v>-1.8768133549920126E-2</v>
      </c>
    </row>
    <row r="42" spans="1:18" ht="20.100000000000001" customHeight="1" x14ac:dyDescent="0.25">
      <c r="A42" s="57" t="s">
        <v>142</v>
      </c>
      <c r="B42" s="25">
        <v>9105.86</v>
      </c>
      <c r="C42" s="223">
        <v>7113.6900000000014</v>
      </c>
      <c r="D42" s="4">
        <f t="shared" si="26"/>
        <v>9.9094726481943826E-2</v>
      </c>
      <c r="E42" s="229">
        <f t="shared" si="27"/>
        <v>7.7570107011938852E-2</v>
      </c>
      <c r="F42" s="87">
        <f t="shared" si="31"/>
        <v>-0.21877889622726454</v>
      </c>
      <c r="G42" s="83">
        <f t="shared" si="32"/>
        <v>-0.21721256250631057</v>
      </c>
      <c r="I42" s="25">
        <v>2114.7289999999998</v>
      </c>
      <c r="J42" s="223">
        <v>2070.4079999999999</v>
      </c>
      <c r="K42" s="4">
        <f t="shared" si="28"/>
        <v>9.6805312843682878E-2</v>
      </c>
      <c r="L42" s="229">
        <f t="shared" si="29"/>
        <v>9.4469568245535221E-2</v>
      </c>
      <c r="M42" s="87">
        <f t="shared" si="33"/>
        <v>-2.0958240985015062E-2</v>
      </c>
      <c r="N42" s="83">
        <f t="shared" si="34"/>
        <v>-2.4128268682105481E-2</v>
      </c>
      <c r="P42" s="49">
        <f t="shared" si="30"/>
        <v>2.3223825097245068</v>
      </c>
      <c r="Q42" s="254">
        <f t="shared" si="30"/>
        <v>2.9104557550300889</v>
      </c>
      <c r="R42" s="92">
        <f t="shared" si="9"/>
        <v>0.25321980459426663</v>
      </c>
    </row>
    <row r="43" spans="1:18" ht="20.100000000000001" customHeight="1" x14ac:dyDescent="0.25">
      <c r="A43" s="57" t="s">
        <v>139</v>
      </c>
      <c r="B43" s="25">
        <v>12455.810000000001</v>
      </c>
      <c r="C43" s="223">
        <v>9029.8900000000012</v>
      </c>
      <c r="D43" s="4">
        <f t="shared" si="26"/>
        <v>0.13555063278603677</v>
      </c>
      <c r="E43" s="229">
        <f t="shared" si="27"/>
        <v>9.846500671325803E-2</v>
      </c>
      <c r="F43" s="87">
        <f t="shared" si="31"/>
        <v>-0.27504594241562769</v>
      </c>
      <c r="G43" s="83">
        <f t="shared" si="32"/>
        <v>-0.27359242307129217</v>
      </c>
      <c r="I43" s="25">
        <v>2703.4059999999995</v>
      </c>
      <c r="J43" s="223">
        <v>1985.7559999999999</v>
      </c>
      <c r="K43" s="4">
        <f t="shared" si="28"/>
        <v>0.12375300266534831</v>
      </c>
      <c r="L43" s="229">
        <f t="shared" si="29"/>
        <v>9.0607026229120563E-2</v>
      </c>
      <c r="M43" s="87">
        <f t="shared" si="33"/>
        <v>-0.26546142162886366</v>
      </c>
      <c r="N43" s="83">
        <f t="shared" si="34"/>
        <v>-0.26783977537790155</v>
      </c>
      <c r="P43" s="49">
        <f t="shared" ref="P43:P60" si="35">(I43/B43)*10</f>
        <v>2.1703975895586067</v>
      </c>
      <c r="Q43" s="254">
        <f t="shared" ref="Q43:Q60" si="36">(J43/C43)*10</f>
        <v>2.1990921262606737</v>
      </c>
      <c r="R43" s="92">
        <f t="shared" ref="R43:R60" si="37">(Q43-P43)/P43</f>
        <v>1.3220866462491147E-2</v>
      </c>
    </row>
    <row r="44" spans="1:18" ht="20.100000000000001" customHeight="1" x14ac:dyDescent="0.25">
      <c r="A44" s="57" t="s">
        <v>141</v>
      </c>
      <c r="B44" s="25">
        <v>5720.22</v>
      </c>
      <c r="C44" s="223">
        <v>6689.92</v>
      </c>
      <c r="D44" s="4">
        <f t="shared" si="26"/>
        <v>6.2250422949237605E-2</v>
      </c>
      <c r="E44" s="229">
        <f t="shared" si="27"/>
        <v>7.2949174099702113E-2</v>
      </c>
      <c r="F44" s="87">
        <f t="shared" ref="F44:F57" si="38">(C44-B44)/B44</f>
        <v>0.1695214519721269</v>
      </c>
      <c r="G44" s="83">
        <f t="shared" ref="G44:G57" si="39">(E44-D44)/D44</f>
        <v>0.17186632063831686</v>
      </c>
      <c r="I44" s="25">
        <v>1379.229</v>
      </c>
      <c r="J44" s="223">
        <v>1754.6319999999998</v>
      </c>
      <c r="K44" s="4">
        <f t="shared" si="28"/>
        <v>6.3136550748620707E-2</v>
      </c>
      <c r="L44" s="229">
        <f t="shared" si="29"/>
        <v>8.0061189615669937E-2</v>
      </c>
      <c r="M44" s="87">
        <f t="shared" ref="M44:M57" si="40">(J44-I44)/I44</f>
        <v>0.27218322700581249</v>
      </c>
      <c r="N44" s="83">
        <f t="shared" ref="N44:N57" si="41">(L44-K44)/K44</f>
        <v>0.26806404002706735</v>
      </c>
      <c r="P44" s="49">
        <f t="shared" si="35"/>
        <v>2.4111467740751231</v>
      </c>
      <c r="Q44" s="254">
        <f t="shared" si="36"/>
        <v>2.6227996747345257</v>
      </c>
      <c r="R44" s="92">
        <f t="shared" si="37"/>
        <v>8.778101065232298E-2</v>
      </c>
    </row>
    <row r="45" spans="1:18" ht="20.100000000000001" customHeight="1" x14ac:dyDescent="0.25">
      <c r="A45" s="57" t="s">
        <v>154</v>
      </c>
      <c r="B45" s="25">
        <v>5473.9800000000005</v>
      </c>
      <c r="C45" s="223">
        <v>5891.39</v>
      </c>
      <c r="D45" s="4">
        <f t="shared" si="26"/>
        <v>5.9570710604778775E-2</v>
      </c>
      <c r="E45" s="229">
        <f t="shared" si="27"/>
        <v>6.4241730065418418E-2</v>
      </c>
      <c r="F45" s="87">
        <f t="shared" si="38"/>
        <v>7.6253475533341344E-2</v>
      </c>
      <c r="G45" s="83">
        <f t="shared" si="39"/>
        <v>7.8411343648885953E-2</v>
      </c>
      <c r="I45" s="25">
        <v>1383.7210000000002</v>
      </c>
      <c r="J45" s="223">
        <v>1492.9309999999998</v>
      </c>
      <c r="K45" s="4">
        <f t="shared" si="28"/>
        <v>6.3342179680410005E-2</v>
      </c>
      <c r="L45" s="229">
        <f t="shared" si="29"/>
        <v>6.8120170995463275E-2</v>
      </c>
      <c r="M45" s="87">
        <f t="shared" si="40"/>
        <v>7.8924869970174311E-2</v>
      </c>
      <c r="N45" s="83">
        <f t="shared" si="41"/>
        <v>7.5431431933040541E-2</v>
      </c>
      <c r="P45" s="49">
        <f t="shared" si="35"/>
        <v>2.5278152276771197</v>
      </c>
      <c r="Q45" s="254">
        <f t="shared" si="36"/>
        <v>2.5340895781810402</v>
      </c>
      <c r="R45" s="92">
        <f t="shared" si="37"/>
        <v>2.4821238653926938E-3</v>
      </c>
    </row>
    <row r="46" spans="1:18" ht="20.100000000000001" customHeight="1" x14ac:dyDescent="0.25">
      <c r="A46" s="57" t="s">
        <v>146</v>
      </c>
      <c r="B46" s="25">
        <v>5965.84</v>
      </c>
      <c r="C46" s="223">
        <v>6464.81</v>
      </c>
      <c r="D46" s="4">
        <f t="shared" si="26"/>
        <v>6.4923388129736206E-2</v>
      </c>
      <c r="E46" s="229">
        <f t="shared" si="27"/>
        <v>7.0494497723664146E-2</v>
      </c>
      <c r="F46" s="87">
        <f t="shared" si="38"/>
        <v>8.3637844796374067E-2</v>
      </c>
      <c r="G46" s="83">
        <f t="shared" si="39"/>
        <v>8.5810518434361563E-2</v>
      </c>
      <c r="I46" s="25">
        <v>1297.393</v>
      </c>
      <c r="J46" s="223">
        <v>1379.8719999999998</v>
      </c>
      <c r="K46" s="4">
        <f t="shared" si="28"/>
        <v>5.9390368811419465E-2</v>
      </c>
      <c r="L46" s="229">
        <f t="shared" si="29"/>
        <v>6.2961460772032934E-2</v>
      </c>
      <c r="M46" s="87">
        <f t="shared" si="40"/>
        <v>6.3572872676205136E-2</v>
      </c>
      <c r="N46" s="83">
        <f t="shared" si="41"/>
        <v>6.0129142688988092E-2</v>
      </c>
      <c r="P46" s="49">
        <f t="shared" si="35"/>
        <v>2.1747029756077936</v>
      </c>
      <c r="Q46" s="254">
        <f t="shared" si="36"/>
        <v>2.1344355054518225</v>
      </c>
      <c r="R46" s="92">
        <f t="shared" si="37"/>
        <v>-1.8516308023497786E-2</v>
      </c>
    </row>
    <row r="47" spans="1:18" ht="20.100000000000001" customHeight="1" x14ac:dyDescent="0.25">
      <c r="A47" s="57" t="s">
        <v>150</v>
      </c>
      <c r="B47" s="25">
        <v>1609.3500000000001</v>
      </c>
      <c r="C47" s="223">
        <v>4195.1499999999996</v>
      </c>
      <c r="D47" s="4">
        <f t="shared" si="26"/>
        <v>1.7513787611902257E-2</v>
      </c>
      <c r="E47" s="229">
        <f t="shared" si="27"/>
        <v>4.5745349380017293E-2</v>
      </c>
      <c r="F47" s="87">
        <f t="shared" si="38"/>
        <v>1.6067356386118614</v>
      </c>
      <c r="G47" s="83">
        <f t="shared" si="39"/>
        <v>1.6119620948771269</v>
      </c>
      <c r="I47" s="25">
        <v>477.46299999999997</v>
      </c>
      <c r="J47" s="223">
        <v>759.21499999999992</v>
      </c>
      <c r="K47" s="4">
        <f t="shared" si="28"/>
        <v>2.1856680022018595E-2</v>
      </c>
      <c r="L47" s="229">
        <f t="shared" si="29"/>
        <v>3.4641825792565535E-2</v>
      </c>
      <c r="M47" s="87">
        <f t="shared" si="40"/>
        <v>0.59010226970466817</v>
      </c>
      <c r="N47" s="83">
        <f t="shared" si="41"/>
        <v>0.58495369642905881</v>
      </c>
      <c r="P47" s="49">
        <f t="shared" si="35"/>
        <v>2.9668064746636835</v>
      </c>
      <c r="Q47" s="254">
        <f t="shared" si="36"/>
        <v>1.8097445860100354</v>
      </c>
      <c r="R47" s="92">
        <f t="shared" si="37"/>
        <v>-0.39000248197341969</v>
      </c>
    </row>
    <row r="48" spans="1:18" ht="20.100000000000001" customHeight="1" x14ac:dyDescent="0.25">
      <c r="A48" s="57" t="s">
        <v>153</v>
      </c>
      <c r="B48" s="25">
        <v>2922.64</v>
      </c>
      <c r="C48" s="223">
        <v>2407.0500000000002</v>
      </c>
      <c r="D48" s="4">
        <f t="shared" si="26"/>
        <v>3.1805695607574493E-2</v>
      </c>
      <c r="E48" s="229">
        <f t="shared" si="27"/>
        <v>2.6247295859545102E-2</v>
      </c>
      <c r="F48" s="87">
        <f t="shared" si="38"/>
        <v>-0.17641242164618282</v>
      </c>
      <c r="G48" s="83">
        <f t="shared" si="39"/>
        <v>-0.17476114393503986</v>
      </c>
      <c r="I48" s="25">
        <v>765.58399999999995</v>
      </c>
      <c r="J48" s="223">
        <v>626.54800000000012</v>
      </c>
      <c r="K48" s="4">
        <f t="shared" si="28"/>
        <v>3.5045908306983127E-2</v>
      </c>
      <c r="L48" s="229">
        <f t="shared" si="29"/>
        <v>2.8588432350098926E-2</v>
      </c>
      <c r="M48" s="87">
        <f t="shared" si="40"/>
        <v>-0.18160776609751489</v>
      </c>
      <c r="N48" s="83">
        <f t="shared" si="41"/>
        <v>-0.18425762860303743</v>
      </c>
      <c r="P48" s="49">
        <f t="shared" si="35"/>
        <v>2.6194947034188267</v>
      </c>
      <c r="Q48" s="254">
        <f t="shared" si="36"/>
        <v>2.6029704409962404</v>
      </c>
      <c r="R48" s="92">
        <f t="shared" si="37"/>
        <v>-6.3081869953849163E-3</v>
      </c>
    </row>
    <row r="49" spans="1:18" ht="20.100000000000001" customHeight="1" x14ac:dyDescent="0.25">
      <c r="A49" s="57" t="s">
        <v>165</v>
      </c>
      <c r="B49" s="25">
        <v>1368.56</v>
      </c>
      <c r="C49" s="223">
        <v>1418.6200000000001</v>
      </c>
      <c r="D49" s="4">
        <f t="shared" si="26"/>
        <v>1.4893385015158264E-2</v>
      </c>
      <c r="E49" s="229">
        <f t="shared" si="27"/>
        <v>1.5469117322975373E-2</v>
      </c>
      <c r="F49" s="87">
        <f t="shared" si="38"/>
        <v>3.6578593558192679E-2</v>
      </c>
      <c r="G49" s="83">
        <f t="shared" si="39"/>
        <v>3.8656914276448073E-2</v>
      </c>
      <c r="I49" s="25">
        <v>355.09500000000003</v>
      </c>
      <c r="J49" s="223">
        <v>388.51799999999997</v>
      </c>
      <c r="K49" s="4">
        <f t="shared" si="28"/>
        <v>1.6255076922020543E-2</v>
      </c>
      <c r="L49" s="229">
        <f t="shared" si="29"/>
        <v>1.772748545968662E-2</v>
      </c>
      <c r="M49" s="87">
        <f t="shared" si="40"/>
        <v>9.4124107633168433E-2</v>
      </c>
      <c r="N49" s="83">
        <f t="shared" si="41"/>
        <v>9.0581456164715121E-2</v>
      </c>
      <c r="P49" s="49">
        <f t="shared" si="35"/>
        <v>2.5946615420588066</v>
      </c>
      <c r="Q49" s="254">
        <f t="shared" si="36"/>
        <v>2.7387038107456538</v>
      </c>
      <c r="R49" s="92">
        <f t="shared" si="37"/>
        <v>5.5514858624895198E-2</v>
      </c>
    </row>
    <row r="50" spans="1:18" ht="20.100000000000001" customHeight="1" x14ac:dyDescent="0.25">
      <c r="A50" s="57" t="s">
        <v>161</v>
      </c>
      <c r="B50" s="25">
        <v>1485.3000000000002</v>
      </c>
      <c r="C50" s="223">
        <v>1239.2500000000002</v>
      </c>
      <c r="D50" s="4">
        <f t="shared" si="26"/>
        <v>1.6163810693732517E-2</v>
      </c>
      <c r="E50" s="229">
        <f t="shared" si="27"/>
        <v>1.3513205539536475E-2</v>
      </c>
      <c r="F50" s="87">
        <f t="shared" si="38"/>
        <v>-0.16565676967615964</v>
      </c>
      <c r="G50" s="83">
        <f t="shared" si="39"/>
        <v>-0.16398392708371723</v>
      </c>
      <c r="I50" s="25">
        <v>307.76599999999996</v>
      </c>
      <c r="J50" s="223">
        <v>274.68299999999999</v>
      </c>
      <c r="K50" s="4">
        <f t="shared" si="28"/>
        <v>1.4088511536300351E-2</v>
      </c>
      <c r="L50" s="229">
        <f t="shared" si="29"/>
        <v>1.2533367536441298E-2</v>
      </c>
      <c r="M50" s="87">
        <f t="shared" si="40"/>
        <v>-0.10749400518575793</v>
      </c>
      <c r="N50" s="83">
        <f t="shared" si="41"/>
        <v>-0.11038383975852106</v>
      </c>
      <c r="P50" s="49">
        <f t="shared" si="35"/>
        <v>2.0720797145357834</v>
      </c>
      <c r="Q50" s="254">
        <f t="shared" si="36"/>
        <v>2.2165261246721806</v>
      </c>
      <c r="R50" s="92">
        <f t="shared" si="37"/>
        <v>6.9710836471732013E-2</v>
      </c>
    </row>
    <row r="51" spans="1:18" ht="20.100000000000001" customHeight="1" x14ac:dyDescent="0.25">
      <c r="A51" s="57" t="s">
        <v>171</v>
      </c>
      <c r="B51" s="25">
        <v>1289.8300000000002</v>
      </c>
      <c r="C51" s="223">
        <v>530.67999999999995</v>
      </c>
      <c r="D51" s="4">
        <f t="shared" si="26"/>
        <v>1.4036604017435544E-2</v>
      </c>
      <c r="E51" s="229">
        <f t="shared" si="27"/>
        <v>5.786716090959221E-3</v>
      </c>
      <c r="F51" s="87">
        <f t="shared" si="38"/>
        <v>-0.58856593504570376</v>
      </c>
      <c r="G51" s="83">
        <f t="shared" si="39"/>
        <v>-0.58774101743047957</v>
      </c>
      <c r="I51" s="25">
        <v>282.30099999999999</v>
      </c>
      <c r="J51" s="223">
        <v>111.246</v>
      </c>
      <c r="K51" s="4">
        <f t="shared" si="28"/>
        <v>1.2922807896938343E-2</v>
      </c>
      <c r="L51" s="229">
        <f t="shared" si="29"/>
        <v>5.0759857907440526E-3</v>
      </c>
      <c r="M51" s="87">
        <f t="shared" si="40"/>
        <v>-0.6059312577709608</v>
      </c>
      <c r="N51" s="83">
        <f t="shared" si="41"/>
        <v>-0.60720720827656582</v>
      </c>
      <c r="P51" s="49">
        <f t="shared" si="35"/>
        <v>2.1886682741136427</v>
      </c>
      <c r="Q51" s="254">
        <f t="shared" si="36"/>
        <v>2.0962915504635564</v>
      </c>
      <c r="R51" s="92">
        <f t="shared" si="37"/>
        <v>-4.2206818064969953E-2</v>
      </c>
    </row>
    <row r="52" spans="1:18" ht="20.100000000000001" customHeight="1" x14ac:dyDescent="0.25">
      <c r="A52" s="57" t="s">
        <v>166</v>
      </c>
      <c r="B52" s="25">
        <v>367.74</v>
      </c>
      <c r="C52" s="223">
        <v>312.27999999999992</v>
      </c>
      <c r="D52" s="4">
        <f t="shared" si="26"/>
        <v>4.0019388302115367E-3</v>
      </c>
      <c r="E52" s="229">
        <f t="shared" si="27"/>
        <v>3.4052078482037108E-3</v>
      </c>
      <c r="F52" s="87">
        <f t="shared" si="38"/>
        <v>-0.1508130744547781</v>
      </c>
      <c r="G52" s="83">
        <f t="shared" si="39"/>
        <v>-0.14911047053067614</v>
      </c>
      <c r="I52" s="25">
        <v>85.709000000000003</v>
      </c>
      <c r="J52" s="223">
        <v>79.375999999999991</v>
      </c>
      <c r="K52" s="4">
        <f t="shared" si="28"/>
        <v>3.9234750923258805E-3</v>
      </c>
      <c r="L52" s="229">
        <f t="shared" si="29"/>
        <v>3.621806160456105E-3</v>
      </c>
      <c r="M52" s="87">
        <f t="shared" si="40"/>
        <v>-7.3889556522652375E-2</v>
      </c>
      <c r="N52" s="83">
        <f t="shared" si="41"/>
        <v>-7.6888198541090455E-2</v>
      </c>
      <c r="P52" s="49">
        <f t="shared" si="35"/>
        <v>2.3306956001522816</v>
      </c>
      <c r="Q52" s="254">
        <f t="shared" si="36"/>
        <v>2.541821442295376</v>
      </c>
      <c r="R52" s="92">
        <f t="shared" si="37"/>
        <v>9.0584906123862746E-2</v>
      </c>
    </row>
    <row r="53" spans="1:18" ht="20.100000000000001" customHeight="1" x14ac:dyDescent="0.25">
      <c r="A53" s="57" t="s">
        <v>175</v>
      </c>
      <c r="B53" s="25">
        <v>5.62</v>
      </c>
      <c r="C53" s="223">
        <v>289.62</v>
      </c>
      <c r="D53" s="4">
        <f t="shared" si="26"/>
        <v>6.1159776542635657E-5</v>
      </c>
      <c r="E53" s="229">
        <f t="shared" si="27"/>
        <v>3.1581154636760567E-3</v>
      </c>
      <c r="F53" s="87">
        <f t="shared" si="38"/>
        <v>50.533807829181491</v>
      </c>
      <c r="G53" s="83">
        <f t="shared" si="39"/>
        <v>50.637132151300023</v>
      </c>
      <c r="I53" s="25">
        <v>2.056</v>
      </c>
      <c r="J53" s="223">
        <v>78.194999999999993</v>
      </c>
      <c r="K53" s="4">
        <f t="shared" si="28"/>
        <v>9.4116893089663981E-5</v>
      </c>
      <c r="L53" s="229">
        <f t="shared" si="29"/>
        <v>3.5679189265882022E-3</v>
      </c>
      <c r="M53" s="87">
        <f t="shared" si="40"/>
        <v>37.032587548638126</v>
      </c>
      <c r="N53" s="83">
        <f t="shared" si="41"/>
        <v>36.909442284596992</v>
      </c>
      <c r="P53" s="49">
        <f t="shared" si="35"/>
        <v>3.6583629893238436</v>
      </c>
      <c r="Q53" s="254">
        <f t="shared" si="36"/>
        <v>2.6999171327946963</v>
      </c>
      <c r="R53" s="92">
        <f t="shared" si="37"/>
        <v>-0.26198763198899844</v>
      </c>
    </row>
    <row r="54" spans="1:18" ht="20.100000000000001" customHeight="1" x14ac:dyDescent="0.25">
      <c r="A54" s="57" t="s">
        <v>167</v>
      </c>
      <c r="B54" s="25">
        <v>166.4</v>
      </c>
      <c r="C54" s="223">
        <v>119.57</v>
      </c>
      <c r="D54" s="4">
        <f t="shared" si="26"/>
        <v>1.8108517467428065E-3</v>
      </c>
      <c r="E54" s="229">
        <f t="shared" si="27"/>
        <v>1.3038321455415582E-3</v>
      </c>
      <c r="F54" s="87">
        <f t="shared" si="38"/>
        <v>-0.2814302884615385</v>
      </c>
      <c r="G54" s="83">
        <f t="shared" si="39"/>
        <v>-0.2799895696117744</v>
      </c>
      <c r="I54" s="25">
        <v>61.83000000000002</v>
      </c>
      <c r="J54" s="223">
        <v>58.618999999999993</v>
      </c>
      <c r="K54" s="4">
        <f t="shared" si="28"/>
        <v>2.8303732975359561E-3</v>
      </c>
      <c r="L54" s="229">
        <f t="shared" si="29"/>
        <v>2.6746958188845044E-3</v>
      </c>
      <c r="M54" s="87">
        <f t="shared" si="40"/>
        <v>-5.1932718744946239E-2</v>
      </c>
      <c r="N54" s="83">
        <f t="shared" si="41"/>
        <v>-5.5002454547949615E-2</v>
      </c>
      <c r="P54" s="49">
        <f t="shared" si="35"/>
        <v>3.7157451923076934</v>
      </c>
      <c r="Q54" s="254">
        <f t="shared" si="36"/>
        <v>4.9024839006439738</v>
      </c>
      <c r="R54" s="92">
        <f t="shared" si="37"/>
        <v>0.3193810788729694</v>
      </c>
    </row>
    <row r="55" spans="1:18" ht="20.100000000000001" customHeight="1" x14ac:dyDescent="0.25">
      <c r="A55" s="57" t="s">
        <v>168</v>
      </c>
      <c r="B55" s="25">
        <v>118.74999999999999</v>
      </c>
      <c r="C55" s="223">
        <v>356.37999999999994</v>
      </c>
      <c r="D55" s="4">
        <f t="shared" si="26"/>
        <v>1.2922995488323812E-3</v>
      </c>
      <c r="E55" s="229">
        <f t="shared" si="27"/>
        <v>3.8860893202985734E-3</v>
      </c>
      <c r="F55" s="87">
        <f t="shared" si="38"/>
        <v>2.0010947368421048</v>
      </c>
      <c r="G55" s="83">
        <f t="shared" si="39"/>
        <v>2.0071118757332491</v>
      </c>
      <c r="I55" s="25">
        <v>20.888999999999999</v>
      </c>
      <c r="J55" s="223">
        <v>56.593000000000004</v>
      </c>
      <c r="K55" s="4">
        <f t="shared" si="28"/>
        <v>9.5622946485894502E-4</v>
      </c>
      <c r="L55" s="229">
        <f t="shared" si="29"/>
        <v>2.5822525201407527E-3</v>
      </c>
      <c r="M55" s="87">
        <f t="shared" si="40"/>
        <v>1.7092249509311126</v>
      </c>
      <c r="N55" s="83">
        <f t="shared" si="41"/>
        <v>1.7004527836021712</v>
      </c>
      <c r="P55" s="49">
        <f t="shared" si="35"/>
        <v>1.7590736842105263</v>
      </c>
      <c r="Q55" s="254">
        <f t="shared" si="36"/>
        <v>1.587995959369213</v>
      </c>
      <c r="R55" s="92">
        <f t="shared" si="37"/>
        <v>-9.7254439297745021E-2</v>
      </c>
    </row>
    <row r="56" spans="1:18" ht="20.100000000000001" customHeight="1" x14ac:dyDescent="0.25">
      <c r="A56" s="57" t="s">
        <v>170</v>
      </c>
      <c r="B56" s="25">
        <v>944.36</v>
      </c>
      <c r="C56" s="223">
        <v>185.50000000000003</v>
      </c>
      <c r="D56" s="4">
        <f t="shared" si="26"/>
        <v>1.0277018963666087E-2</v>
      </c>
      <c r="E56" s="229">
        <f t="shared" si="27"/>
        <v>2.0227553984942634E-3</v>
      </c>
      <c r="F56" s="87">
        <f t="shared" si="38"/>
        <v>-0.8035706722012792</v>
      </c>
      <c r="G56" s="83">
        <f t="shared" si="39"/>
        <v>-0.80317683506806603</v>
      </c>
      <c r="I56" s="25">
        <v>265.15500000000003</v>
      </c>
      <c r="J56" s="223">
        <v>47.153999999999996</v>
      </c>
      <c r="K56" s="4">
        <f t="shared" si="28"/>
        <v>1.2137920616337479E-2</v>
      </c>
      <c r="L56" s="229">
        <f t="shared" si="29"/>
        <v>2.1515653055098165E-3</v>
      </c>
      <c r="M56" s="87">
        <f t="shared" si="40"/>
        <v>-0.82216439441081635</v>
      </c>
      <c r="N56" s="83">
        <f t="shared" si="41"/>
        <v>-0.82274020620848032</v>
      </c>
      <c r="P56" s="49">
        <f t="shared" si="35"/>
        <v>2.8077745774916347</v>
      </c>
      <c r="Q56" s="254">
        <f t="shared" si="36"/>
        <v>2.5419946091644197</v>
      </c>
      <c r="R56" s="92">
        <f t="shared" si="37"/>
        <v>-9.4658584936919463E-2</v>
      </c>
    </row>
    <row r="57" spans="1:18" ht="20.100000000000001" customHeight="1" x14ac:dyDescent="0.25">
      <c r="A57" s="57" t="s">
        <v>158</v>
      </c>
      <c r="B57" s="25">
        <v>2724.79</v>
      </c>
      <c r="C57" s="223">
        <v>131.18</v>
      </c>
      <c r="D57" s="4">
        <f t="shared" si="26"/>
        <v>2.9652588527688289E-2</v>
      </c>
      <c r="E57" s="229">
        <f t="shared" si="27"/>
        <v>1.4304315535012262E-3</v>
      </c>
      <c r="F57" s="87">
        <f t="shared" si="38"/>
        <v>-0.95185684034365958</v>
      </c>
      <c r="G57" s="83">
        <f t="shared" si="39"/>
        <v>-0.95176031420779494</v>
      </c>
      <c r="I57" s="25">
        <v>724.19399999999996</v>
      </c>
      <c r="J57" s="223">
        <v>36.073999999999998</v>
      </c>
      <c r="K57" s="4">
        <f t="shared" si="28"/>
        <v>3.3151210736466985E-2</v>
      </c>
      <c r="L57" s="229">
        <f t="shared" si="29"/>
        <v>1.6460017566051898E-3</v>
      </c>
      <c r="M57" s="87">
        <f t="shared" si="40"/>
        <v>-0.95018738072947306</v>
      </c>
      <c r="N57" s="83">
        <f t="shared" si="41"/>
        <v>-0.95034866841847931</v>
      </c>
      <c r="P57" s="49">
        <f t="shared" si="35"/>
        <v>2.6577974816407868</v>
      </c>
      <c r="Q57" s="254">
        <f t="shared" si="36"/>
        <v>2.7499618844336022</v>
      </c>
      <c r="R57" s="92">
        <f t="shared" si="37"/>
        <v>3.4676984770080348E-2</v>
      </c>
    </row>
    <row r="58" spans="1:18" ht="20.100000000000001" customHeight="1" x14ac:dyDescent="0.25">
      <c r="A58" s="57" t="s">
        <v>169</v>
      </c>
      <c r="B58" s="25">
        <v>256.8</v>
      </c>
      <c r="C58" s="223">
        <v>85.330000000000013</v>
      </c>
      <c r="D58" s="4">
        <f t="shared" si="26"/>
        <v>2.7946317822328888E-3</v>
      </c>
      <c r="E58" s="229">
        <f t="shared" si="27"/>
        <v>9.3046748330736118E-4</v>
      </c>
      <c r="F58" s="87">
        <f t="shared" ref="F58" si="42">(C58-B58)/B58</f>
        <v>-0.66771806853582549</v>
      </c>
      <c r="G58" s="83">
        <f t="shared" ref="G58" si="43">(E58-D58)/D58</f>
        <v>-0.66705184946979856</v>
      </c>
      <c r="I58" s="25">
        <v>62.100999999999999</v>
      </c>
      <c r="J58" s="223">
        <v>19.745000000000001</v>
      </c>
      <c r="K58" s="4">
        <f t="shared" si="28"/>
        <v>2.8427787829577934E-3</v>
      </c>
      <c r="L58" s="229">
        <f t="shared" si="29"/>
        <v>9.0093432067886773E-4</v>
      </c>
      <c r="M58" s="87">
        <f t="shared" ref="M58:M59" si="44">(J58-I58)/I58</f>
        <v>-0.68205020853126352</v>
      </c>
      <c r="N58" s="83">
        <f t="shared" ref="N58:N59" si="45">(L58-K58)/K58</f>
        <v>-0.68307969438920502</v>
      </c>
      <c r="P58" s="49">
        <f t="shared" ref="P58:P59" si="46">(I58/B58)*10</f>
        <v>2.4182632398753894</v>
      </c>
      <c r="Q58" s="254">
        <f t="shared" ref="Q58:Q59" si="47">(J58/C58)*10</f>
        <v>2.3139575764678306</v>
      </c>
      <c r="R58" s="92">
        <f t="shared" ref="R58:R59" si="48">(Q58-P58)/P58</f>
        <v>-4.3132468660828469E-2</v>
      </c>
    </row>
    <row r="59" spans="1:18" ht="20.100000000000001" customHeight="1" x14ac:dyDescent="0.25">
      <c r="A59" s="57" t="s">
        <v>200</v>
      </c>
      <c r="B59" s="25">
        <v>6.22</v>
      </c>
      <c r="C59" s="223">
        <v>45.64</v>
      </c>
      <c r="D59" s="4">
        <f t="shared" si="26"/>
        <v>6.7689290052525572E-5</v>
      </c>
      <c r="E59" s="229">
        <f t="shared" si="27"/>
        <v>4.9767415842198476E-4</v>
      </c>
      <c r="F59" s="87">
        <f t="shared" ref="F59" si="49">(C59-B59)/B59</f>
        <v>6.3376205787781359</v>
      </c>
      <c r="G59" s="83">
        <f t="shared" ref="G59" si="50">(E59-D59)/D59</f>
        <v>6.3523323709821646</v>
      </c>
      <c r="I59" s="25">
        <v>1.972</v>
      </c>
      <c r="J59" s="223">
        <v>8.3070000000000004</v>
      </c>
      <c r="K59" s="4">
        <f t="shared" si="28"/>
        <v>9.027165037588393E-5</v>
      </c>
      <c r="L59" s="229">
        <f t="shared" si="29"/>
        <v>3.7903577624104101E-4</v>
      </c>
      <c r="M59" s="87">
        <f t="shared" si="44"/>
        <v>3.2124746450304262</v>
      </c>
      <c r="N59" s="83">
        <f t="shared" si="45"/>
        <v>3.1988351233500927</v>
      </c>
      <c r="P59" s="49">
        <f t="shared" si="46"/>
        <v>3.1704180064308685</v>
      </c>
      <c r="Q59" s="254">
        <f t="shared" si="47"/>
        <v>1.8201139351446098</v>
      </c>
      <c r="R59" s="92">
        <f t="shared" si="48"/>
        <v>-0.42590726792091926</v>
      </c>
    </row>
    <row r="60" spans="1:18" ht="20.100000000000001" customHeight="1" x14ac:dyDescent="0.25">
      <c r="A60" s="57" t="s">
        <v>197</v>
      </c>
      <c r="B60" s="25">
        <v>0.92999999999999994</v>
      </c>
      <c r="C60" s="223">
        <v>33.01</v>
      </c>
      <c r="D60" s="4">
        <f t="shared" si="26"/>
        <v>1.0120745940329387E-5</v>
      </c>
      <c r="E60" s="229">
        <f t="shared" si="27"/>
        <v>3.5995232185604109E-4</v>
      </c>
      <c r="F60" s="87">
        <f t="shared" ref="F60" si="51">(C60-B60)/B60</f>
        <v>34.494623655913976</v>
      </c>
      <c r="G60" s="83">
        <f t="shared" ref="G60" si="52">(E60-D60)/D60</f>
        <v>34.565789713354484</v>
      </c>
      <c r="I60" s="25">
        <v>0.57400000000000007</v>
      </c>
      <c r="J60" s="223">
        <v>6.7619999999999996</v>
      </c>
      <c r="K60" s="4">
        <f t="shared" si="28"/>
        <v>2.6275825210830317E-5</v>
      </c>
      <c r="L60" s="229">
        <f t="shared" si="29"/>
        <v>3.0853977596507993E-4</v>
      </c>
      <c r="M60" s="87">
        <f t="shared" ref="M60:M61" si="53">(J60-I60)/I60</f>
        <v>10.780487804878048</v>
      </c>
      <c r="N60" s="83">
        <f t="shared" ref="N60:N61" si="54">(L60-K60)/K60</f>
        <v>10.742343903167184</v>
      </c>
      <c r="P60" s="49">
        <f t="shared" si="35"/>
        <v>6.1720430107526889</v>
      </c>
      <c r="Q60" s="254">
        <f t="shared" si="36"/>
        <v>2.0484701605574069</v>
      </c>
      <c r="R60" s="92">
        <f t="shared" si="37"/>
        <v>-0.66810500882954915</v>
      </c>
    </row>
    <row r="61" spans="1:18" ht="20.100000000000001" customHeight="1" thickBot="1" x14ac:dyDescent="0.3">
      <c r="A61" s="14" t="s">
        <v>18</v>
      </c>
      <c r="B61" s="25">
        <f>B62-SUM(B39:B60)</f>
        <v>224.52000000001863</v>
      </c>
      <c r="C61" s="223">
        <f>C62-SUM(C39:C60)</f>
        <v>92.810000000012224</v>
      </c>
      <c r="D61" s="4">
        <f t="shared" si="26"/>
        <v>2.4433439554010132E-3</v>
      </c>
      <c r="E61" s="229">
        <f t="shared" si="27"/>
        <v>1.0120319597535163E-3</v>
      </c>
      <c r="F61" s="87">
        <f t="shared" si="31"/>
        <v>-0.58662925351859729</v>
      </c>
      <c r="G61" s="83">
        <f t="shared" si="32"/>
        <v>-0.58580045289308569</v>
      </c>
      <c r="I61" s="25">
        <f>I62-SUM(I39:I60)</f>
        <v>53.529999999998836</v>
      </c>
      <c r="J61" s="223">
        <f>J62-SUM(J39:J60)</f>
        <v>17.313000000005559</v>
      </c>
      <c r="K61" s="4">
        <f t="shared" si="28"/>
        <v>2.4504266960552546E-3</v>
      </c>
      <c r="L61" s="229">
        <f t="shared" si="29"/>
        <v>7.8996585940330438E-4</v>
      </c>
      <c r="M61" s="87">
        <f t="shared" si="53"/>
        <v>-0.67657388380336381</v>
      </c>
      <c r="N61" s="83">
        <f t="shared" si="54"/>
        <v>-0.67762110138817577</v>
      </c>
      <c r="P61" s="49">
        <f t="shared" ref="P61" si="55">(I61/B61)*10</f>
        <v>2.3841973988951719</v>
      </c>
      <c r="Q61" s="254">
        <f t="shared" ref="Q61" si="56">(J61/C61)*10</f>
        <v>1.865423984484784</v>
      </c>
      <c r="R61" s="92">
        <f t="shared" ref="R61" si="57">(Q61-P61)/P61</f>
        <v>-0.21758828134397998</v>
      </c>
    </row>
    <row r="62" spans="1:18" ht="26.25" customHeight="1" thickBot="1" x14ac:dyDescent="0.3">
      <c r="A62" s="18" t="s">
        <v>19</v>
      </c>
      <c r="B62" s="61">
        <v>91890.46</v>
      </c>
      <c r="C62" s="251">
        <v>91706.59</v>
      </c>
      <c r="D62" s="58">
        <f>SUM(D39:D61)</f>
        <v>1</v>
      </c>
      <c r="E62" s="252">
        <f>SUM(E39:E61)</f>
        <v>1.0000000000000002</v>
      </c>
      <c r="F62" s="97">
        <f t="shared" si="31"/>
        <v>-2.0009694151058759E-3</v>
      </c>
      <c r="G62" s="99">
        <v>0</v>
      </c>
      <c r="H62" s="2"/>
      <c r="I62" s="61">
        <v>21845.174999999996</v>
      </c>
      <c r="J62" s="251">
        <v>21916.137000000002</v>
      </c>
      <c r="K62" s="58">
        <f>SUM(K39:K61)</f>
        <v>1.0000000000000002</v>
      </c>
      <c r="L62" s="252">
        <f>SUM(L39:L61)</f>
        <v>1.0000000000000002</v>
      </c>
      <c r="M62" s="97">
        <f t="shared" si="33"/>
        <v>3.2484061125629266E-3</v>
      </c>
      <c r="N62" s="99">
        <v>0</v>
      </c>
      <c r="O62" s="2"/>
      <c r="P62" s="40">
        <f t="shared" si="30"/>
        <v>2.3773060881401613</v>
      </c>
      <c r="Q62" s="244">
        <f t="shared" si="30"/>
        <v>2.3898104814495889</v>
      </c>
      <c r="R62" s="98">
        <f t="shared" si="9"/>
        <v>5.2599004275507948E-3</v>
      </c>
    </row>
    <row r="64" spans="1:18" ht="15.75" thickBot="1" x14ac:dyDescent="0.3"/>
    <row r="65" spans="1:18" x14ac:dyDescent="0.25">
      <c r="A65" s="401" t="s">
        <v>16</v>
      </c>
      <c r="B65" s="385" t="s">
        <v>1</v>
      </c>
      <c r="C65" s="381"/>
      <c r="D65" s="385" t="s">
        <v>13</v>
      </c>
      <c r="E65" s="381"/>
      <c r="F65" s="404" t="s">
        <v>136</v>
      </c>
      <c r="G65" s="400"/>
      <c r="I65" s="405" t="s">
        <v>20</v>
      </c>
      <c r="J65" s="406"/>
      <c r="K65" s="385" t="s">
        <v>13</v>
      </c>
      <c r="L65" s="387"/>
      <c r="M65" s="399" t="s">
        <v>136</v>
      </c>
      <c r="N65" s="400"/>
      <c r="P65" s="380" t="s">
        <v>23</v>
      </c>
      <c r="Q65" s="381"/>
      <c r="R65" s="208" t="s">
        <v>0</v>
      </c>
    </row>
    <row r="66" spans="1:18" x14ac:dyDescent="0.25">
      <c r="A66" s="402"/>
      <c r="B66" s="388" t="str">
        <f>B5</f>
        <v>jan-junho</v>
      </c>
      <c r="C66" s="389"/>
      <c r="D66" s="388" t="str">
        <f>B5</f>
        <v>jan-junho</v>
      </c>
      <c r="E66" s="389"/>
      <c r="F66" s="388" t="str">
        <f>B5</f>
        <v>jan-junho</v>
      </c>
      <c r="G66" s="390"/>
      <c r="I66" s="378" t="str">
        <f>B5</f>
        <v>jan-junho</v>
      </c>
      <c r="J66" s="389"/>
      <c r="K66" s="388" t="str">
        <f>B5</f>
        <v>jan-junho</v>
      </c>
      <c r="L66" s="379"/>
      <c r="M66" s="389" t="str">
        <f>B5</f>
        <v>jan-junho</v>
      </c>
      <c r="N66" s="390"/>
      <c r="P66" s="378" t="str">
        <f>B5</f>
        <v>jan-junho</v>
      </c>
      <c r="Q66" s="379"/>
      <c r="R66" s="209" t="str">
        <f>R37</f>
        <v>2018/2017</v>
      </c>
    </row>
    <row r="67" spans="1:18" ht="19.5" customHeight="1" thickBot="1" x14ac:dyDescent="0.3">
      <c r="A67" s="403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140</v>
      </c>
      <c r="B68" s="59">
        <v>29006.750000000004</v>
      </c>
      <c r="C68" s="245">
        <v>34459.71</v>
      </c>
      <c r="D68" s="4">
        <f>B68/$B$96</f>
        <v>0.18168295346735464</v>
      </c>
      <c r="E68" s="247">
        <f>C68/$C$96</f>
        <v>0.21376431708797705</v>
      </c>
      <c r="F68" s="100">
        <f t="shared" ref="F68:F76" si="58">(C68-B68)/B68</f>
        <v>0.18798934730709213</v>
      </c>
      <c r="G68" s="101">
        <f t="shared" ref="G68:G76" si="59">(E68-D68)/D68</f>
        <v>0.1765788314663593</v>
      </c>
      <c r="I68" s="25">
        <v>7384.0069999999996</v>
      </c>
      <c r="J68" s="245">
        <v>8926.0660000000007</v>
      </c>
      <c r="K68" s="290">
        <f>I68/$I$96</f>
        <v>0.18121071021033519</v>
      </c>
      <c r="L68" s="247">
        <f>J68/$J$96</f>
        <v>0.21239170565839591</v>
      </c>
      <c r="M68" s="100">
        <f t="shared" ref="M68:M76" si="60">(J68-I68)/I68</f>
        <v>0.20883769476383232</v>
      </c>
      <c r="N68" s="101">
        <f t="shared" ref="N68:N76" si="61">(L68-K68)/K68</f>
        <v>0.17207037824568019</v>
      </c>
      <c r="P68" s="64">
        <f t="shared" ref="P68:Q96" si="62">(I68/B68)*10</f>
        <v>2.5456167960905645</v>
      </c>
      <c r="Q68" s="249">
        <f t="shared" si="62"/>
        <v>2.5902905160838556</v>
      </c>
      <c r="R68" s="104">
        <f t="shared" si="9"/>
        <v>1.7549271383618666E-2</v>
      </c>
    </row>
    <row r="69" spans="1:18" ht="20.100000000000001" customHeight="1" x14ac:dyDescent="0.25">
      <c r="A69" s="57" t="s">
        <v>143</v>
      </c>
      <c r="B69" s="25">
        <v>30029.820000000007</v>
      </c>
      <c r="C69" s="223">
        <v>35461.97</v>
      </c>
      <c r="D69" s="4">
        <f t="shared" ref="D69:D95" si="63">B69/$B$96</f>
        <v>0.18809092330898966</v>
      </c>
      <c r="E69" s="229">
        <f t="shared" ref="E69:E95" si="64">C69/$C$96</f>
        <v>0.21998164812310753</v>
      </c>
      <c r="F69" s="102">
        <f t="shared" si="58"/>
        <v>0.1808918601576697</v>
      </c>
      <c r="G69" s="83">
        <f t="shared" si="59"/>
        <v>0.16954951495308904</v>
      </c>
      <c r="I69" s="25">
        <v>7158.5259999999998</v>
      </c>
      <c r="J69" s="223">
        <v>8894.3240000000005</v>
      </c>
      <c r="K69" s="291">
        <f t="shared" ref="K69:K95" si="65">I69/$I$96</f>
        <v>0.1756771872669067</v>
      </c>
      <c r="L69" s="229">
        <f t="shared" ref="L69:L96" si="66">J69/$J$96</f>
        <v>0.211636419116597</v>
      </c>
      <c r="M69" s="102">
        <f t="shared" si="60"/>
        <v>0.24247980659705654</v>
      </c>
      <c r="N69" s="83">
        <f t="shared" si="61"/>
        <v>0.20468925083060083</v>
      </c>
      <c r="P69" s="62">
        <f t="shared" si="62"/>
        <v>2.3838058303379768</v>
      </c>
      <c r="Q69" s="236">
        <f t="shared" si="62"/>
        <v>2.5081302589788441</v>
      </c>
      <c r="R69" s="92">
        <f t="shared" si="9"/>
        <v>5.2153756425388297E-2</v>
      </c>
    </row>
    <row r="70" spans="1:18" ht="20.100000000000001" customHeight="1" x14ac:dyDescent="0.25">
      <c r="A70" s="57" t="s">
        <v>147</v>
      </c>
      <c r="B70" s="25">
        <v>12666.65</v>
      </c>
      <c r="C70" s="223">
        <v>16982.93</v>
      </c>
      <c r="D70" s="4">
        <f t="shared" si="63"/>
        <v>7.9337201945659797E-2</v>
      </c>
      <c r="E70" s="229">
        <f t="shared" si="64"/>
        <v>0.10535040583925165</v>
      </c>
      <c r="F70" s="102">
        <f t="shared" si="58"/>
        <v>0.34075939573604708</v>
      </c>
      <c r="G70" s="83">
        <f t="shared" si="59"/>
        <v>0.32788153924824576</v>
      </c>
      <c r="I70" s="25">
        <v>4136.6129999999994</v>
      </c>
      <c r="J70" s="223">
        <v>5047.2969999999996</v>
      </c>
      <c r="K70" s="291">
        <f t="shared" si="65"/>
        <v>0.10151650446638326</v>
      </c>
      <c r="L70" s="229">
        <f t="shared" si="66"/>
        <v>0.12009815060682999</v>
      </c>
      <c r="M70" s="102">
        <f t="shared" si="60"/>
        <v>0.22015209061132873</v>
      </c>
      <c r="N70" s="83">
        <f t="shared" si="61"/>
        <v>0.18304064189483554</v>
      </c>
      <c r="P70" s="62">
        <f t="shared" si="62"/>
        <v>3.2657514023044767</v>
      </c>
      <c r="Q70" s="236">
        <f t="shared" si="62"/>
        <v>2.9719824553242575</v>
      </c>
      <c r="R70" s="92">
        <f t="shared" si="9"/>
        <v>-8.995447319502678E-2</v>
      </c>
    </row>
    <row r="71" spans="1:18" ht="20.100000000000001" customHeight="1" x14ac:dyDescent="0.25">
      <c r="A71" s="57" t="s">
        <v>144</v>
      </c>
      <c r="B71" s="25">
        <v>15336.199999999999</v>
      </c>
      <c r="C71" s="223">
        <v>17377.719999999998</v>
      </c>
      <c r="D71" s="4">
        <f t="shared" si="63"/>
        <v>9.6057852429729071E-2</v>
      </c>
      <c r="E71" s="229">
        <f t="shared" si="64"/>
        <v>0.10779941120648084</v>
      </c>
      <c r="F71" s="102">
        <f t="shared" si="58"/>
        <v>0.13311772146946432</v>
      </c>
      <c r="G71" s="83">
        <f t="shared" si="59"/>
        <v>0.12223424196726954</v>
      </c>
      <c r="I71" s="25">
        <v>4630.4790000000003</v>
      </c>
      <c r="J71" s="223">
        <v>4891.5990000000002</v>
      </c>
      <c r="K71" s="291">
        <f t="shared" si="65"/>
        <v>0.11363645622275856</v>
      </c>
      <c r="L71" s="229">
        <f t="shared" si="66"/>
        <v>0.11639338707633393</v>
      </c>
      <c r="M71" s="102">
        <f t="shared" si="60"/>
        <v>5.6391574176235304E-2</v>
      </c>
      <c r="N71" s="83">
        <f t="shared" si="61"/>
        <v>2.4260971744587218E-2</v>
      </c>
      <c r="P71" s="62">
        <f t="shared" si="62"/>
        <v>3.0193131284151224</v>
      </c>
      <c r="Q71" s="236">
        <f t="shared" si="62"/>
        <v>2.8148681184873507</v>
      </c>
      <c r="R71" s="92">
        <f t="shared" si="9"/>
        <v>-6.7712423730985336E-2</v>
      </c>
    </row>
    <row r="72" spans="1:18" ht="20.100000000000001" customHeight="1" x14ac:dyDescent="0.25">
      <c r="A72" s="57" t="s">
        <v>151</v>
      </c>
      <c r="B72" s="25">
        <v>14484.380000000003</v>
      </c>
      <c r="C72" s="223">
        <v>14207.269999999999</v>
      </c>
      <c r="D72" s="4">
        <f t="shared" si="63"/>
        <v>9.0722502091529808E-2</v>
      </c>
      <c r="E72" s="229">
        <f t="shared" si="64"/>
        <v>8.8132122099533153E-2</v>
      </c>
      <c r="F72" s="102">
        <f t="shared" si="58"/>
        <v>-1.9131643881201969E-2</v>
      </c>
      <c r="G72" s="83">
        <f t="shared" si="59"/>
        <v>-2.8552783843893818E-2</v>
      </c>
      <c r="I72" s="25">
        <v>3550.9569999999994</v>
      </c>
      <c r="J72" s="223">
        <v>3680.0819999999999</v>
      </c>
      <c r="K72" s="291">
        <f t="shared" si="65"/>
        <v>8.7143936875515041E-2</v>
      </c>
      <c r="L72" s="229">
        <f t="shared" si="66"/>
        <v>8.7565887698204434E-2</v>
      </c>
      <c r="M72" s="102">
        <f t="shared" si="60"/>
        <v>3.6363436673550388E-2</v>
      </c>
      <c r="N72" s="83">
        <f t="shared" si="61"/>
        <v>4.8419986268482349E-3</v>
      </c>
      <c r="P72" s="62">
        <f t="shared" si="62"/>
        <v>2.4515768020446846</v>
      </c>
      <c r="Q72" s="236">
        <f t="shared" si="62"/>
        <v>2.5902808914027817</v>
      </c>
      <c r="R72" s="92">
        <f t="shared" ref="R72:R76" si="67">(Q72-P72)/P72</f>
        <v>5.6577501158606956E-2</v>
      </c>
    </row>
    <row r="73" spans="1:18" ht="20.100000000000001" customHeight="1" x14ac:dyDescent="0.25">
      <c r="A73" s="57" t="s">
        <v>148</v>
      </c>
      <c r="B73" s="25">
        <v>27469.079999999998</v>
      </c>
      <c r="C73" s="223">
        <v>11979.090000000002</v>
      </c>
      <c r="D73" s="4">
        <f t="shared" si="63"/>
        <v>0.1720518011645924</v>
      </c>
      <c r="E73" s="229">
        <f t="shared" si="64"/>
        <v>7.431002736776994E-2</v>
      </c>
      <c r="F73" s="102">
        <f t="shared" si="58"/>
        <v>-0.56390639948625865</v>
      </c>
      <c r="G73" s="83">
        <f t="shared" si="59"/>
        <v>-0.5680950337934465</v>
      </c>
      <c r="I73" s="25">
        <v>6716.1530000000002</v>
      </c>
      <c r="J73" s="223">
        <v>3183.68</v>
      </c>
      <c r="K73" s="291">
        <f t="shared" si="65"/>
        <v>0.16482092378992511</v>
      </c>
      <c r="L73" s="229">
        <f t="shared" si="66"/>
        <v>7.5754226494686661E-2</v>
      </c>
      <c r="M73" s="102">
        <f t="shared" si="60"/>
        <v>-0.52596672529646071</v>
      </c>
      <c r="N73" s="83">
        <f t="shared" si="61"/>
        <v>-0.54038465048745687</v>
      </c>
      <c r="P73" s="62">
        <f t="shared" si="62"/>
        <v>2.4449865084669749</v>
      </c>
      <c r="Q73" s="236">
        <f t="shared" si="62"/>
        <v>2.657697704917485</v>
      </c>
      <c r="R73" s="92">
        <f t="shared" si="67"/>
        <v>8.69989244169211E-2</v>
      </c>
    </row>
    <row r="74" spans="1:18" ht="20.100000000000001" customHeight="1" x14ac:dyDescent="0.25">
      <c r="A74" s="57" t="s">
        <v>155</v>
      </c>
      <c r="B74" s="25">
        <v>10578.529999999997</v>
      </c>
      <c r="C74" s="223">
        <v>11974.5</v>
      </c>
      <c r="D74" s="4">
        <f t="shared" si="63"/>
        <v>6.625832172659861E-2</v>
      </c>
      <c r="E74" s="229">
        <f t="shared" si="64"/>
        <v>7.4281554167750716E-2</v>
      </c>
      <c r="F74" s="102">
        <f t="shared" si="58"/>
        <v>0.13196256946853707</v>
      </c>
      <c r="G74" s="83">
        <f t="shared" si="59"/>
        <v>0.12109018508283882</v>
      </c>
      <c r="I74" s="25">
        <v>2135.3180000000002</v>
      </c>
      <c r="J74" s="223">
        <v>2400.6550000000002</v>
      </c>
      <c r="K74" s="291">
        <f t="shared" si="65"/>
        <v>5.240277958903785E-2</v>
      </c>
      <c r="L74" s="229">
        <f t="shared" si="66"/>
        <v>5.7122500567143061E-2</v>
      </c>
      <c r="M74" s="102">
        <f t="shared" si="60"/>
        <v>0.12426111707951694</v>
      </c>
      <c r="N74" s="83">
        <f t="shared" si="61"/>
        <v>9.0066233415842148E-2</v>
      </c>
      <c r="P74" s="62">
        <f t="shared" si="62"/>
        <v>2.0185394378992174</v>
      </c>
      <c r="Q74" s="236">
        <f t="shared" si="62"/>
        <v>2.0048060461814692</v>
      </c>
      <c r="R74" s="92">
        <f t="shared" si="67"/>
        <v>-6.803628138195396E-3</v>
      </c>
    </row>
    <row r="75" spans="1:18" ht="20.100000000000001" customHeight="1" x14ac:dyDescent="0.25">
      <c r="A75" s="57" t="s">
        <v>156</v>
      </c>
      <c r="B75" s="25">
        <v>1831.9499999999998</v>
      </c>
      <c r="C75" s="223">
        <v>2993.9800000000005</v>
      </c>
      <c r="D75" s="4">
        <f t="shared" si="63"/>
        <v>1.1474366711352366E-2</v>
      </c>
      <c r="E75" s="229">
        <f t="shared" si="64"/>
        <v>1.8572590717538296E-2</v>
      </c>
      <c r="F75" s="102">
        <f t="shared" si="58"/>
        <v>0.63431316356887513</v>
      </c>
      <c r="G75" s="83">
        <f t="shared" si="59"/>
        <v>0.61861575324790508</v>
      </c>
      <c r="I75" s="25">
        <v>513.07600000000002</v>
      </c>
      <c r="J75" s="223">
        <v>825.33</v>
      </c>
      <c r="K75" s="291">
        <f t="shared" si="65"/>
        <v>1.2591383831553511E-2</v>
      </c>
      <c r="L75" s="229">
        <f t="shared" si="66"/>
        <v>1.9638354279594605E-2</v>
      </c>
      <c r="M75" s="102">
        <f t="shared" si="60"/>
        <v>0.60859209941607095</v>
      </c>
      <c r="N75" s="83">
        <f t="shared" si="61"/>
        <v>0.55966608137079132</v>
      </c>
      <c r="P75" s="62">
        <f t="shared" si="62"/>
        <v>2.8007096263544313</v>
      </c>
      <c r="Q75" s="236">
        <f t="shared" si="62"/>
        <v>2.7566316408259239</v>
      </c>
      <c r="R75" s="92">
        <f t="shared" si="67"/>
        <v>-1.5738149043991359E-2</v>
      </c>
    </row>
    <row r="76" spans="1:18" ht="20.100000000000001" customHeight="1" x14ac:dyDescent="0.25">
      <c r="A76" s="57" t="s">
        <v>159</v>
      </c>
      <c r="B76" s="25">
        <v>2298.2199999999993</v>
      </c>
      <c r="C76" s="223">
        <v>2015.6800000000003</v>
      </c>
      <c r="D76" s="4">
        <f t="shared" si="63"/>
        <v>1.4394835592327427E-2</v>
      </c>
      <c r="E76" s="229">
        <f t="shared" si="64"/>
        <v>1.2503891027170387E-2</v>
      </c>
      <c r="F76" s="102">
        <f t="shared" si="58"/>
        <v>-0.12293862206403179</v>
      </c>
      <c r="G76" s="83">
        <f t="shared" si="59"/>
        <v>-0.13136270664771812</v>
      </c>
      <c r="I76" s="25">
        <v>1015.12</v>
      </c>
      <c r="J76" s="223">
        <v>689.66399999999999</v>
      </c>
      <c r="K76" s="291">
        <f t="shared" si="65"/>
        <v>2.4912031658246733E-2</v>
      </c>
      <c r="L76" s="229">
        <f t="shared" si="66"/>
        <v>1.6410243134118877E-2</v>
      </c>
      <c r="M76" s="102">
        <f t="shared" si="60"/>
        <v>-0.32060840097722437</v>
      </c>
      <c r="N76" s="83">
        <f t="shared" si="61"/>
        <v>-0.34127238760606959</v>
      </c>
      <c r="P76" s="62">
        <f t="shared" si="62"/>
        <v>4.4169835785956106</v>
      </c>
      <c r="Q76" s="236">
        <f t="shared" si="62"/>
        <v>3.4214954754722964</v>
      </c>
      <c r="R76" s="92">
        <f t="shared" si="67"/>
        <v>-0.22537736113563542</v>
      </c>
    </row>
    <row r="77" spans="1:18" ht="20.100000000000001" customHeight="1" x14ac:dyDescent="0.25">
      <c r="A77" s="57" t="s">
        <v>173</v>
      </c>
      <c r="B77" s="25">
        <v>1977.59</v>
      </c>
      <c r="C77" s="223">
        <v>1698.0699999999997</v>
      </c>
      <c r="D77" s="4">
        <f t="shared" si="63"/>
        <v>1.238657870831809E-2</v>
      </c>
      <c r="E77" s="229">
        <f t="shared" si="64"/>
        <v>1.0533657245449284E-2</v>
      </c>
      <c r="F77" s="102">
        <f t="shared" ref="F77:F80" si="68">(C77-B77)/B77</f>
        <v>-0.14134375679488681</v>
      </c>
      <c r="G77" s="83">
        <f t="shared" ref="G77:G80" si="69">(E77-D77)/D77</f>
        <v>-0.1495910619471133</v>
      </c>
      <c r="I77" s="25">
        <v>409.41599999999994</v>
      </c>
      <c r="J77" s="223">
        <v>350.82400000000001</v>
      </c>
      <c r="K77" s="291">
        <f t="shared" si="65"/>
        <v>1.0047466657530875E-2</v>
      </c>
      <c r="L77" s="229">
        <f t="shared" si="66"/>
        <v>8.3476984985211937E-3</v>
      </c>
      <c r="M77" s="102">
        <f t="shared" ref="M77:M80" si="70">(J77-I77)/I77</f>
        <v>-0.14311116321785161</v>
      </c>
      <c r="N77" s="83">
        <f t="shared" ref="N77:N80" si="71">(L77-K77)/K77</f>
        <v>-0.16917380439731586</v>
      </c>
      <c r="P77" s="62">
        <f t="shared" ref="P77:P80" si="72">(I77/B77)*10</f>
        <v>2.0702774589272801</v>
      </c>
      <c r="Q77" s="236">
        <f t="shared" ref="Q77:Q80" si="73">(J77/C77)*10</f>
        <v>2.0660161241880495</v>
      </c>
      <c r="R77" s="92">
        <f t="shared" ref="R77:R80" si="74">(Q77-P77)/P77</f>
        <v>-2.0583399200214685E-3</v>
      </c>
    </row>
    <row r="78" spans="1:18" ht="20.100000000000001" customHeight="1" x14ac:dyDescent="0.25">
      <c r="A78" s="57" t="s">
        <v>160</v>
      </c>
      <c r="B78" s="25">
        <v>5745.18</v>
      </c>
      <c r="C78" s="223">
        <v>1848.1499999999999</v>
      </c>
      <c r="D78" s="4">
        <f t="shared" si="63"/>
        <v>3.5984771496344006E-2</v>
      </c>
      <c r="E78" s="229">
        <f t="shared" si="64"/>
        <v>1.146465024302714E-2</v>
      </c>
      <c r="F78" s="102">
        <f t="shared" si="68"/>
        <v>-0.67831295103025502</v>
      </c>
      <c r="G78" s="83">
        <f t="shared" si="69"/>
        <v>-0.68140272214339526</v>
      </c>
      <c r="I78" s="25">
        <v>913.37899999999979</v>
      </c>
      <c r="J78" s="223">
        <v>343.11700000000002</v>
      </c>
      <c r="K78" s="291">
        <f t="shared" si="65"/>
        <v>2.2415208609797597E-2</v>
      </c>
      <c r="L78" s="229">
        <f t="shared" si="66"/>
        <v>8.1643139172835853E-3</v>
      </c>
      <c r="M78" s="102">
        <f t="shared" si="70"/>
        <v>-0.62434323539297476</v>
      </c>
      <c r="N78" s="83">
        <f t="shared" si="71"/>
        <v>-0.63576899687139221</v>
      </c>
      <c r="P78" s="62">
        <f t="shared" si="72"/>
        <v>1.5898178995262111</v>
      </c>
      <c r="Q78" s="236">
        <f t="shared" si="73"/>
        <v>1.8565430295160026</v>
      </c>
      <c r="R78" s="92">
        <f t="shared" si="74"/>
        <v>0.1677708686443142</v>
      </c>
    </row>
    <row r="79" spans="1:18" ht="20.100000000000001" customHeight="1" x14ac:dyDescent="0.25">
      <c r="A79" s="57" t="s">
        <v>157</v>
      </c>
      <c r="B79" s="25">
        <v>167.72</v>
      </c>
      <c r="C79" s="223">
        <v>185.42</v>
      </c>
      <c r="D79" s="4">
        <f t="shared" si="63"/>
        <v>1.0505094488539638E-3</v>
      </c>
      <c r="E79" s="229">
        <f t="shared" si="64"/>
        <v>1.1502180277910843E-3</v>
      </c>
      <c r="F79" s="102">
        <f t="shared" si="68"/>
        <v>0.10553303124254704</v>
      </c>
      <c r="G79" s="83">
        <f t="shared" si="69"/>
        <v>9.4914499860896936E-2</v>
      </c>
      <c r="I79" s="25">
        <v>273.923</v>
      </c>
      <c r="J79" s="223">
        <v>309.20600000000007</v>
      </c>
      <c r="K79" s="291">
        <f t="shared" si="65"/>
        <v>6.722336716764441E-3</v>
      </c>
      <c r="L79" s="229">
        <f t="shared" si="66"/>
        <v>7.357417000928514E-3</v>
      </c>
      <c r="M79" s="102">
        <f t="shared" si="70"/>
        <v>0.12880627037525169</v>
      </c>
      <c r="N79" s="83">
        <f t="shared" si="71"/>
        <v>9.4473143926320086E-2</v>
      </c>
      <c r="P79" s="62">
        <f t="shared" si="72"/>
        <v>16.332160744097305</v>
      </c>
      <c r="Q79" s="236">
        <f t="shared" si="73"/>
        <v>16.675978858807035</v>
      </c>
      <c r="R79" s="92">
        <f t="shared" si="74"/>
        <v>2.1051599974852779E-2</v>
      </c>
    </row>
    <row r="80" spans="1:18" ht="20.100000000000001" customHeight="1" x14ac:dyDescent="0.25">
      <c r="A80" s="57" t="s">
        <v>177</v>
      </c>
      <c r="B80" s="25">
        <v>1779.5900000000001</v>
      </c>
      <c r="C80" s="223">
        <v>1549.17</v>
      </c>
      <c r="D80" s="4">
        <f t="shared" si="63"/>
        <v>1.1146411340842032E-2</v>
      </c>
      <c r="E80" s="229">
        <f t="shared" si="64"/>
        <v>9.6099841555016396E-3</v>
      </c>
      <c r="F80" s="102">
        <f t="shared" si="68"/>
        <v>-0.12947926207722008</v>
      </c>
      <c r="G80" s="83">
        <f t="shared" si="69"/>
        <v>-0.13784052448438766</v>
      </c>
      <c r="I80" s="25">
        <v>289.57600000000002</v>
      </c>
      <c r="J80" s="223">
        <v>303.23099999999994</v>
      </c>
      <c r="K80" s="291">
        <f t="shared" si="65"/>
        <v>7.1064765539723936E-3</v>
      </c>
      <c r="L80" s="229">
        <f t="shared" si="66"/>
        <v>7.2152445767823172E-3</v>
      </c>
      <c r="M80" s="102">
        <f t="shared" si="70"/>
        <v>4.7155150979362639E-2</v>
      </c>
      <c r="N80" s="83">
        <f t="shared" si="71"/>
        <v>1.5305478317398266E-2</v>
      </c>
      <c r="P80" s="62">
        <f t="shared" si="72"/>
        <v>1.6272062666119724</v>
      </c>
      <c r="Q80" s="236">
        <f t="shared" si="73"/>
        <v>1.9573771761653007</v>
      </c>
      <c r="R80" s="92">
        <f t="shared" si="74"/>
        <v>0.20290661136696669</v>
      </c>
    </row>
    <row r="81" spans="1:18" ht="20.100000000000001" customHeight="1" x14ac:dyDescent="0.25">
      <c r="A81" s="57" t="s">
        <v>178</v>
      </c>
      <c r="B81" s="25">
        <v>1001.1500000000001</v>
      </c>
      <c r="C81" s="223">
        <v>1113.0700000000002</v>
      </c>
      <c r="D81" s="4">
        <f t="shared" si="63"/>
        <v>6.2706745451952418E-3</v>
      </c>
      <c r="E81" s="229">
        <f t="shared" si="64"/>
        <v>6.9047199880995702E-3</v>
      </c>
      <c r="F81" s="102">
        <f t="shared" ref="F81:F94" si="75">(C81-B81)/B81</f>
        <v>0.11179143984417926</v>
      </c>
      <c r="G81" s="83">
        <f t="shared" ref="G81:G94" si="76">(E81-D81)/D81</f>
        <v>0.10111279708977258</v>
      </c>
      <c r="I81" s="25">
        <v>226.95300000000003</v>
      </c>
      <c r="J81" s="223">
        <v>278.423</v>
      </c>
      <c r="K81" s="291">
        <f t="shared" si="65"/>
        <v>5.5696472544468347E-3</v>
      </c>
      <c r="L81" s="229">
        <f t="shared" si="66"/>
        <v>6.6249494306369191E-3</v>
      </c>
      <c r="M81" s="102">
        <f t="shared" ref="M81:M94" si="77">(J81-I81)/I81</f>
        <v>0.22678704401351807</v>
      </c>
      <c r="N81" s="83">
        <f t="shared" ref="N81:N94" si="78">(L81-K81)/K81</f>
        <v>0.18947379034597311</v>
      </c>
      <c r="P81" s="62">
        <f t="shared" ref="P81:P93" si="79">(I81/B81)*10</f>
        <v>2.2669230385057184</v>
      </c>
      <c r="Q81" s="236">
        <f t="shared" ref="Q81:Q93" si="80">(J81/C81)*10</f>
        <v>2.5013970370237271</v>
      </c>
      <c r="R81" s="92">
        <f t="shared" ref="R81:R93" si="81">(Q81-P81)/P81</f>
        <v>0.103432712330881</v>
      </c>
    </row>
    <row r="82" spans="1:18" ht="20.100000000000001" customHeight="1" x14ac:dyDescent="0.25">
      <c r="A82" s="57" t="s">
        <v>179</v>
      </c>
      <c r="B82" s="25">
        <v>260.25</v>
      </c>
      <c r="C82" s="223">
        <v>1061.4800000000002</v>
      </c>
      <c r="D82" s="4">
        <f t="shared" si="63"/>
        <v>1.6300684716446703E-3</v>
      </c>
      <c r="E82" s="229">
        <f t="shared" si="64"/>
        <v>6.5846911451821833E-3</v>
      </c>
      <c r="F82" s="102">
        <f t="shared" si="75"/>
        <v>3.0786935638808846</v>
      </c>
      <c r="G82" s="83">
        <f t="shared" si="76"/>
        <v>3.0395181305104977</v>
      </c>
      <c r="I82" s="25">
        <v>75.86999999999999</v>
      </c>
      <c r="J82" s="223">
        <v>256.399</v>
      </c>
      <c r="K82" s="291">
        <f t="shared" si="65"/>
        <v>1.8619235577184759E-3</v>
      </c>
      <c r="L82" s="229">
        <f t="shared" si="66"/>
        <v>6.1008983060518536E-3</v>
      </c>
      <c r="M82" s="102">
        <f t="shared" si="77"/>
        <v>2.3794516936865695</v>
      </c>
      <c r="N82" s="83">
        <f t="shared" si="78"/>
        <v>2.2766642222023559</v>
      </c>
      <c r="P82" s="62">
        <f t="shared" si="79"/>
        <v>2.915273775216138</v>
      </c>
      <c r="Q82" s="236">
        <f t="shared" si="80"/>
        <v>2.4154859253118284</v>
      </c>
      <c r="R82" s="92">
        <f t="shared" si="81"/>
        <v>-0.17143770652115012</v>
      </c>
    </row>
    <row r="83" spans="1:18" ht="20.100000000000001" customHeight="1" x14ac:dyDescent="0.25">
      <c r="A83" s="57" t="s">
        <v>172</v>
      </c>
      <c r="B83" s="25">
        <v>514.43000000000006</v>
      </c>
      <c r="C83" s="223">
        <v>728.53000000000009</v>
      </c>
      <c r="D83" s="4">
        <f t="shared" si="63"/>
        <v>3.2221176709631809E-3</v>
      </c>
      <c r="E83" s="229">
        <f t="shared" si="64"/>
        <v>4.5192985642683566E-3</v>
      </c>
      <c r="F83" s="102">
        <f t="shared" si="75"/>
        <v>0.41618879147794646</v>
      </c>
      <c r="G83" s="83">
        <f t="shared" si="76"/>
        <v>0.40258644338008059</v>
      </c>
      <c r="I83" s="25">
        <v>117.51300000000002</v>
      </c>
      <c r="J83" s="223">
        <v>156.18700000000001</v>
      </c>
      <c r="K83" s="291">
        <f t="shared" si="65"/>
        <v>2.883883261344027E-3</v>
      </c>
      <c r="L83" s="229">
        <f t="shared" si="66"/>
        <v>3.7163990644554813E-3</v>
      </c>
      <c r="M83" s="102">
        <f t="shared" si="77"/>
        <v>0.32910401402398021</v>
      </c>
      <c r="N83" s="83">
        <f t="shared" si="78"/>
        <v>0.28867874586693992</v>
      </c>
      <c r="P83" s="62">
        <f t="shared" si="79"/>
        <v>2.2843341173726261</v>
      </c>
      <c r="Q83" s="236">
        <f t="shared" si="80"/>
        <v>2.1438650433063842</v>
      </c>
      <c r="R83" s="92">
        <f t="shared" si="81"/>
        <v>-6.149235043943807E-2</v>
      </c>
    </row>
    <row r="84" spans="1:18" ht="20.100000000000001" customHeight="1" x14ac:dyDescent="0.25">
      <c r="A84" s="57" t="s">
        <v>188</v>
      </c>
      <c r="B84" s="25">
        <v>368.86</v>
      </c>
      <c r="C84" s="223">
        <v>347.54</v>
      </c>
      <c r="D84" s="4">
        <f t="shared" si="63"/>
        <v>2.3103441170061597E-3</v>
      </c>
      <c r="E84" s="229">
        <f t="shared" si="64"/>
        <v>2.1558988964432827E-3</v>
      </c>
      <c r="F84" s="102">
        <f t="shared" si="75"/>
        <v>-5.7799707205985991E-2</v>
      </c>
      <c r="G84" s="83">
        <f t="shared" si="76"/>
        <v>-6.6849444386238688E-2</v>
      </c>
      <c r="I84" s="25">
        <v>152.99299999999999</v>
      </c>
      <c r="J84" s="223">
        <v>127.252</v>
      </c>
      <c r="K84" s="291">
        <f t="shared" si="65"/>
        <v>3.7545969535524295E-3</v>
      </c>
      <c r="L84" s="229">
        <f t="shared" si="66"/>
        <v>3.0279038188203173E-3</v>
      </c>
      <c r="M84" s="102">
        <f t="shared" si="77"/>
        <v>-0.16824952775617186</v>
      </c>
      <c r="N84" s="83">
        <f t="shared" si="78"/>
        <v>-0.19354757480547896</v>
      </c>
      <c r="P84" s="62">
        <f t="shared" si="79"/>
        <v>4.147725424280214</v>
      </c>
      <c r="Q84" s="236">
        <f t="shared" si="80"/>
        <v>3.6615065891695915</v>
      </c>
      <c r="R84" s="92">
        <f t="shared" si="81"/>
        <v>-0.11722541522743148</v>
      </c>
    </row>
    <row r="85" spans="1:18" ht="20.100000000000001" customHeight="1" x14ac:dyDescent="0.25">
      <c r="A85" s="57" t="s">
        <v>187</v>
      </c>
      <c r="B85" s="25">
        <v>111.6</v>
      </c>
      <c r="C85" s="223">
        <v>301.75</v>
      </c>
      <c r="D85" s="4">
        <f t="shared" si="63"/>
        <v>6.9900342530468851E-4</v>
      </c>
      <c r="E85" s="229">
        <f t="shared" si="64"/>
        <v>1.8718492605218405E-3</v>
      </c>
      <c r="F85" s="102">
        <f t="shared" ref="F85:F89" si="82">(C85-B85)/B85</f>
        <v>1.7038530465949822</v>
      </c>
      <c r="G85" s="83">
        <f t="shared" ref="G85:G89" si="83">(E85-D85)/D85</f>
        <v>1.6778828153895247</v>
      </c>
      <c r="I85" s="25">
        <v>39.134</v>
      </c>
      <c r="J85" s="223">
        <v>126.11199999999999</v>
      </c>
      <c r="K85" s="291">
        <f t="shared" si="65"/>
        <v>9.6038640447811846E-4</v>
      </c>
      <c r="L85" s="229">
        <f t="shared" si="66"/>
        <v>3.0007780341296626E-3</v>
      </c>
      <c r="M85" s="102">
        <f t="shared" ref="M85:M90" si="84">(J85-I85)/I85</f>
        <v>2.2225686104154954</v>
      </c>
      <c r="N85" s="83">
        <f t="shared" ref="N85:N90" si="85">(L85-K85)/K85</f>
        <v>2.1245528051392077</v>
      </c>
      <c r="P85" s="62">
        <f t="shared" ref="P85:P90" si="86">(I85/B85)*10</f>
        <v>3.5066308243727602</v>
      </c>
      <c r="Q85" s="236">
        <f t="shared" ref="Q85:Q90" si="87">(J85/C85)*10</f>
        <v>4.1793537696768848</v>
      </c>
      <c r="R85" s="92">
        <f t="shared" ref="R85:R90" si="88">(Q85-P85)/P85</f>
        <v>0.19184310496228418</v>
      </c>
    </row>
    <row r="86" spans="1:18" ht="20.100000000000001" customHeight="1" x14ac:dyDescent="0.25">
      <c r="A86" s="57" t="s">
        <v>182</v>
      </c>
      <c r="B86" s="25">
        <v>186.65</v>
      </c>
      <c r="C86" s="223">
        <v>373.21</v>
      </c>
      <c r="D86" s="4">
        <f t="shared" si="63"/>
        <v>1.1690769653505387E-3</v>
      </c>
      <c r="E86" s="229">
        <f t="shared" si="64"/>
        <v>2.3151379039580981E-3</v>
      </c>
      <c r="F86" s="102">
        <f t="shared" si="82"/>
        <v>0.99951781409054363</v>
      </c>
      <c r="G86" s="83">
        <f t="shared" si="83"/>
        <v>0.98031265055669115</v>
      </c>
      <c r="I86" s="25">
        <v>47.737000000000002</v>
      </c>
      <c r="J86" s="223">
        <v>120.553</v>
      </c>
      <c r="K86" s="291">
        <f t="shared" si="65"/>
        <v>1.171512387963713E-3</v>
      </c>
      <c r="L86" s="229">
        <f t="shared" si="66"/>
        <v>2.8685041419407608E-3</v>
      </c>
      <c r="M86" s="102">
        <f t="shared" si="84"/>
        <v>1.5253576890043363</v>
      </c>
      <c r="N86" s="83">
        <f t="shared" si="85"/>
        <v>1.4485478526835784</v>
      </c>
      <c r="P86" s="62">
        <f t="shared" si="86"/>
        <v>2.5575676399678544</v>
      </c>
      <c r="Q86" s="236">
        <f t="shared" si="87"/>
        <v>3.2301653224726028</v>
      </c>
      <c r="R86" s="92">
        <f t="shared" si="88"/>
        <v>0.26298334088759512</v>
      </c>
    </row>
    <row r="87" spans="1:18" ht="20.100000000000001" customHeight="1" x14ac:dyDescent="0.25">
      <c r="A87" s="57" t="s">
        <v>184</v>
      </c>
      <c r="B87" s="25">
        <v>218.62</v>
      </c>
      <c r="C87" s="223">
        <v>564.27</v>
      </c>
      <c r="D87" s="4">
        <f t="shared" si="63"/>
        <v>1.3693201508970521E-3</v>
      </c>
      <c r="E87" s="229">
        <f t="shared" si="64"/>
        <v>3.5003426088969641E-3</v>
      </c>
      <c r="F87" s="102">
        <f t="shared" si="82"/>
        <v>1.5810538834507364</v>
      </c>
      <c r="G87" s="83">
        <f t="shared" si="83"/>
        <v>1.5562631256130008</v>
      </c>
      <c r="I87" s="25">
        <v>42.744</v>
      </c>
      <c r="J87" s="223">
        <v>119.407</v>
      </c>
      <c r="K87" s="291">
        <f t="shared" si="65"/>
        <v>1.0489793139728291E-3</v>
      </c>
      <c r="L87" s="229">
        <f t="shared" si="66"/>
        <v>2.8412355899622606E-3</v>
      </c>
      <c r="M87" s="102">
        <f t="shared" si="84"/>
        <v>1.7935382743776904</v>
      </c>
      <c r="N87" s="83">
        <f t="shared" si="85"/>
        <v>1.7085716106274476</v>
      </c>
      <c r="P87" s="62">
        <f t="shared" si="86"/>
        <v>1.9551733601683285</v>
      </c>
      <c r="Q87" s="236">
        <f t="shared" si="87"/>
        <v>2.1161323479894376</v>
      </c>
      <c r="R87" s="92">
        <f t="shared" si="88"/>
        <v>8.2324662917487523E-2</v>
      </c>
    </row>
    <row r="88" spans="1:18" ht="20.100000000000001" customHeight="1" x14ac:dyDescent="0.25">
      <c r="A88" s="57" t="s">
        <v>180</v>
      </c>
      <c r="B88" s="25">
        <v>671.87</v>
      </c>
      <c r="C88" s="223">
        <v>323.19</v>
      </c>
      <c r="D88" s="4">
        <f t="shared" si="63"/>
        <v>4.2082386322532354E-3</v>
      </c>
      <c r="E88" s="229">
        <f t="shared" si="64"/>
        <v>2.0048482601758197E-3</v>
      </c>
      <c r="F88" s="102">
        <f t="shared" ref="F88:F93" si="89">(C88-B88)/B88</f>
        <v>-0.51896944349353302</v>
      </c>
      <c r="G88" s="83">
        <f t="shared" ref="G88:G93" si="90">(E88-D88)/D88</f>
        <v>-0.52358969265429822</v>
      </c>
      <c r="I88" s="25">
        <v>162.874</v>
      </c>
      <c r="J88" s="223">
        <v>93.281000000000006</v>
      </c>
      <c r="K88" s="291">
        <f t="shared" ref="K88" si="91">I88/$I$96</f>
        <v>3.9970862994574809E-3</v>
      </c>
      <c r="L88" s="229">
        <f t="shared" ref="L88" si="92">J88/$J$96</f>
        <v>2.2195792295867886E-3</v>
      </c>
      <c r="M88" s="102">
        <f t="shared" ref="M88:M92" si="93">(J88-I88)/I88</f>
        <v>-0.42728121124304674</v>
      </c>
      <c r="N88" s="83">
        <f t="shared" ref="N88:N92" si="94">(L88-K88)/K88</f>
        <v>-0.44470069863439049</v>
      </c>
      <c r="P88" s="62">
        <f t="shared" ref="P88:P92" si="95">(I88/B88)*10</f>
        <v>2.4241892032684893</v>
      </c>
      <c r="Q88" s="236">
        <f t="shared" ref="Q88:Q92" si="96">(J88/C88)*10</f>
        <v>2.886258857019091</v>
      </c>
      <c r="R88" s="92">
        <f t="shared" ref="R88:R92" si="97">(Q88-P88)/P88</f>
        <v>0.19060791671194716</v>
      </c>
    </row>
    <row r="89" spans="1:18" ht="20.100000000000001" customHeight="1" x14ac:dyDescent="0.25">
      <c r="A89" s="57" t="s">
        <v>181</v>
      </c>
      <c r="B89" s="25">
        <v>179.87</v>
      </c>
      <c r="C89" s="223">
        <v>345.09000000000003</v>
      </c>
      <c r="D89" s="4">
        <f t="shared" si="63"/>
        <v>1.126610628221813E-3</v>
      </c>
      <c r="E89" s="229">
        <f t="shared" si="64"/>
        <v>2.1407007831432709E-3</v>
      </c>
      <c r="F89" s="102">
        <f t="shared" si="89"/>
        <v>0.91855228776338482</v>
      </c>
      <c r="G89" s="83">
        <f t="shared" si="90"/>
        <v>0.90012478980608235</v>
      </c>
      <c r="I89" s="25">
        <v>60.713999999999999</v>
      </c>
      <c r="J89" s="223">
        <v>90.570999999999998</v>
      </c>
      <c r="K89" s="291">
        <f t="shared" si="65"/>
        <v>1.4899805836736464E-3</v>
      </c>
      <c r="L89" s="229">
        <f t="shared" si="66"/>
        <v>2.1550960045765483E-3</v>
      </c>
      <c r="M89" s="102">
        <f t="shared" si="93"/>
        <v>0.49176466712784533</v>
      </c>
      <c r="N89" s="83">
        <f t="shared" si="94"/>
        <v>0.44639200550051161</v>
      </c>
      <c r="P89" s="62">
        <f t="shared" si="95"/>
        <v>3.3754378162005896</v>
      </c>
      <c r="Q89" s="236">
        <f t="shared" si="96"/>
        <v>2.624561708539801</v>
      </c>
      <c r="R89" s="92">
        <f t="shared" si="97"/>
        <v>-0.22245295234203979</v>
      </c>
    </row>
    <row r="90" spans="1:18" ht="20.100000000000001" customHeight="1" x14ac:dyDescent="0.25">
      <c r="A90" s="57" t="s">
        <v>201</v>
      </c>
      <c r="B90" s="25"/>
      <c r="C90" s="223">
        <v>129.88999999999999</v>
      </c>
      <c r="D90" s="4">
        <f t="shared" si="63"/>
        <v>0</v>
      </c>
      <c r="E90" s="229">
        <f t="shared" si="64"/>
        <v>8.0574813736265728E-4</v>
      </c>
      <c r="F90" s="102"/>
      <c r="G90" s="83"/>
      <c r="I90" s="25"/>
      <c r="J90" s="223">
        <v>78.846000000000004</v>
      </c>
      <c r="K90" s="291">
        <f t="shared" si="65"/>
        <v>0</v>
      </c>
      <c r="L90" s="229">
        <f t="shared" si="66"/>
        <v>1.87610492957837E-3</v>
      </c>
      <c r="M90" s="102"/>
      <c r="N90" s="83"/>
      <c r="P90" s="62"/>
      <c r="Q90" s="236">
        <f t="shared" si="96"/>
        <v>6.0702132573716225</v>
      </c>
      <c r="R90" s="92"/>
    </row>
    <row r="91" spans="1:18" ht="20.100000000000001" customHeight="1" x14ac:dyDescent="0.25">
      <c r="A91" s="57" t="s">
        <v>202</v>
      </c>
      <c r="B91" s="25">
        <v>108.01</v>
      </c>
      <c r="C91" s="223">
        <v>284.02</v>
      </c>
      <c r="D91" s="4">
        <f t="shared" si="63"/>
        <v>6.765175624297438E-4</v>
      </c>
      <c r="E91" s="229">
        <f t="shared" si="64"/>
        <v>1.7618645467221644E-3</v>
      </c>
      <c r="F91" s="102">
        <f t="shared" si="89"/>
        <v>1.6295713359874084</v>
      </c>
      <c r="G91" s="83">
        <f t="shared" si="90"/>
        <v>1.6043145729940067</v>
      </c>
      <c r="I91" s="25">
        <v>23.089000000000002</v>
      </c>
      <c r="J91" s="223">
        <v>67.966000000000008</v>
      </c>
      <c r="K91" s="291">
        <f t="shared" si="65"/>
        <v>5.6662650618376036E-4</v>
      </c>
      <c r="L91" s="229">
        <f t="shared" si="66"/>
        <v>1.6172202476184398E-3</v>
      </c>
      <c r="M91" s="102">
        <f t="shared" si="93"/>
        <v>1.9436528216899824</v>
      </c>
      <c r="N91" s="83">
        <f t="shared" si="94"/>
        <v>1.85412035965357</v>
      </c>
      <c r="P91" s="62">
        <f t="shared" si="95"/>
        <v>2.1376724377372467</v>
      </c>
      <c r="Q91" s="236">
        <f t="shared" si="96"/>
        <v>2.3930004929230337</v>
      </c>
      <c r="R91" s="92">
        <f t="shared" si="97"/>
        <v>0.11944208601765714</v>
      </c>
    </row>
    <row r="92" spans="1:18" ht="20.100000000000001" customHeight="1" x14ac:dyDescent="0.25">
      <c r="A92" s="57" t="s">
        <v>190</v>
      </c>
      <c r="B92" s="25">
        <v>308.11</v>
      </c>
      <c r="C92" s="223">
        <v>193.22</v>
      </c>
      <c r="D92" s="4">
        <f t="shared" si="63"/>
        <v>1.9298382201669139E-3</v>
      </c>
      <c r="E92" s="229">
        <f t="shared" si="64"/>
        <v>1.1986038578890804E-3</v>
      </c>
      <c r="F92" s="102">
        <f t="shared" si="89"/>
        <v>-0.3728863068384668</v>
      </c>
      <c r="G92" s="83">
        <f t="shared" si="90"/>
        <v>-0.37890966954452182</v>
      </c>
      <c r="I92" s="25">
        <v>77.08</v>
      </c>
      <c r="J92" s="223">
        <v>51.079000000000001</v>
      </c>
      <c r="K92" s="291">
        <f t="shared" si="65"/>
        <v>1.8916181340311077E-3</v>
      </c>
      <c r="L92" s="229">
        <f t="shared" si="66"/>
        <v>1.2154017159771396E-3</v>
      </c>
      <c r="M92" s="102">
        <f t="shared" si="93"/>
        <v>-0.3373248572911261</v>
      </c>
      <c r="N92" s="83">
        <f t="shared" si="94"/>
        <v>-0.35748040573756079</v>
      </c>
      <c r="P92" s="62">
        <f t="shared" si="95"/>
        <v>2.5017039369056504</v>
      </c>
      <c r="Q92" s="236">
        <f t="shared" si="96"/>
        <v>2.6435669185384536</v>
      </c>
      <c r="R92" s="92">
        <f t="shared" si="97"/>
        <v>5.6706542904622466E-2</v>
      </c>
    </row>
    <row r="93" spans="1:18" ht="20.100000000000001" customHeight="1" x14ac:dyDescent="0.25">
      <c r="A93" s="57" t="s">
        <v>192</v>
      </c>
      <c r="B93" s="25">
        <v>292.43</v>
      </c>
      <c r="C93" s="223">
        <v>269.26</v>
      </c>
      <c r="D93" s="4">
        <f t="shared" si="63"/>
        <v>1.8316269862172945E-3</v>
      </c>
      <c r="E93" s="229">
        <f t="shared" si="64"/>
        <v>1.6703036682290332E-3</v>
      </c>
      <c r="F93" s="102">
        <f t="shared" si="89"/>
        <v>-7.9232636870362194E-2</v>
      </c>
      <c r="G93" s="83">
        <f t="shared" si="90"/>
        <v>-8.8076512959349207E-2</v>
      </c>
      <c r="I93" s="25">
        <v>62.888000000000005</v>
      </c>
      <c r="J93" s="223">
        <v>48.963000000000001</v>
      </c>
      <c r="K93" s="291">
        <f t="shared" si="65"/>
        <v>1.5433326571477467E-3</v>
      </c>
      <c r="L93" s="229">
        <f t="shared" si="66"/>
        <v>1.1650524524636091E-3</v>
      </c>
      <c r="M93" s="102">
        <f t="shared" si="77"/>
        <v>-0.22142539117160673</v>
      </c>
      <c r="N93" s="83">
        <f t="shared" si="78"/>
        <v>-0.24510607154729833</v>
      </c>
      <c r="P93" s="62">
        <f t="shared" si="79"/>
        <v>2.1505317511883186</v>
      </c>
      <c r="Q93" s="236">
        <f t="shared" si="80"/>
        <v>1.8184282849290652</v>
      </c>
      <c r="R93" s="92">
        <f t="shared" si="81"/>
        <v>-0.15442853428029749</v>
      </c>
    </row>
    <row r="94" spans="1:18" ht="20.100000000000001" customHeight="1" x14ac:dyDescent="0.25">
      <c r="A94" s="57" t="s">
        <v>193</v>
      </c>
      <c r="B94" s="25">
        <v>92.84</v>
      </c>
      <c r="C94" s="223">
        <v>383.28</v>
      </c>
      <c r="D94" s="4">
        <f t="shared" si="63"/>
        <v>5.8150069897210826E-4</v>
      </c>
      <c r="E94" s="229">
        <f t="shared" si="64"/>
        <v>2.3776052512769212E-3</v>
      </c>
      <c r="F94" s="102">
        <f t="shared" si="75"/>
        <v>3.1283929340801371</v>
      </c>
      <c r="G94" s="83">
        <f t="shared" si="76"/>
        <v>3.0887401433561532</v>
      </c>
      <c r="I94" s="25">
        <v>12.378</v>
      </c>
      <c r="J94" s="223">
        <v>45.507000000000005</v>
      </c>
      <c r="K94" s="291">
        <f t="shared" si="65"/>
        <v>3.0376815338657308E-4</v>
      </c>
      <c r="L94" s="229">
        <f t="shared" si="66"/>
        <v>1.0828184946645725E-3</v>
      </c>
      <c r="M94" s="102">
        <f t="shared" si="77"/>
        <v>2.6764420746485702</v>
      </c>
      <c r="N94" s="83">
        <f t="shared" si="78"/>
        <v>2.564621513455974</v>
      </c>
      <c r="P94" s="62">
        <f t="shared" ref="P94:P95" si="98">(I94/B94)*10</f>
        <v>1.3332615252046531</v>
      </c>
      <c r="Q94" s="236">
        <f t="shared" ref="Q94:Q95" si="99">(J94/C94)*10</f>
        <v>1.1873043206011273</v>
      </c>
      <c r="R94" s="92">
        <f t="shared" ref="R94:R95" si="100">(Q94-P94)/P94</f>
        <v>-0.10947379928414393</v>
      </c>
    </row>
    <row r="95" spans="1:18" ht="20.100000000000001" customHeight="1" thickBot="1" x14ac:dyDescent="0.3">
      <c r="A95" s="14" t="s">
        <v>18</v>
      </c>
      <c r="B95" s="25">
        <f>B96-SUM(B68:B94)</f>
        <v>1969.5199999999604</v>
      </c>
      <c r="C95" s="223">
        <f>C96-SUM(C68:C94)</f>
        <v>2052.7599999998929</v>
      </c>
      <c r="D95" s="4">
        <f t="shared" si="63"/>
        <v>1.2336032492885864E-2</v>
      </c>
      <c r="E95" s="229">
        <f t="shared" si="64"/>
        <v>1.2733909819481734E-2</v>
      </c>
      <c r="F95" s="102">
        <f>(C95-B95)/B95</f>
        <v>4.226410495955063E-2</v>
      </c>
      <c r="G95" s="83">
        <f>(E95-D95)/D95</f>
        <v>3.2253265125989562E-2</v>
      </c>
      <c r="I95" s="25">
        <f>I96-SUM(I68:I94)</f>
        <v>519.67200000000594</v>
      </c>
      <c r="J95" s="223">
        <f>J96-SUM(J68:J94)</f>
        <v>520.81300000000192</v>
      </c>
      <c r="K95" s="292">
        <f t="shared" si="65"/>
        <v>1.2753256083915738E-2</v>
      </c>
      <c r="L95" s="229">
        <f t="shared" si="66"/>
        <v>1.2392509914117434E-2</v>
      </c>
      <c r="M95" s="102">
        <f>(J95-I95)/I95</f>
        <v>2.1956156960466805E-3</v>
      </c>
      <c r="N95" s="83">
        <f>(L95-K95)/K95</f>
        <v>-2.8286593433442711E-2</v>
      </c>
      <c r="P95" s="62">
        <f t="shared" si="98"/>
        <v>2.6385718347618523</v>
      </c>
      <c r="Q95" s="236">
        <f t="shared" si="99"/>
        <v>2.5371353689668013</v>
      </c>
      <c r="R95" s="92">
        <f t="shared" si="100"/>
        <v>-3.8443700663622953E-2</v>
      </c>
    </row>
    <row r="96" spans="1:18" ht="26.25" customHeight="1" thickBot="1" x14ac:dyDescent="0.3">
      <c r="A96" s="18" t="s">
        <v>19</v>
      </c>
      <c r="B96" s="23">
        <v>159655.86999999991</v>
      </c>
      <c r="C96" s="242">
        <v>161204.21999999994</v>
      </c>
      <c r="D96" s="20">
        <f>SUM(D68:D95)</f>
        <v>1.0000000000000004</v>
      </c>
      <c r="E96" s="243">
        <f>SUM(E68:E95)</f>
        <v>0.99999999999999989</v>
      </c>
      <c r="F96" s="103">
        <f>(C96-B96)/B96</f>
        <v>9.6980461789474819E-3</v>
      </c>
      <c r="G96" s="99">
        <v>0</v>
      </c>
      <c r="H96" s="2"/>
      <c r="I96" s="23">
        <v>40748.182000000015</v>
      </c>
      <c r="J96" s="242">
        <v>42026.433999999994</v>
      </c>
      <c r="K96" s="30">
        <f t="shared" ref="K96" si="101">I96/$I$96</f>
        <v>1</v>
      </c>
      <c r="L96" s="243">
        <f t="shared" si="66"/>
        <v>1</v>
      </c>
      <c r="M96" s="103">
        <f>(J96-I96)/I96</f>
        <v>3.1369546744440722E-2</v>
      </c>
      <c r="N96" s="99">
        <f>(L96-K96)/K96</f>
        <v>0</v>
      </c>
      <c r="O96" s="2"/>
      <c r="P96" s="56">
        <f t="shared" si="62"/>
        <v>2.5522507878977478</v>
      </c>
      <c r="Q96" s="250">
        <f t="shared" si="62"/>
        <v>2.6070306348059629</v>
      </c>
      <c r="R96" s="98">
        <f>(Q96-P96)/P96</f>
        <v>2.1463348025190107E-2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5:A67"/>
    <mergeCell ref="B65:C65"/>
    <mergeCell ref="D65:E65"/>
    <mergeCell ref="F65:G65"/>
    <mergeCell ref="I65:J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105</v>
      </c>
      <c r="B1" s="6"/>
    </row>
    <row r="3" spans="1:21" ht="15.75" thickBot="1" x14ac:dyDescent="0.3"/>
    <row r="4" spans="1:21" x14ac:dyDescent="0.25">
      <c r="A4" s="374" t="s">
        <v>17</v>
      </c>
      <c r="B4" s="382"/>
      <c r="C4" s="382"/>
      <c r="D4" s="382"/>
      <c r="E4" s="385" t="s">
        <v>1</v>
      </c>
      <c r="F4" s="387"/>
      <c r="G4" s="381" t="s">
        <v>13</v>
      </c>
      <c r="H4" s="381"/>
      <c r="I4" s="398" t="s">
        <v>134</v>
      </c>
      <c r="J4" s="386"/>
      <c r="L4" s="393" t="s">
        <v>20</v>
      </c>
      <c r="M4" s="381"/>
      <c r="N4" s="394" t="s">
        <v>13</v>
      </c>
      <c r="O4" s="395"/>
      <c r="P4" s="396" t="s">
        <v>134</v>
      </c>
      <c r="Q4" s="386"/>
      <c r="R4"/>
      <c r="S4" s="380" t="s">
        <v>23</v>
      </c>
      <c r="T4" s="381"/>
      <c r="U4" s="208" t="s">
        <v>0</v>
      </c>
    </row>
    <row r="5" spans="1:21" x14ac:dyDescent="0.25">
      <c r="A5" s="383"/>
      <c r="B5" s="384"/>
      <c r="C5" s="384"/>
      <c r="D5" s="384"/>
      <c r="E5" s="388" t="s">
        <v>224</v>
      </c>
      <c r="F5" s="379"/>
      <c r="G5" s="389" t="str">
        <f>E5</f>
        <v>jan-junho</v>
      </c>
      <c r="H5" s="389"/>
      <c r="I5" s="388" t="str">
        <f>G5</f>
        <v>jan-junho</v>
      </c>
      <c r="J5" s="390"/>
      <c r="L5" s="378" t="str">
        <f>E5</f>
        <v>jan-junho</v>
      </c>
      <c r="M5" s="389"/>
      <c r="N5" s="391" t="str">
        <f>E5</f>
        <v>jan-junho</v>
      </c>
      <c r="O5" s="392"/>
      <c r="P5" s="389" t="str">
        <f>E5</f>
        <v>jan-junho</v>
      </c>
      <c r="Q5" s="390"/>
      <c r="R5"/>
      <c r="S5" s="378" t="str">
        <f>E5</f>
        <v>jan-junho</v>
      </c>
      <c r="T5" s="379"/>
      <c r="U5" s="209" t="s">
        <v>132</v>
      </c>
    </row>
    <row r="6" spans="1:21" ht="15.75" thickBot="1" x14ac:dyDescent="0.3">
      <c r="A6" s="375"/>
      <c r="B6" s="397"/>
      <c r="C6" s="397"/>
      <c r="D6" s="397"/>
      <c r="E6" s="148">
        <v>2017</v>
      </c>
      <c r="F6" s="241">
        <v>2018</v>
      </c>
      <c r="G6" s="295">
        <f>E6</f>
        <v>2017</v>
      </c>
      <c r="H6" s="219">
        <f>F6</f>
        <v>2018</v>
      </c>
      <c r="I6" s="221" t="s">
        <v>1</v>
      </c>
      <c r="J6" s="222" t="s">
        <v>15</v>
      </c>
      <c r="L6" s="294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4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263610.56999999983</v>
      </c>
      <c r="F7" s="242">
        <v>353234.50000000012</v>
      </c>
      <c r="G7" s="20">
        <f>E7/E15</f>
        <v>0.50181975657882438</v>
      </c>
      <c r="H7" s="243">
        <f>F7/F15</f>
        <v>0.58508990994553567</v>
      </c>
      <c r="I7" s="153">
        <f t="shared" ref="I7:I18" si="0">(F7-E7)/E7</f>
        <v>0.33998610146778385</v>
      </c>
      <c r="J7" s="99">
        <f t="shared" ref="J7:J18" si="1">(H7-G7)/G7</f>
        <v>0.16593637909836148</v>
      </c>
      <c r="K7" s="12"/>
      <c r="L7" s="23">
        <v>30741.31099999998</v>
      </c>
      <c r="M7" s="242">
        <v>40394.83</v>
      </c>
      <c r="N7" s="20">
        <f>L7/L15</f>
        <v>0.54568374576851297</v>
      </c>
      <c r="O7" s="243">
        <f>M7/M15</f>
        <v>0.59691730186155934</v>
      </c>
      <c r="P7" s="153">
        <f t="shared" ref="P7:P18" si="2">(M7-L7)/L7</f>
        <v>0.31402431080444254</v>
      </c>
      <c r="Q7" s="99">
        <f t="shared" ref="Q7:Q18" si="3">(O7-N7)/N7</f>
        <v>9.3888734070485549E-2</v>
      </c>
      <c r="R7" s="67"/>
      <c r="S7" s="334">
        <f>(L7/E7)*10</f>
        <v>1.1661638226418614</v>
      </c>
      <c r="T7" s="335">
        <f>(M7/F7)*10</f>
        <v>1.1435697815473853</v>
      </c>
      <c r="U7" s="95">
        <f>(T7-S7)/S7</f>
        <v>-1.9374671599133347E-2</v>
      </c>
    </row>
    <row r="8" spans="1:21" s="9" customFormat="1" ht="24" customHeight="1" x14ac:dyDescent="0.25">
      <c r="A8" s="73"/>
      <c r="B8" s="303" t="s">
        <v>36</v>
      </c>
      <c r="C8" s="303"/>
      <c r="D8" s="304"/>
      <c r="E8" s="306">
        <v>119749.88999999987</v>
      </c>
      <c r="F8" s="307">
        <v>139741.06000000006</v>
      </c>
      <c r="G8" s="308">
        <f>E8/E7</f>
        <v>0.45426816534708736</v>
      </c>
      <c r="H8" s="309">
        <f>F8/F7</f>
        <v>0.39560422325678835</v>
      </c>
      <c r="I8" s="318">
        <f t="shared" si="0"/>
        <v>0.16694103017547832</v>
      </c>
      <c r="J8" s="317">
        <f t="shared" si="1"/>
        <v>-0.12913945234413762</v>
      </c>
      <c r="K8" s="5"/>
      <c r="L8" s="306">
        <v>22767.109999999979</v>
      </c>
      <c r="M8" s="307">
        <v>26212.003999999994</v>
      </c>
      <c r="N8" s="321">
        <f>L8/L7</f>
        <v>0.74060309269178515</v>
      </c>
      <c r="O8" s="309">
        <f>M8/M7</f>
        <v>0.64889501948640438</v>
      </c>
      <c r="P8" s="316">
        <f t="shared" si="2"/>
        <v>0.15131011358051233</v>
      </c>
      <c r="Q8" s="317">
        <f t="shared" si="3"/>
        <v>-0.12382890931775609</v>
      </c>
      <c r="R8" s="72"/>
      <c r="S8" s="336">
        <f t="shared" ref="S8:T18" si="4">(L8/E8)*10</f>
        <v>1.9012217881786784</v>
      </c>
      <c r="T8" s="337">
        <f t="shared" si="4"/>
        <v>1.8757553434903087</v>
      </c>
      <c r="U8" s="310">
        <f t="shared" ref="U8:U18" si="5">(T8-S8)/S8</f>
        <v>-1.3394778477037059E-2</v>
      </c>
    </row>
    <row r="9" spans="1:21" ht="24" customHeight="1" x14ac:dyDescent="0.25">
      <c r="A9" s="14"/>
      <c r="B9" s="1" t="s">
        <v>40</v>
      </c>
      <c r="D9" s="1"/>
      <c r="E9" s="25">
        <v>46214.839999999982</v>
      </c>
      <c r="F9" s="223">
        <v>55359.659999999989</v>
      </c>
      <c r="G9" s="4">
        <f>E9/E7</f>
        <v>0.17531482140492322</v>
      </c>
      <c r="H9" s="229">
        <f>F9/F7</f>
        <v>0.15672212085739068</v>
      </c>
      <c r="I9" s="314">
        <f t="shared" si="0"/>
        <v>0.19787626658449992</v>
      </c>
      <c r="J9" s="315">
        <f t="shared" si="1"/>
        <v>-0.10605321557262479</v>
      </c>
      <c r="K9" s="1"/>
      <c r="L9" s="25">
        <v>3846.8700000000013</v>
      </c>
      <c r="M9" s="223">
        <v>4545.9430000000002</v>
      </c>
      <c r="N9" s="4">
        <f>L9/L7</f>
        <v>0.12513682321485911</v>
      </c>
      <c r="O9" s="229">
        <f>M9/M7</f>
        <v>0.11253774307256646</v>
      </c>
      <c r="P9" s="314">
        <f t="shared" si="2"/>
        <v>0.18172514277841434</v>
      </c>
      <c r="Q9" s="315">
        <f t="shared" si="3"/>
        <v>-0.10068243558221156</v>
      </c>
      <c r="R9" s="8"/>
      <c r="S9" s="336">
        <f t="shared" si="4"/>
        <v>0.8323884708894379</v>
      </c>
      <c r="T9" s="337">
        <f t="shared" si="4"/>
        <v>0.82116526727223416</v>
      </c>
      <c r="U9" s="310">
        <f t="shared" si="5"/>
        <v>-1.348313198669287E-2</v>
      </c>
    </row>
    <row r="10" spans="1:21" ht="24" customHeight="1" thickBot="1" x14ac:dyDescent="0.3">
      <c r="A10" s="14"/>
      <c r="B10" s="1" t="s">
        <v>39</v>
      </c>
      <c r="D10" s="1"/>
      <c r="E10" s="25">
        <v>97645.839999999967</v>
      </c>
      <c r="F10" s="223">
        <v>158133.78000000006</v>
      </c>
      <c r="G10" s="4">
        <f>E10/E7</f>
        <v>0.37041701324798937</v>
      </c>
      <c r="H10" s="229">
        <f>F10/F7</f>
        <v>0.44767365588582092</v>
      </c>
      <c r="I10" s="319">
        <f t="shared" si="0"/>
        <v>0.61946253931555206</v>
      </c>
      <c r="J10" s="312">
        <f t="shared" si="1"/>
        <v>0.20856666911816288</v>
      </c>
      <c r="K10" s="1"/>
      <c r="L10" s="25">
        <v>4127.3309999999992</v>
      </c>
      <c r="M10" s="223">
        <v>9636.8830000000089</v>
      </c>
      <c r="N10" s="4">
        <f>L10/L7</f>
        <v>0.13426008409335574</v>
      </c>
      <c r="O10" s="229">
        <f>M10/M7</f>
        <v>0.23856723744102917</v>
      </c>
      <c r="P10" s="320">
        <f t="shared" si="2"/>
        <v>1.3348946328753402</v>
      </c>
      <c r="Q10" s="315">
        <f t="shared" si="3"/>
        <v>0.77690367954145634</v>
      </c>
      <c r="R10" s="8"/>
      <c r="S10" s="336">
        <f t="shared" si="4"/>
        <v>0.42268375181164919</v>
      </c>
      <c r="T10" s="337">
        <f t="shared" si="4"/>
        <v>0.6094133081495936</v>
      </c>
      <c r="U10" s="310">
        <f t="shared" si="5"/>
        <v>0.44177131374842249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261698.69999999992</v>
      </c>
      <c r="F11" s="242">
        <v>250492.36999999988</v>
      </c>
      <c r="G11" s="20">
        <f>E11/E15</f>
        <v>0.49818024342117556</v>
      </c>
      <c r="H11" s="243">
        <f>F11/F15</f>
        <v>0.41491009005446433</v>
      </c>
      <c r="I11" s="153">
        <f t="shared" si="0"/>
        <v>-4.2821496629521082E-2</v>
      </c>
      <c r="J11" s="99">
        <f t="shared" si="1"/>
        <v>-0.16714864643139271</v>
      </c>
      <c r="K11" s="12"/>
      <c r="L11" s="23">
        <v>25594.087</v>
      </c>
      <c r="M11" s="242">
        <v>27277.576000000008</v>
      </c>
      <c r="N11" s="20">
        <f>L11/L15</f>
        <v>0.45431625423148714</v>
      </c>
      <c r="O11" s="243">
        <f>M11/M15</f>
        <v>0.40308269813844078</v>
      </c>
      <c r="P11" s="153">
        <f t="shared" si="2"/>
        <v>6.5776481888180222E-2</v>
      </c>
      <c r="Q11" s="99">
        <f t="shared" si="3"/>
        <v>-0.11277068697379557</v>
      </c>
      <c r="R11" s="8"/>
      <c r="S11" s="338">
        <f t="shared" si="4"/>
        <v>0.97799824760306442</v>
      </c>
      <c r="T11" s="339">
        <f t="shared" si="4"/>
        <v>1.0889583582925109</v>
      </c>
      <c r="U11" s="98">
        <f t="shared" si="5"/>
        <v>0.11345634919223424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147272.05999999988</v>
      </c>
      <c r="F12" s="225">
        <v>129288.57999999996</v>
      </c>
      <c r="G12" s="74">
        <f>E12/E11</f>
        <v>0.56275426664328065</v>
      </c>
      <c r="H12" s="231">
        <f>F12/F11</f>
        <v>0.51613779693169903</v>
      </c>
      <c r="I12" s="318">
        <f t="shared" si="0"/>
        <v>-0.12211060264927331</v>
      </c>
      <c r="J12" s="317">
        <f t="shared" si="1"/>
        <v>-8.2836279482410263E-2</v>
      </c>
      <c r="K12" s="5"/>
      <c r="L12" s="42">
        <v>17366.287999999997</v>
      </c>
      <c r="M12" s="225">
        <v>17564.917000000005</v>
      </c>
      <c r="N12" s="74">
        <f>L12/L11</f>
        <v>0.67852734891461441</v>
      </c>
      <c r="O12" s="231">
        <f>M12/M11</f>
        <v>0.64393247405854537</v>
      </c>
      <c r="P12" s="318">
        <f t="shared" si="2"/>
        <v>1.1437619829868543E-2</v>
      </c>
      <c r="Q12" s="317">
        <f t="shared" si="3"/>
        <v>-5.0985232815460843E-2</v>
      </c>
      <c r="R12" s="72"/>
      <c r="S12" s="336">
        <f t="shared" si="4"/>
        <v>1.1791977378465415</v>
      </c>
      <c r="T12" s="337">
        <f t="shared" si="4"/>
        <v>1.3585822506519918</v>
      </c>
      <c r="U12" s="310">
        <f t="shared" si="5"/>
        <v>0.15212420024909773</v>
      </c>
    </row>
    <row r="13" spans="1:21" ht="24" customHeight="1" x14ac:dyDescent="0.25">
      <c r="A13" s="14"/>
      <c r="B13" s="5" t="s">
        <v>40</v>
      </c>
      <c r="D13" s="5"/>
      <c r="E13" s="273">
        <v>52778.250000000036</v>
      </c>
      <c r="F13" s="269">
        <v>46037.949999999983</v>
      </c>
      <c r="G13" s="261">
        <f>E13/E11</f>
        <v>0.20167562926372981</v>
      </c>
      <c r="H13" s="272">
        <f>F13/F11</f>
        <v>0.18378982960638685</v>
      </c>
      <c r="I13" s="314">
        <f t="shared" si="0"/>
        <v>-0.12770980470174834</v>
      </c>
      <c r="J13" s="315">
        <f t="shared" si="1"/>
        <v>-8.8685974218301961E-2</v>
      </c>
      <c r="K13" s="324"/>
      <c r="L13" s="273">
        <v>4274.4750000000013</v>
      </c>
      <c r="M13" s="269">
        <v>3974.9340000000011</v>
      </c>
      <c r="N13" s="261">
        <f>L13/L11</f>
        <v>0.16701025514213502</v>
      </c>
      <c r="O13" s="272">
        <f>M13/M11</f>
        <v>0.14572167262956209</v>
      </c>
      <c r="P13" s="314">
        <f t="shared" si="2"/>
        <v>-7.0076676083027756E-2</v>
      </c>
      <c r="Q13" s="315">
        <f t="shared" si="3"/>
        <v>-0.12746871438795876</v>
      </c>
      <c r="R13" s="325"/>
      <c r="S13" s="336">
        <f t="shared" si="4"/>
        <v>0.80989327990223203</v>
      </c>
      <c r="T13" s="337">
        <f t="shared" si="4"/>
        <v>0.86340377883898023</v>
      </c>
      <c r="U13" s="310">
        <f t="shared" si="5"/>
        <v>6.6071049439017232E-2</v>
      </c>
    </row>
    <row r="14" spans="1:21" ht="24" customHeight="1" thickBot="1" x14ac:dyDescent="0.3">
      <c r="A14" s="14"/>
      <c r="B14" s="1" t="s">
        <v>39</v>
      </c>
      <c r="D14" s="1"/>
      <c r="E14" s="273">
        <v>61648.390000000021</v>
      </c>
      <c r="F14" s="269">
        <v>75165.839999999953</v>
      </c>
      <c r="G14" s="261">
        <f>E14/E11</f>
        <v>0.23557010409298954</v>
      </c>
      <c r="H14" s="272">
        <f>F14/F11</f>
        <v>0.30007237346191418</v>
      </c>
      <c r="I14" s="319">
        <f t="shared" si="0"/>
        <v>0.21926687785358104</v>
      </c>
      <c r="J14" s="312">
        <f t="shared" si="1"/>
        <v>0.27381347738192979</v>
      </c>
      <c r="K14" s="324"/>
      <c r="L14" s="273">
        <v>3953.3240000000001</v>
      </c>
      <c r="M14" s="269">
        <v>5737.7250000000031</v>
      </c>
      <c r="N14" s="261">
        <f>L14/L11</f>
        <v>0.15446239594325048</v>
      </c>
      <c r="O14" s="272">
        <f>M14/M11</f>
        <v>0.21034585331189257</v>
      </c>
      <c r="P14" s="320">
        <f t="shared" si="2"/>
        <v>0.45136725449267578</v>
      </c>
      <c r="Q14" s="315">
        <f t="shared" si="3"/>
        <v>0.36179328326082472</v>
      </c>
      <c r="R14" s="325"/>
      <c r="S14" s="336">
        <f t="shared" si="4"/>
        <v>0.64126962601943038</v>
      </c>
      <c r="T14" s="337">
        <f t="shared" si="4"/>
        <v>0.76334209795300711</v>
      </c>
      <c r="U14" s="310">
        <f t="shared" si="5"/>
        <v>0.19036060181318795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525309.26999999979</v>
      </c>
      <c r="F15" s="242">
        <v>603726.87</v>
      </c>
      <c r="G15" s="20">
        <f>G7+G11</f>
        <v>1</v>
      </c>
      <c r="H15" s="243">
        <f>H7+H11</f>
        <v>1</v>
      </c>
      <c r="I15" s="153">
        <f t="shared" si="0"/>
        <v>0.14927891906419288</v>
      </c>
      <c r="J15" s="99">
        <v>0</v>
      </c>
      <c r="K15" s="12"/>
      <c r="L15" s="23">
        <v>56335.397999999972</v>
      </c>
      <c r="M15" s="242">
        <v>67672.406000000003</v>
      </c>
      <c r="N15" s="20">
        <f>N7+N11</f>
        <v>1</v>
      </c>
      <c r="O15" s="243">
        <f>O7+O11</f>
        <v>1</v>
      </c>
      <c r="P15" s="153">
        <f t="shared" si="2"/>
        <v>0.20124128705010721</v>
      </c>
      <c r="Q15" s="99">
        <v>0</v>
      </c>
      <c r="R15" s="8"/>
      <c r="S15" s="338">
        <f t="shared" si="4"/>
        <v>1.0724234506655477</v>
      </c>
      <c r="T15" s="339">
        <f t="shared" si="4"/>
        <v>1.1209109510067028</v>
      </c>
      <c r="U15" s="98">
        <f t="shared" si="5"/>
        <v>4.5213017592130887E-2</v>
      </c>
    </row>
    <row r="16" spans="1:21" s="68" customFormat="1" ht="24" customHeight="1" x14ac:dyDescent="0.25">
      <c r="A16" s="305"/>
      <c r="B16" s="303" t="s">
        <v>36</v>
      </c>
      <c r="C16" s="303"/>
      <c r="D16" s="304"/>
      <c r="E16" s="306">
        <f>E8+E12</f>
        <v>267021.94999999972</v>
      </c>
      <c r="F16" s="307">
        <f t="shared" ref="F16:F17" si="6">F8+F12</f>
        <v>269029.64</v>
      </c>
      <c r="G16" s="308">
        <f>E16/E15</f>
        <v>0.50831379769863916</v>
      </c>
      <c r="H16" s="309">
        <f>F16/F15</f>
        <v>0.44561481916483198</v>
      </c>
      <c r="I16" s="316">
        <f t="shared" si="0"/>
        <v>7.5188200820205811E-3</v>
      </c>
      <c r="J16" s="317">
        <f t="shared" si="1"/>
        <v>-0.12334699317168474</v>
      </c>
      <c r="K16" s="5"/>
      <c r="L16" s="306">
        <f t="shared" ref="L16:M18" si="7">L8+L12</f>
        <v>40133.397999999972</v>
      </c>
      <c r="M16" s="307">
        <f t="shared" si="7"/>
        <v>43776.921000000002</v>
      </c>
      <c r="N16" s="321">
        <f>L16/L15</f>
        <v>0.71240107330030744</v>
      </c>
      <c r="O16" s="309">
        <f>M16/M15</f>
        <v>0.64689470328570853</v>
      </c>
      <c r="P16" s="316">
        <f t="shared" si="2"/>
        <v>9.0785310528653282E-2</v>
      </c>
      <c r="Q16" s="317">
        <f t="shared" si="3"/>
        <v>-9.1951531896394531E-2</v>
      </c>
      <c r="R16" s="72"/>
      <c r="S16" s="336">
        <f t="shared" si="4"/>
        <v>1.5029999593666368</v>
      </c>
      <c r="T16" s="337">
        <f t="shared" si="4"/>
        <v>1.6272155365483147</v>
      </c>
      <c r="U16" s="310">
        <f t="shared" si="5"/>
        <v>8.264509683288504E-2</v>
      </c>
    </row>
    <row r="17" spans="1:21" ht="24" customHeight="1" x14ac:dyDescent="0.25">
      <c r="A17" s="14"/>
      <c r="B17" s="5" t="s">
        <v>40</v>
      </c>
      <c r="C17" s="5"/>
      <c r="D17" s="326"/>
      <c r="E17" s="273">
        <f>E9+E13</f>
        <v>98993.090000000026</v>
      </c>
      <c r="F17" s="269">
        <f t="shared" si="6"/>
        <v>101397.60999999997</v>
      </c>
      <c r="G17" s="313">
        <f>E17/E15</f>
        <v>0.18844725508080234</v>
      </c>
      <c r="H17" s="272">
        <f>F17/F15</f>
        <v>0.16795278633200469</v>
      </c>
      <c r="I17" s="314">
        <f t="shared" si="0"/>
        <v>2.4289776185387739E-2</v>
      </c>
      <c r="J17" s="315">
        <f t="shared" si="1"/>
        <v>-0.10875440313529661</v>
      </c>
      <c r="K17" s="324"/>
      <c r="L17" s="273">
        <f t="shared" si="7"/>
        <v>8121.345000000003</v>
      </c>
      <c r="M17" s="269">
        <f t="shared" si="7"/>
        <v>8520.8770000000004</v>
      </c>
      <c r="N17" s="74">
        <f>L17/L15</f>
        <v>0.14416060395987629</v>
      </c>
      <c r="O17" s="231">
        <f>M17/M15</f>
        <v>0.12591361093323622</v>
      </c>
      <c r="P17" s="314">
        <f t="shared" si="2"/>
        <v>4.9195299547057446E-2</v>
      </c>
      <c r="Q17" s="315">
        <f t="shared" si="3"/>
        <v>-0.1265740606339211</v>
      </c>
      <c r="R17" s="325"/>
      <c r="S17" s="336">
        <f t="shared" si="4"/>
        <v>0.82039514071133657</v>
      </c>
      <c r="T17" s="337">
        <f t="shared" si="4"/>
        <v>0.84034298244307759</v>
      </c>
      <c r="U17" s="310">
        <f t="shared" si="5"/>
        <v>2.4314919411205838E-2</v>
      </c>
    </row>
    <row r="18" spans="1:21" ht="24" customHeight="1" thickBot="1" x14ac:dyDescent="0.3">
      <c r="A18" s="15"/>
      <c r="B18" s="327" t="s">
        <v>39</v>
      </c>
      <c r="C18" s="327"/>
      <c r="D18" s="328"/>
      <c r="E18" s="329">
        <f>E10+E14</f>
        <v>159294.22999999998</v>
      </c>
      <c r="F18" s="330">
        <f>F10+F14</f>
        <v>233299.62</v>
      </c>
      <c r="G18" s="331">
        <f>E18/E15</f>
        <v>0.30323894722055839</v>
      </c>
      <c r="H18" s="332">
        <f>F18/F15</f>
        <v>0.3864323945031633</v>
      </c>
      <c r="I18" s="311">
        <f t="shared" si="0"/>
        <v>0.46458299211465487</v>
      </c>
      <c r="J18" s="312">
        <f t="shared" si="1"/>
        <v>0.27434947933022219</v>
      </c>
      <c r="K18" s="324"/>
      <c r="L18" s="329">
        <f t="shared" si="7"/>
        <v>8080.6549999999988</v>
      </c>
      <c r="M18" s="330">
        <f t="shared" si="7"/>
        <v>15374.608000000011</v>
      </c>
      <c r="N18" s="322">
        <f>L18/L15</f>
        <v>0.14343832273981633</v>
      </c>
      <c r="O18" s="323">
        <f>M18/M15</f>
        <v>0.22719168578105545</v>
      </c>
      <c r="P18" s="311">
        <f t="shared" si="2"/>
        <v>0.90264378320816985</v>
      </c>
      <c r="Q18" s="312">
        <f t="shared" si="3"/>
        <v>0.58389809251436853</v>
      </c>
      <c r="R18" s="325"/>
      <c r="S18" s="340">
        <f t="shared" si="4"/>
        <v>0.50727857499923257</v>
      </c>
      <c r="T18" s="341">
        <f t="shared" si="4"/>
        <v>0.65900698852402806</v>
      </c>
      <c r="U18" s="333">
        <f t="shared" si="5"/>
        <v>0.29910274354682737</v>
      </c>
    </row>
    <row r="19" spans="1:21" ht="6.75" customHeight="1" x14ac:dyDescent="0.25">
      <c r="S19" s="342"/>
      <c r="T19" s="342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  <mergeCell ref="A4:D6"/>
    <mergeCell ref="E4:F4"/>
    <mergeCell ref="G4:H4"/>
    <mergeCell ref="I4:J4"/>
    <mergeCell ref="L4:M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>
    <pageSetUpPr fitToPage="1"/>
  </sheetPr>
  <dimension ref="A1:R96"/>
  <sheetViews>
    <sheetView showGridLines="0" topLeftCell="A13" workbookViewId="0">
      <selection activeCell="R90" sqref="R90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47</v>
      </c>
    </row>
    <row r="3" spans="1:18" ht="8.25" customHeight="1" thickBot="1" x14ac:dyDescent="0.3"/>
    <row r="4" spans="1:18" x14ac:dyDescent="0.25">
      <c r="A4" s="401" t="s">
        <v>3</v>
      </c>
      <c r="B4" s="385" t="s">
        <v>1</v>
      </c>
      <c r="C4" s="381"/>
      <c r="D4" s="385" t="s">
        <v>13</v>
      </c>
      <c r="E4" s="381"/>
      <c r="F4" s="404" t="s">
        <v>136</v>
      </c>
      <c r="G4" s="400"/>
      <c r="I4" s="405" t="s">
        <v>20</v>
      </c>
      <c r="J4" s="406"/>
      <c r="K4" s="385" t="s">
        <v>13</v>
      </c>
      <c r="L4" s="387"/>
      <c r="M4" s="399" t="s">
        <v>136</v>
      </c>
      <c r="N4" s="400"/>
      <c r="P4" s="380" t="s">
        <v>23</v>
      </c>
      <c r="Q4" s="381"/>
      <c r="R4" s="208" t="s">
        <v>0</v>
      </c>
    </row>
    <row r="5" spans="1:18" x14ac:dyDescent="0.25">
      <c r="A5" s="402"/>
      <c r="B5" s="388" t="s">
        <v>224</v>
      </c>
      <c r="C5" s="389"/>
      <c r="D5" s="388" t="str">
        <f>B5</f>
        <v>jan-junho</v>
      </c>
      <c r="E5" s="389"/>
      <c r="F5" s="388" t="str">
        <f>D5</f>
        <v>jan-junho</v>
      </c>
      <c r="G5" s="390"/>
      <c r="I5" s="378" t="str">
        <f>B5</f>
        <v>jan-junho</v>
      </c>
      <c r="J5" s="389"/>
      <c r="K5" s="388" t="str">
        <f>B5</f>
        <v>jan-junho</v>
      </c>
      <c r="L5" s="379"/>
      <c r="M5" s="389" t="str">
        <f>B5</f>
        <v>jan-junho</v>
      </c>
      <c r="N5" s="390"/>
      <c r="P5" s="378" t="str">
        <f>B5</f>
        <v>jan-junho</v>
      </c>
      <c r="Q5" s="379"/>
      <c r="R5" s="209" t="s">
        <v>132</v>
      </c>
    </row>
    <row r="6" spans="1:18" ht="19.5" customHeight="1" thickBot="1" x14ac:dyDescent="0.3">
      <c r="A6" s="403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148</v>
      </c>
      <c r="B7" s="59">
        <v>78564.85000000002</v>
      </c>
      <c r="C7" s="245">
        <v>82682.23</v>
      </c>
      <c r="D7" s="4">
        <f>B7/$B$33</f>
        <v>0.14955923012742572</v>
      </c>
      <c r="E7" s="247">
        <f>C7/$C$33</f>
        <v>0.13695303970817135</v>
      </c>
      <c r="F7" s="87">
        <f>(C7-B7)/B7</f>
        <v>5.2407406111002239E-2</v>
      </c>
      <c r="G7" s="101">
        <f>(E7-D7)/D7</f>
        <v>-8.4288949659033344E-2</v>
      </c>
      <c r="I7" s="59">
        <v>7364.5590000000011</v>
      </c>
      <c r="J7" s="245">
        <v>8519.2929999999997</v>
      </c>
      <c r="K7" s="4">
        <f>I7/$I$33</f>
        <v>0.13072702530653996</v>
      </c>
      <c r="L7" s="247">
        <f>J7/$J$33</f>
        <v>0.12589020405155982</v>
      </c>
      <c r="M7" s="87">
        <f>(J7-I7)/I7</f>
        <v>0.15679608242665968</v>
      </c>
      <c r="N7" s="101">
        <f>(L7-K7)/K7</f>
        <v>-3.6999398124743871E-2</v>
      </c>
      <c r="P7" s="49">
        <f t="shared" ref="P7:Q33" si="0">(I7/B7)*10</f>
        <v>0.93738599386366794</v>
      </c>
      <c r="Q7" s="253">
        <f t="shared" si="0"/>
        <v>1.0303656541435808</v>
      </c>
      <c r="R7" s="104">
        <f>(Q7-P7)/P7</f>
        <v>9.9190366496382409E-2</v>
      </c>
    </row>
    <row r="8" spans="1:18" ht="20.100000000000001" customHeight="1" x14ac:dyDescent="0.25">
      <c r="A8" s="14" t="s">
        <v>139</v>
      </c>
      <c r="B8" s="25">
        <v>47804.040000000023</v>
      </c>
      <c r="C8" s="223">
        <v>73591.100000000035</v>
      </c>
      <c r="D8" s="4">
        <f t="shared" ref="D8:D32" si="1">B8/$B$33</f>
        <v>9.1001706480451069E-2</v>
      </c>
      <c r="E8" s="229">
        <f t="shared" ref="E8:E32" si="2">C8/$C$33</f>
        <v>0.12189469055766897</v>
      </c>
      <c r="F8" s="87">
        <f t="shared" ref="F8:F33" si="3">(C8-B8)/B8</f>
        <v>0.53943265046217848</v>
      </c>
      <c r="G8" s="83">
        <f t="shared" ref="G8:G32" si="4">(E8-D8)/D8</f>
        <v>0.33947697545489774</v>
      </c>
      <c r="I8" s="25">
        <v>5246.4829999999993</v>
      </c>
      <c r="J8" s="223">
        <v>7546.9390000000003</v>
      </c>
      <c r="K8" s="4">
        <f t="shared" ref="K8:K32" si="5">I8/$I$33</f>
        <v>9.3129421043586111E-2</v>
      </c>
      <c r="L8" s="229">
        <f t="shared" ref="L8:L32" si="6">J8/$J$33</f>
        <v>0.11152165921217581</v>
      </c>
      <c r="M8" s="87">
        <f t="shared" ref="M8:M33" si="7">(J8-I8)/I8</f>
        <v>0.43847583228612413</v>
      </c>
      <c r="N8" s="83">
        <f t="shared" ref="N8:N32" si="8">(L8-K8)/K8</f>
        <v>0.19749116833854075</v>
      </c>
      <c r="P8" s="49">
        <f t="shared" si="0"/>
        <v>1.09749782654353</v>
      </c>
      <c r="Q8" s="254">
        <f t="shared" si="0"/>
        <v>1.0255233309462688</v>
      </c>
      <c r="R8" s="92">
        <f t="shared" ref="R8:R71" si="9">(Q8-P8)/P8</f>
        <v>-6.5580535884921395E-2</v>
      </c>
    </row>
    <row r="9" spans="1:18" ht="20.100000000000001" customHeight="1" x14ac:dyDescent="0.25">
      <c r="A9" s="14" t="s">
        <v>150</v>
      </c>
      <c r="B9" s="25">
        <v>45185.849999999991</v>
      </c>
      <c r="C9" s="223">
        <v>86761.079999999987</v>
      </c>
      <c r="D9" s="4">
        <f t="shared" si="1"/>
        <v>8.601761396672096E-2</v>
      </c>
      <c r="E9" s="229">
        <f t="shared" si="2"/>
        <v>0.14370915775208082</v>
      </c>
      <c r="F9" s="87">
        <f t="shared" si="3"/>
        <v>0.92009401173154881</v>
      </c>
      <c r="G9" s="83">
        <f t="shared" si="4"/>
        <v>0.67069453714072946</v>
      </c>
      <c r="I9" s="25">
        <v>3250.873</v>
      </c>
      <c r="J9" s="223">
        <v>6425.7779999999993</v>
      </c>
      <c r="K9" s="4">
        <f t="shared" si="5"/>
        <v>5.7705689768979711E-2</v>
      </c>
      <c r="L9" s="229">
        <f t="shared" si="6"/>
        <v>9.4954182654596334E-2</v>
      </c>
      <c r="M9" s="87">
        <f t="shared" si="7"/>
        <v>0.97663150790572228</v>
      </c>
      <c r="N9" s="83">
        <f t="shared" si="8"/>
        <v>0.64549081788534368</v>
      </c>
      <c r="P9" s="49">
        <f t="shared" si="0"/>
        <v>0.71944491472441063</v>
      </c>
      <c r="Q9" s="254">
        <f t="shared" si="0"/>
        <v>0.7406290931371533</v>
      </c>
      <c r="R9" s="92">
        <f t="shared" si="9"/>
        <v>2.944517082431175E-2</v>
      </c>
    </row>
    <row r="10" spans="1:18" ht="20.100000000000001" customHeight="1" x14ac:dyDescent="0.25">
      <c r="A10" s="14" t="s">
        <v>142</v>
      </c>
      <c r="B10" s="25">
        <v>61893.38</v>
      </c>
      <c r="C10" s="223">
        <v>66848.070000000007</v>
      </c>
      <c r="D10" s="4">
        <f t="shared" si="1"/>
        <v>0.11782274468524036</v>
      </c>
      <c r="E10" s="229">
        <f t="shared" si="2"/>
        <v>0.11072568295659925</v>
      </c>
      <c r="F10" s="87">
        <f t="shared" si="3"/>
        <v>8.005201848727618E-2</v>
      </c>
      <c r="G10" s="83">
        <f t="shared" si="4"/>
        <v>-6.0235073861168976E-2</v>
      </c>
      <c r="I10" s="25">
        <v>3788.7690000000007</v>
      </c>
      <c r="J10" s="223">
        <v>5458.9090000000015</v>
      </c>
      <c r="K10" s="4">
        <f t="shared" si="5"/>
        <v>6.7253789526790966E-2</v>
      </c>
      <c r="L10" s="229">
        <f t="shared" si="6"/>
        <v>8.0666690053845622E-2</v>
      </c>
      <c r="M10" s="87">
        <f t="shared" si="7"/>
        <v>0.44081336180696168</v>
      </c>
      <c r="N10" s="83">
        <f t="shared" si="8"/>
        <v>0.19943709672614868</v>
      </c>
      <c r="P10" s="49">
        <f t="shared" si="0"/>
        <v>0.61214446520774934</v>
      </c>
      <c r="Q10" s="254">
        <f t="shared" si="0"/>
        <v>0.81661430165448312</v>
      </c>
      <c r="R10" s="92">
        <f t="shared" si="9"/>
        <v>0.334022192583806</v>
      </c>
    </row>
    <row r="11" spans="1:18" ht="20.100000000000001" customHeight="1" x14ac:dyDescent="0.25">
      <c r="A11" s="14" t="s">
        <v>145</v>
      </c>
      <c r="B11" s="25">
        <v>25583.170000000002</v>
      </c>
      <c r="C11" s="223">
        <v>24800.52</v>
      </c>
      <c r="D11" s="4">
        <f t="shared" si="1"/>
        <v>4.8701158462328295E-2</v>
      </c>
      <c r="E11" s="229">
        <f t="shared" si="2"/>
        <v>4.1079039599479811E-2</v>
      </c>
      <c r="F11" s="87">
        <f t="shared" si="3"/>
        <v>-3.0592377723323631E-2</v>
      </c>
      <c r="G11" s="83">
        <f t="shared" si="4"/>
        <v>-0.15650795799332795</v>
      </c>
      <c r="I11" s="25">
        <v>4851.6330000000007</v>
      </c>
      <c r="J11" s="223">
        <v>4344.1659999999983</v>
      </c>
      <c r="K11" s="4">
        <f t="shared" si="5"/>
        <v>8.6120506328898228E-2</v>
      </c>
      <c r="L11" s="229">
        <f t="shared" si="6"/>
        <v>6.41940527428565E-2</v>
      </c>
      <c r="M11" s="87">
        <f t="shared" si="7"/>
        <v>-0.10459715316471842</v>
      </c>
      <c r="N11" s="83">
        <f t="shared" si="8"/>
        <v>-0.25460200503586894</v>
      </c>
      <c r="P11" s="49">
        <f t="shared" si="0"/>
        <v>1.8964158859124967</v>
      </c>
      <c r="Q11" s="254">
        <f t="shared" si="0"/>
        <v>1.7516431107089683</v>
      </c>
      <c r="R11" s="92">
        <f t="shared" si="9"/>
        <v>-7.6340203791252365E-2</v>
      </c>
    </row>
    <row r="12" spans="1:18" ht="20.100000000000001" customHeight="1" x14ac:dyDescent="0.25">
      <c r="A12" s="14" t="s">
        <v>141</v>
      </c>
      <c r="B12" s="25">
        <v>15582.869999999999</v>
      </c>
      <c r="C12" s="223">
        <v>20210.300000000003</v>
      </c>
      <c r="D12" s="4">
        <f t="shared" si="1"/>
        <v>2.966418239678123E-2</v>
      </c>
      <c r="E12" s="229">
        <f t="shared" si="2"/>
        <v>3.3475899457647139E-2</v>
      </c>
      <c r="F12" s="87">
        <f t="shared" si="3"/>
        <v>0.29695620896535774</v>
      </c>
      <c r="G12" s="83">
        <f t="shared" si="4"/>
        <v>0.12849560489755843</v>
      </c>
      <c r="I12" s="25">
        <v>2733.4350000000004</v>
      </c>
      <c r="J12" s="223">
        <v>3357.46</v>
      </c>
      <c r="K12" s="4">
        <f t="shared" si="5"/>
        <v>4.8520736464842236E-2</v>
      </c>
      <c r="L12" s="229">
        <f t="shared" si="6"/>
        <v>4.9613427369495339E-2</v>
      </c>
      <c r="M12" s="87">
        <f t="shared" si="7"/>
        <v>0.22829333786974981</v>
      </c>
      <c r="N12" s="83">
        <f t="shared" si="8"/>
        <v>2.2520080779170747E-2</v>
      </c>
      <c r="P12" s="49">
        <f t="shared" si="0"/>
        <v>1.7541280906533909</v>
      </c>
      <c r="Q12" s="254">
        <f t="shared" si="0"/>
        <v>1.6612618318382208</v>
      </c>
      <c r="R12" s="92">
        <f t="shared" si="9"/>
        <v>-5.2941549314439486E-2</v>
      </c>
    </row>
    <row r="13" spans="1:18" ht="20.100000000000001" customHeight="1" x14ac:dyDescent="0.25">
      <c r="A13" s="14" t="s">
        <v>152</v>
      </c>
      <c r="B13" s="25">
        <v>14229.39</v>
      </c>
      <c r="C13" s="223">
        <v>14565.060000000001</v>
      </c>
      <c r="D13" s="4">
        <f t="shared" si="1"/>
        <v>2.7087643056441776E-2</v>
      </c>
      <c r="E13" s="229">
        <f t="shared" si="2"/>
        <v>2.4125247233074125E-2</v>
      </c>
      <c r="F13" s="87">
        <f t="shared" si="3"/>
        <v>2.3589907929995726E-2</v>
      </c>
      <c r="G13" s="83">
        <f t="shared" si="4"/>
        <v>-0.1093633660630786</v>
      </c>
      <c r="I13" s="25">
        <v>2795.6020000000008</v>
      </c>
      <c r="J13" s="223">
        <v>2796.7140000000009</v>
      </c>
      <c r="K13" s="4">
        <f t="shared" si="5"/>
        <v>4.9624252233027639E-2</v>
      </c>
      <c r="L13" s="229">
        <f t="shared" si="6"/>
        <v>4.1327243485328444E-2</v>
      </c>
      <c r="M13" s="87">
        <f t="shared" si="7"/>
        <v>3.9776763645185534E-4</v>
      </c>
      <c r="N13" s="83">
        <f t="shared" si="8"/>
        <v>-0.1671966503139988</v>
      </c>
      <c r="P13" s="49">
        <f t="shared" si="0"/>
        <v>1.9646674945306866</v>
      </c>
      <c r="Q13" s="254">
        <f t="shared" si="0"/>
        <v>1.9201527491132895</v>
      </c>
      <c r="R13" s="92">
        <f t="shared" si="9"/>
        <v>-2.265764845263581E-2</v>
      </c>
    </row>
    <row r="14" spans="1:18" ht="20.100000000000001" customHeight="1" x14ac:dyDescent="0.25">
      <c r="A14" s="14" t="s">
        <v>149</v>
      </c>
      <c r="B14" s="25">
        <v>15912.429999999998</v>
      </c>
      <c r="C14" s="223">
        <v>21135.079999999991</v>
      </c>
      <c r="D14" s="4">
        <f t="shared" si="1"/>
        <v>3.0291546159084529E-2</v>
      </c>
      <c r="E14" s="229">
        <f t="shared" si="2"/>
        <v>3.5007684849276278E-2</v>
      </c>
      <c r="F14" s="87">
        <f t="shared" si="3"/>
        <v>0.32821197013906694</v>
      </c>
      <c r="G14" s="83">
        <f t="shared" si="4"/>
        <v>0.15569158026545188</v>
      </c>
      <c r="I14" s="25">
        <v>2111.2489999999998</v>
      </c>
      <c r="J14" s="223">
        <v>2769.9480000000003</v>
      </c>
      <c r="K14" s="4">
        <f t="shared" si="5"/>
        <v>3.7476419355375809E-2</v>
      </c>
      <c r="L14" s="229">
        <f t="shared" si="6"/>
        <v>4.0931720382455454E-2</v>
      </c>
      <c r="M14" s="87">
        <f t="shared" si="7"/>
        <v>0.31199493759381325</v>
      </c>
      <c r="N14" s="83">
        <f t="shared" si="8"/>
        <v>9.2199337250291474E-2</v>
      </c>
      <c r="P14" s="49">
        <f t="shared" si="0"/>
        <v>1.3267923252451073</v>
      </c>
      <c r="Q14" s="254">
        <f t="shared" si="0"/>
        <v>1.3105926260984115</v>
      </c>
      <c r="R14" s="92">
        <f t="shared" si="9"/>
        <v>-1.2209672032661965E-2</v>
      </c>
    </row>
    <row r="15" spans="1:18" ht="20.100000000000001" customHeight="1" x14ac:dyDescent="0.25">
      <c r="A15" s="14" t="s">
        <v>140</v>
      </c>
      <c r="B15" s="25">
        <v>12973.469999999996</v>
      </c>
      <c r="C15" s="223">
        <v>14027.060000000001</v>
      </c>
      <c r="D15" s="4">
        <f t="shared" si="1"/>
        <v>2.4696822883022787E-2</v>
      </c>
      <c r="E15" s="229">
        <f t="shared" si="2"/>
        <v>2.323411578484158E-2</v>
      </c>
      <c r="F15" s="87">
        <f t="shared" si="3"/>
        <v>8.1211117765717725E-2</v>
      </c>
      <c r="G15" s="83">
        <f t="shared" si="4"/>
        <v>-5.922652906041239E-2</v>
      </c>
      <c r="I15" s="25">
        <v>2265.8139999999999</v>
      </c>
      <c r="J15" s="223">
        <v>2572.2300000000005</v>
      </c>
      <c r="K15" s="4">
        <f t="shared" si="5"/>
        <v>4.0220076194367169E-2</v>
      </c>
      <c r="L15" s="229">
        <f t="shared" si="6"/>
        <v>3.8010027307142015E-2</v>
      </c>
      <c r="M15" s="87">
        <f t="shared" si="7"/>
        <v>0.13523440141159013</v>
      </c>
      <c r="N15" s="83">
        <f t="shared" si="8"/>
        <v>-5.4948898568587784E-2</v>
      </c>
      <c r="P15" s="49">
        <f t="shared" si="0"/>
        <v>1.7464980456269608</v>
      </c>
      <c r="Q15" s="254">
        <f t="shared" si="0"/>
        <v>1.8337627414440378</v>
      </c>
      <c r="R15" s="92">
        <f t="shared" si="9"/>
        <v>4.9965527322276874E-2</v>
      </c>
    </row>
    <row r="16" spans="1:18" ht="20.100000000000001" customHeight="1" x14ac:dyDescent="0.25">
      <c r="A16" s="14" t="s">
        <v>151</v>
      </c>
      <c r="B16" s="25">
        <v>22402.68</v>
      </c>
      <c r="C16" s="223">
        <v>17477.52</v>
      </c>
      <c r="D16" s="4">
        <f t="shared" si="1"/>
        <v>4.2646648896944077E-2</v>
      </c>
      <c r="E16" s="229">
        <f t="shared" si="2"/>
        <v>2.8949382358946521E-2</v>
      </c>
      <c r="F16" s="87">
        <f t="shared" si="3"/>
        <v>-0.21984691117312749</v>
      </c>
      <c r="G16" s="83">
        <f t="shared" si="4"/>
        <v>-0.32118037154799889</v>
      </c>
      <c r="I16" s="25">
        <v>2464.529</v>
      </c>
      <c r="J16" s="223">
        <v>2251.2409999999995</v>
      </c>
      <c r="K16" s="4">
        <f t="shared" si="5"/>
        <v>4.3747432120742273E-2</v>
      </c>
      <c r="L16" s="229">
        <f t="shared" si="6"/>
        <v>3.3266749818234631E-2</v>
      </c>
      <c r="M16" s="87">
        <f t="shared" si="7"/>
        <v>-8.6543108236908736E-2</v>
      </c>
      <c r="N16" s="83">
        <f t="shared" si="8"/>
        <v>-0.2395725141896583</v>
      </c>
      <c r="P16" s="49">
        <f t="shared" si="0"/>
        <v>1.100104541063837</v>
      </c>
      <c r="Q16" s="254">
        <f t="shared" si="0"/>
        <v>1.288078056841016</v>
      </c>
      <c r="R16" s="92">
        <f t="shared" si="9"/>
        <v>0.17086877543056261</v>
      </c>
    </row>
    <row r="17" spans="1:18" ht="20.100000000000001" customHeight="1" x14ac:dyDescent="0.25">
      <c r="A17" s="14" t="s">
        <v>172</v>
      </c>
      <c r="B17" s="25">
        <v>42599.609999999993</v>
      </c>
      <c r="C17" s="223">
        <v>37990.070000000007</v>
      </c>
      <c r="D17" s="4">
        <f t="shared" si="1"/>
        <v>8.1094342766880906E-2</v>
      </c>
      <c r="E17" s="229">
        <f t="shared" si="2"/>
        <v>6.2925922114415764E-2</v>
      </c>
      <c r="F17" s="87">
        <f t="shared" si="3"/>
        <v>-0.10820615493897684</v>
      </c>
      <c r="G17" s="83">
        <f t="shared" si="4"/>
        <v>-0.22404054379839133</v>
      </c>
      <c r="I17" s="25">
        <v>1964.4309999999998</v>
      </c>
      <c r="J17" s="223">
        <v>2248.8220000000001</v>
      </c>
      <c r="K17" s="4">
        <f t="shared" si="5"/>
        <v>3.4870278186372262E-2</v>
      </c>
      <c r="L17" s="229">
        <f t="shared" si="6"/>
        <v>3.3231004081634111E-2</v>
      </c>
      <c r="M17" s="87">
        <f t="shared" si="7"/>
        <v>0.14477016499943257</v>
      </c>
      <c r="N17" s="83">
        <f t="shared" si="8"/>
        <v>-4.70106402930505E-2</v>
      </c>
      <c r="P17" s="49">
        <f t="shared" si="0"/>
        <v>0.46113825924697432</v>
      </c>
      <c r="Q17" s="254">
        <f t="shared" si="0"/>
        <v>0.59194994902615328</v>
      </c>
      <c r="R17" s="92">
        <f t="shared" si="9"/>
        <v>0.28367130064807616</v>
      </c>
    </row>
    <row r="18" spans="1:18" ht="20.100000000000001" customHeight="1" x14ac:dyDescent="0.25">
      <c r="A18" s="14" t="s">
        <v>143</v>
      </c>
      <c r="B18" s="25">
        <v>17084.07</v>
      </c>
      <c r="C18" s="223">
        <v>13410.91</v>
      </c>
      <c r="D18" s="4">
        <f t="shared" si="1"/>
        <v>3.2521927511387716E-2</v>
      </c>
      <c r="E18" s="229">
        <f t="shared" si="2"/>
        <v>2.22135383836734E-2</v>
      </c>
      <c r="F18" s="87">
        <f t="shared" si="3"/>
        <v>-0.21500497246850428</v>
      </c>
      <c r="G18" s="83">
        <f t="shared" si="4"/>
        <v>-0.31696734838686241</v>
      </c>
      <c r="I18" s="25">
        <v>2366.3980000000006</v>
      </c>
      <c r="J18" s="223">
        <v>2091.7950000000005</v>
      </c>
      <c r="K18" s="4">
        <f t="shared" si="5"/>
        <v>4.2005525548963023E-2</v>
      </c>
      <c r="L18" s="229">
        <f t="shared" si="6"/>
        <v>3.0910604833526992E-2</v>
      </c>
      <c r="M18" s="87">
        <f t="shared" si="7"/>
        <v>-0.11604260990754725</v>
      </c>
      <c r="N18" s="83">
        <f t="shared" si="8"/>
        <v>-0.26413002981008837</v>
      </c>
      <c r="P18" s="49">
        <f t="shared" si="0"/>
        <v>1.3851488550444953</v>
      </c>
      <c r="Q18" s="254">
        <f t="shared" si="0"/>
        <v>1.5597711117291821</v>
      </c>
      <c r="R18" s="92">
        <f t="shared" si="9"/>
        <v>0.12606750245559528</v>
      </c>
    </row>
    <row r="19" spans="1:18" ht="20.100000000000001" customHeight="1" x14ac:dyDescent="0.25">
      <c r="A19" s="14" t="s">
        <v>154</v>
      </c>
      <c r="B19" s="25">
        <v>12549.770000000004</v>
      </c>
      <c r="C19" s="223">
        <v>15493.009999999995</v>
      </c>
      <c r="D19" s="4">
        <f t="shared" si="1"/>
        <v>2.3890250404299936E-2</v>
      </c>
      <c r="E19" s="229">
        <f t="shared" si="2"/>
        <v>2.5662283343459592E-2</v>
      </c>
      <c r="F19" s="87">
        <f t="shared" si="3"/>
        <v>0.23452541361315704</v>
      </c>
      <c r="G19" s="83">
        <f t="shared" si="4"/>
        <v>7.4173895592183209E-2</v>
      </c>
      <c r="I19" s="25">
        <v>1403.5040000000001</v>
      </c>
      <c r="J19" s="223">
        <v>1915.8840000000002</v>
      </c>
      <c r="K19" s="4">
        <f t="shared" si="5"/>
        <v>2.491335909262592E-2</v>
      </c>
      <c r="L19" s="229">
        <f t="shared" si="6"/>
        <v>2.8311155362201849E-2</v>
      </c>
      <c r="M19" s="87">
        <f t="shared" si="7"/>
        <v>0.3650719912447703</v>
      </c>
      <c r="N19" s="83">
        <f t="shared" si="8"/>
        <v>0.13638450989058473</v>
      </c>
      <c r="P19" s="49">
        <f t="shared" si="0"/>
        <v>1.1183503761423514</v>
      </c>
      <c r="Q19" s="254">
        <f t="shared" si="0"/>
        <v>1.2366118656090721</v>
      </c>
      <c r="R19" s="92">
        <f t="shared" si="9"/>
        <v>0.10574636714001294</v>
      </c>
    </row>
    <row r="20" spans="1:18" ht="20.100000000000001" customHeight="1" x14ac:dyDescent="0.25">
      <c r="A20" s="14" t="s">
        <v>147</v>
      </c>
      <c r="B20" s="25">
        <v>15888.180000000006</v>
      </c>
      <c r="C20" s="223">
        <v>13578.839999999997</v>
      </c>
      <c r="D20" s="4">
        <f t="shared" si="1"/>
        <v>3.0245382877024052E-2</v>
      </c>
      <c r="E20" s="229">
        <f t="shared" si="2"/>
        <v>2.2491693967505531E-2</v>
      </c>
      <c r="F20" s="87">
        <f t="shared" si="3"/>
        <v>-0.14534956174967859</v>
      </c>
      <c r="G20" s="83">
        <f t="shared" si="4"/>
        <v>-0.25635942322319294</v>
      </c>
      <c r="I20" s="25">
        <v>1991.8220000000001</v>
      </c>
      <c r="J20" s="223">
        <v>1897.8469999999998</v>
      </c>
      <c r="K20" s="4">
        <f t="shared" si="5"/>
        <v>3.5356491135466905E-2</v>
      </c>
      <c r="L20" s="229">
        <f t="shared" si="6"/>
        <v>2.8044621318769131E-2</v>
      </c>
      <c r="M20" s="87">
        <f t="shared" si="7"/>
        <v>-4.7180420740407708E-2</v>
      </c>
      <c r="N20" s="83">
        <f t="shared" si="8"/>
        <v>-0.20680417037659798</v>
      </c>
      <c r="P20" s="49">
        <f t="shared" si="0"/>
        <v>1.2536501978200143</v>
      </c>
      <c r="Q20" s="254">
        <f t="shared" si="0"/>
        <v>1.397650314754427</v>
      </c>
      <c r="R20" s="92">
        <f t="shared" si="9"/>
        <v>0.11486467053155343</v>
      </c>
    </row>
    <row r="21" spans="1:18" ht="20.100000000000001" customHeight="1" x14ac:dyDescent="0.25">
      <c r="A21" s="14" t="s">
        <v>158</v>
      </c>
      <c r="B21" s="25">
        <v>3445.17</v>
      </c>
      <c r="C21" s="223">
        <v>5802.96</v>
      </c>
      <c r="D21" s="4">
        <f t="shared" si="1"/>
        <v>6.5583651322201108E-3</v>
      </c>
      <c r="E21" s="229">
        <f t="shared" si="2"/>
        <v>9.6118961874266089E-3</v>
      </c>
      <c r="F21" s="87">
        <f t="shared" si="3"/>
        <v>0.68437551702818722</v>
      </c>
      <c r="G21" s="83">
        <f t="shared" si="4"/>
        <v>0.4655933290760268</v>
      </c>
      <c r="I21" s="25">
        <v>885.51800000000003</v>
      </c>
      <c r="J21" s="223">
        <v>1548.4250000000002</v>
      </c>
      <c r="K21" s="4">
        <f t="shared" si="5"/>
        <v>1.5718678334357378E-2</v>
      </c>
      <c r="L21" s="229">
        <f t="shared" si="6"/>
        <v>2.2881187348355848E-2</v>
      </c>
      <c r="M21" s="87">
        <f t="shared" si="7"/>
        <v>0.74860928857459719</v>
      </c>
      <c r="N21" s="83">
        <f t="shared" si="8"/>
        <v>0.45566865493664882</v>
      </c>
      <c r="P21" s="49">
        <f t="shared" si="0"/>
        <v>2.5703172847784002</v>
      </c>
      <c r="Q21" s="254">
        <f t="shared" si="0"/>
        <v>2.6683365041289275</v>
      </c>
      <c r="R21" s="92">
        <f t="shared" si="9"/>
        <v>3.8135066021227841E-2</v>
      </c>
    </row>
    <row r="22" spans="1:18" ht="20.100000000000001" customHeight="1" x14ac:dyDescent="0.25">
      <c r="A22" s="14" t="s">
        <v>144</v>
      </c>
      <c r="B22" s="25">
        <v>4508.9400000000005</v>
      </c>
      <c r="C22" s="223">
        <v>7320.8700000000008</v>
      </c>
      <c r="D22" s="4">
        <f t="shared" si="1"/>
        <v>8.5834007840752558E-3</v>
      </c>
      <c r="E22" s="229">
        <f t="shared" si="2"/>
        <v>1.2126129155059805E-2</v>
      </c>
      <c r="F22" s="87">
        <f t="shared" si="3"/>
        <v>0.62363437969899793</v>
      </c>
      <c r="G22" s="83">
        <f t="shared" si="4"/>
        <v>0.41274180946523625</v>
      </c>
      <c r="I22" s="25">
        <v>756.09199999999998</v>
      </c>
      <c r="J22" s="223">
        <v>1264.3070000000005</v>
      </c>
      <c r="K22" s="4">
        <f t="shared" si="5"/>
        <v>1.3421259578214039E-2</v>
      </c>
      <c r="L22" s="229">
        <f t="shared" si="6"/>
        <v>1.8682755272510936E-2</v>
      </c>
      <c r="M22" s="87">
        <f t="shared" si="7"/>
        <v>0.6721602662109909</v>
      </c>
      <c r="N22" s="83">
        <f t="shared" si="8"/>
        <v>0.392026967635555</v>
      </c>
      <c r="P22" s="49">
        <f t="shared" si="0"/>
        <v>1.676873056638589</v>
      </c>
      <c r="Q22" s="254">
        <f t="shared" si="0"/>
        <v>1.7269900981713926</v>
      </c>
      <c r="R22" s="92">
        <f t="shared" si="9"/>
        <v>2.9887200664591017E-2</v>
      </c>
    </row>
    <row r="23" spans="1:18" ht="20.100000000000001" customHeight="1" x14ac:dyDescent="0.25">
      <c r="A23" s="14" t="s">
        <v>153</v>
      </c>
      <c r="B23" s="25">
        <v>4446.95</v>
      </c>
      <c r="C23" s="223">
        <v>4854.5599999999995</v>
      </c>
      <c r="D23" s="4">
        <f t="shared" si="1"/>
        <v>8.4653941096451621E-3</v>
      </c>
      <c r="E23" s="229">
        <f t="shared" si="2"/>
        <v>8.0409871437393532E-3</v>
      </c>
      <c r="F23" s="87">
        <f t="shared" si="3"/>
        <v>9.1660576350082568E-2</v>
      </c>
      <c r="G23" s="83">
        <f t="shared" si="4"/>
        <v>-5.0134342289185924E-2</v>
      </c>
      <c r="I23" s="25">
        <v>905.27300000000002</v>
      </c>
      <c r="J23" s="223">
        <v>1153.2340000000004</v>
      </c>
      <c r="K23" s="4">
        <f t="shared" si="5"/>
        <v>1.6069345955450603E-2</v>
      </c>
      <c r="L23" s="229">
        <f t="shared" si="6"/>
        <v>1.7041421580311487E-2</v>
      </c>
      <c r="M23" s="87">
        <f t="shared" si="7"/>
        <v>0.27390742902969639</v>
      </c>
      <c r="N23" s="83">
        <f t="shared" si="8"/>
        <v>6.0492544472923231E-2</v>
      </c>
      <c r="P23" s="49">
        <f t="shared" si="0"/>
        <v>2.0357166147584302</v>
      </c>
      <c r="Q23" s="254">
        <f t="shared" si="0"/>
        <v>2.3755685376223603</v>
      </c>
      <c r="R23" s="92">
        <f t="shared" si="9"/>
        <v>0.16694461321388726</v>
      </c>
    </row>
    <row r="24" spans="1:18" ht="20.100000000000001" customHeight="1" x14ac:dyDescent="0.25">
      <c r="A24" s="14" t="s">
        <v>173</v>
      </c>
      <c r="B24" s="25">
        <v>15716.600000000002</v>
      </c>
      <c r="C24" s="223">
        <v>12344.910000000002</v>
      </c>
      <c r="D24" s="4">
        <f t="shared" si="1"/>
        <v>2.9918756240490486E-2</v>
      </c>
      <c r="E24" s="229">
        <f t="shared" si="2"/>
        <v>2.0447839268773978E-2</v>
      </c>
      <c r="F24" s="87">
        <f t="shared" si="3"/>
        <v>-0.21453049641780028</v>
      </c>
      <c r="G24" s="83">
        <f t="shared" si="4"/>
        <v>-0.31655450165067567</v>
      </c>
      <c r="I24" s="25">
        <v>1268.8829999999998</v>
      </c>
      <c r="J24" s="223">
        <v>1018.681</v>
      </c>
      <c r="K24" s="4">
        <f t="shared" si="5"/>
        <v>2.2523724781353276E-2</v>
      </c>
      <c r="L24" s="229">
        <f t="shared" si="6"/>
        <v>1.5053122243060196E-2</v>
      </c>
      <c r="M24" s="87">
        <f t="shared" si="7"/>
        <v>-0.19718287659303482</v>
      </c>
      <c r="N24" s="83">
        <f t="shared" si="8"/>
        <v>-0.33167704768252942</v>
      </c>
      <c r="P24" s="49">
        <f t="shared" si="0"/>
        <v>0.80735209905450256</v>
      </c>
      <c r="Q24" s="254">
        <f t="shared" si="0"/>
        <v>0.82518301064973332</v>
      </c>
      <c r="R24" s="92">
        <f t="shared" si="9"/>
        <v>2.2085669457121253E-2</v>
      </c>
    </row>
    <row r="25" spans="1:18" ht="20.100000000000001" customHeight="1" x14ac:dyDescent="0.25">
      <c r="A25" s="14" t="s">
        <v>161</v>
      </c>
      <c r="B25" s="25">
        <v>4070.35</v>
      </c>
      <c r="C25" s="223">
        <v>4566.6200000000008</v>
      </c>
      <c r="D25" s="4">
        <f t="shared" si="1"/>
        <v>7.7484830983469977E-3</v>
      </c>
      <c r="E25" s="229">
        <f t="shared" si="2"/>
        <v>7.5640496173377224E-3</v>
      </c>
      <c r="F25" s="87">
        <f t="shared" si="3"/>
        <v>0.12192317613964423</v>
      </c>
      <c r="G25" s="83">
        <f t="shared" si="4"/>
        <v>-2.3802527368049744E-2</v>
      </c>
      <c r="I25" s="25">
        <v>896.91700000000003</v>
      </c>
      <c r="J25" s="223">
        <v>996.4899999999999</v>
      </c>
      <c r="K25" s="4">
        <f t="shared" si="5"/>
        <v>1.5921020030780646E-2</v>
      </c>
      <c r="L25" s="229">
        <f t="shared" si="6"/>
        <v>1.4725204243513968E-2</v>
      </c>
      <c r="M25" s="87">
        <f t="shared" si="7"/>
        <v>0.11101696143567338</v>
      </c>
      <c r="N25" s="83">
        <f t="shared" si="8"/>
        <v>-7.5109244568172598E-2</v>
      </c>
      <c r="P25" s="49">
        <f t="shared" si="0"/>
        <v>2.2035377793064477</v>
      </c>
      <c r="Q25" s="254">
        <f t="shared" si="0"/>
        <v>2.1821171895187246</v>
      </c>
      <c r="R25" s="92">
        <f t="shared" si="9"/>
        <v>-9.720999562106496E-3</v>
      </c>
    </row>
    <row r="26" spans="1:18" ht="20.100000000000001" customHeight="1" x14ac:dyDescent="0.25">
      <c r="A26" s="14" t="s">
        <v>177</v>
      </c>
      <c r="B26" s="25">
        <v>24309.780000000006</v>
      </c>
      <c r="C26" s="223">
        <v>22992.770000000011</v>
      </c>
      <c r="D26" s="4">
        <f t="shared" si="1"/>
        <v>4.6277081689420796E-2</v>
      </c>
      <c r="E26" s="229">
        <f t="shared" si="2"/>
        <v>3.8084721986947526E-2</v>
      </c>
      <c r="F26" s="87">
        <f t="shared" si="3"/>
        <v>-5.417613816332334E-2</v>
      </c>
      <c r="G26" s="83">
        <f t="shared" si="4"/>
        <v>-0.17702844266314421</v>
      </c>
      <c r="I26" s="25">
        <v>1110.76</v>
      </c>
      <c r="J26" s="223">
        <v>974.63199999999995</v>
      </c>
      <c r="K26" s="4">
        <f t="shared" si="5"/>
        <v>1.971691049382486E-2</v>
      </c>
      <c r="L26" s="229">
        <f t="shared" si="6"/>
        <v>1.4402207008865624E-2</v>
      </c>
      <c r="M26" s="87">
        <f t="shared" si="7"/>
        <v>-0.12255392704094498</v>
      </c>
      <c r="N26" s="83">
        <f t="shared" si="8"/>
        <v>-0.26955052043390615</v>
      </c>
      <c r="P26" s="49">
        <f t="shared" si="0"/>
        <v>0.45691898486946392</v>
      </c>
      <c r="Q26" s="254">
        <f t="shared" si="0"/>
        <v>0.42388629121241134</v>
      </c>
      <c r="R26" s="92">
        <f t="shared" si="9"/>
        <v>-7.2294421442106654E-2</v>
      </c>
    </row>
    <row r="27" spans="1:18" ht="20.100000000000001" customHeight="1" x14ac:dyDescent="0.25">
      <c r="A27" s="14" t="s">
        <v>146</v>
      </c>
      <c r="B27" s="25">
        <v>6135.2300000000014</v>
      </c>
      <c r="C27" s="223">
        <v>5239.9500000000007</v>
      </c>
      <c r="D27" s="4">
        <f t="shared" si="1"/>
        <v>1.1679272288493978E-2</v>
      </c>
      <c r="E27" s="229">
        <f t="shared" si="2"/>
        <v>8.6793387214983506E-3</v>
      </c>
      <c r="F27" s="87">
        <f t="shared" si="3"/>
        <v>-0.14592443967055846</v>
      </c>
      <c r="G27" s="83">
        <f t="shared" si="4"/>
        <v>-0.256859630710987</v>
      </c>
      <c r="I27" s="25">
        <v>731.32200000000012</v>
      </c>
      <c r="J27" s="223">
        <v>649.91499999999996</v>
      </c>
      <c r="K27" s="4">
        <f t="shared" si="5"/>
        <v>1.2981571551158654E-2</v>
      </c>
      <c r="L27" s="229">
        <f t="shared" si="6"/>
        <v>9.6038405964168037E-3</v>
      </c>
      <c r="M27" s="87">
        <f t="shared" si="7"/>
        <v>-0.11131485173425679</v>
      </c>
      <c r="N27" s="83">
        <f t="shared" si="8"/>
        <v>-0.26019430247182784</v>
      </c>
      <c r="P27" s="49">
        <f t="shared" si="0"/>
        <v>1.192004211741043</v>
      </c>
      <c r="Q27" s="254">
        <f t="shared" si="0"/>
        <v>1.240307636523249</v>
      </c>
      <c r="R27" s="92">
        <f t="shared" si="9"/>
        <v>4.0522864186573644E-2</v>
      </c>
    </row>
    <row r="28" spans="1:18" ht="20.100000000000001" customHeight="1" x14ac:dyDescent="0.25">
      <c r="A28" s="14" t="s">
        <v>159</v>
      </c>
      <c r="B28" s="25">
        <v>5335.65</v>
      </c>
      <c r="C28" s="223">
        <v>4120.3600000000006</v>
      </c>
      <c r="D28" s="4">
        <f t="shared" si="1"/>
        <v>1.0157159419631029E-2</v>
      </c>
      <c r="E28" s="229">
        <f t="shared" si="2"/>
        <v>6.8248743011885497E-3</v>
      </c>
      <c r="F28" s="87">
        <f t="shared" si="3"/>
        <v>-0.2277679383018</v>
      </c>
      <c r="G28" s="83">
        <f t="shared" si="4"/>
        <v>-0.32807254280188586</v>
      </c>
      <c r="I28" s="25">
        <v>573.39199999999994</v>
      </c>
      <c r="J28" s="223">
        <v>477.56100000000009</v>
      </c>
      <c r="K28" s="4">
        <f t="shared" si="5"/>
        <v>1.0178183173570549E-2</v>
      </c>
      <c r="L28" s="229">
        <f t="shared" si="6"/>
        <v>7.0569531693612337E-3</v>
      </c>
      <c r="M28" s="87">
        <f t="shared" si="7"/>
        <v>-0.16712999134972212</v>
      </c>
      <c r="N28" s="83">
        <f t="shared" si="8"/>
        <v>-0.30665885561129813</v>
      </c>
      <c r="P28" s="49">
        <f t="shared" si="0"/>
        <v>1.0746432018591925</v>
      </c>
      <c r="Q28" s="254">
        <f t="shared" si="0"/>
        <v>1.1590273665407878</v>
      </c>
      <c r="R28" s="92">
        <f t="shared" si="9"/>
        <v>7.8522959560536898E-2</v>
      </c>
    </row>
    <row r="29" spans="1:18" ht="20.100000000000001" customHeight="1" x14ac:dyDescent="0.25">
      <c r="A29" s="14" t="s">
        <v>160</v>
      </c>
      <c r="B29" s="25">
        <v>3724.72</v>
      </c>
      <c r="C29" s="223">
        <v>4336.8899999999994</v>
      </c>
      <c r="D29" s="4">
        <f t="shared" si="1"/>
        <v>7.090527833251448E-3</v>
      </c>
      <c r="E29" s="229">
        <f t="shared" si="2"/>
        <v>7.1835298634297983E-3</v>
      </c>
      <c r="F29" s="87">
        <f>(C29-B29)/B29</f>
        <v>0.16435329367039661</v>
      </c>
      <c r="G29" s="83">
        <f>(E29-D29)/D29</f>
        <v>1.3116376152169065E-2</v>
      </c>
      <c r="I29" s="25">
        <v>358.59300000000002</v>
      </c>
      <c r="J29" s="223">
        <v>461.06200000000001</v>
      </c>
      <c r="K29" s="4">
        <f t="shared" si="5"/>
        <v>6.365322918283102E-3</v>
      </c>
      <c r="L29" s="229">
        <f t="shared" si="6"/>
        <v>6.8131462623037238E-3</v>
      </c>
      <c r="M29" s="87">
        <f>(J29-I29)/I29</f>
        <v>0.28575292880786851</v>
      </c>
      <c r="N29" s="83">
        <f>(L29-K29)/K29</f>
        <v>7.0353593960542041E-2</v>
      </c>
      <c r="P29" s="49">
        <f t="shared" si="0"/>
        <v>0.96273813870572833</v>
      </c>
      <c r="Q29" s="254">
        <f t="shared" si="0"/>
        <v>1.0631166573281778</v>
      </c>
      <c r="R29" s="92">
        <f>(Q29-P29)/P29</f>
        <v>0.10426357343378428</v>
      </c>
    </row>
    <row r="30" spans="1:18" ht="20.100000000000001" customHeight="1" x14ac:dyDescent="0.25">
      <c r="A30" s="14" t="s">
        <v>178</v>
      </c>
      <c r="B30" s="25">
        <v>2094.0100000000002</v>
      </c>
      <c r="C30" s="223">
        <v>1912.6499999999999</v>
      </c>
      <c r="D30" s="4">
        <f t="shared" si="1"/>
        <v>3.9862422378344857E-3</v>
      </c>
      <c r="E30" s="229">
        <f t="shared" si="2"/>
        <v>3.1680716811560827E-3</v>
      </c>
      <c r="F30" s="87">
        <f t="shared" si="3"/>
        <v>-8.6608946471124937E-2</v>
      </c>
      <c r="G30" s="83">
        <f t="shared" si="4"/>
        <v>-0.2052485794548381</v>
      </c>
      <c r="I30" s="25">
        <v>530.0870000000001</v>
      </c>
      <c r="J30" s="223">
        <v>449.81700000000001</v>
      </c>
      <c r="K30" s="4">
        <f t="shared" si="5"/>
        <v>9.4094835364436427E-3</v>
      </c>
      <c r="L30" s="229">
        <f t="shared" si="6"/>
        <v>6.6469780903016824E-3</v>
      </c>
      <c r="M30" s="87">
        <f t="shared" si="7"/>
        <v>-0.15142797314403122</v>
      </c>
      <c r="N30" s="83">
        <f t="shared" si="8"/>
        <v>-0.29358736167001809</v>
      </c>
      <c r="P30" s="49">
        <f t="shared" si="0"/>
        <v>2.5314444534648834</v>
      </c>
      <c r="Q30" s="254">
        <f t="shared" si="0"/>
        <v>2.3517998588346014</v>
      </c>
      <c r="R30" s="92">
        <f t="shared" si="9"/>
        <v>-7.096525242116046E-2</v>
      </c>
    </row>
    <row r="31" spans="1:18" ht="20.100000000000001" customHeight="1" x14ac:dyDescent="0.25">
      <c r="A31" s="14" t="s">
        <v>155</v>
      </c>
      <c r="B31" s="25">
        <v>361.12000000000006</v>
      </c>
      <c r="C31" s="223">
        <v>1823.82</v>
      </c>
      <c r="D31" s="4">
        <f t="shared" si="1"/>
        <v>6.8744265639934365E-4</v>
      </c>
      <c r="E31" s="229">
        <f t="shared" si="2"/>
        <v>3.0209356095083194E-3</v>
      </c>
      <c r="F31" s="87">
        <f t="shared" si="3"/>
        <v>4.050454142667256</v>
      </c>
      <c r="G31" s="83">
        <f t="shared" si="4"/>
        <v>3.3944546958014516</v>
      </c>
      <c r="I31" s="25">
        <v>102.967</v>
      </c>
      <c r="J31" s="223">
        <v>387.92399999999992</v>
      </c>
      <c r="K31" s="4">
        <f t="shared" si="5"/>
        <v>1.8277495794029892E-3</v>
      </c>
      <c r="L31" s="229">
        <f t="shared" si="6"/>
        <v>5.7323807875251246E-3</v>
      </c>
      <c r="M31" s="87">
        <f t="shared" si="7"/>
        <v>2.7674594773082632</v>
      </c>
      <c r="N31" s="83">
        <f t="shared" si="8"/>
        <v>2.136305351741639</v>
      </c>
      <c r="P31" s="49">
        <f t="shared" si="0"/>
        <v>2.8513236597252982</v>
      </c>
      <c r="Q31" s="254">
        <f t="shared" si="0"/>
        <v>2.1269862157449744</v>
      </c>
      <c r="R31" s="92">
        <f t="shared" si="9"/>
        <v>-0.25403550435593408</v>
      </c>
    </row>
    <row r="32" spans="1:18" ht="20.100000000000001" customHeight="1" thickBot="1" x14ac:dyDescent="0.3">
      <c r="A32" s="14" t="s">
        <v>18</v>
      </c>
      <c r="B32" s="25">
        <f>B33-SUM(B7:B31)</f>
        <v>22906.989999999991</v>
      </c>
      <c r="C32" s="223">
        <f>C33-SUM(C7:C31)</f>
        <v>25839.660000000033</v>
      </c>
      <c r="D32" s="4">
        <f t="shared" si="1"/>
        <v>4.3606673836157489E-2</v>
      </c>
      <c r="E32" s="229">
        <f t="shared" si="2"/>
        <v>4.2800248397093926E-2</v>
      </c>
      <c r="F32" s="87">
        <f t="shared" si="3"/>
        <v>0.12802511373166195</v>
      </c>
      <c r="G32" s="83">
        <f t="shared" si="4"/>
        <v>-1.8493165566663704E-2</v>
      </c>
      <c r="I32" s="25">
        <f>I33-SUM(I7:I31)</f>
        <v>3616.4929999999949</v>
      </c>
      <c r="J32" s="223">
        <f>J33-SUM(J7:J31)</f>
        <v>4093.3319999999949</v>
      </c>
      <c r="K32" s="4">
        <f t="shared" si="5"/>
        <v>6.4195747760581984E-2</v>
      </c>
      <c r="L32" s="229">
        <f t="shared" si="6"/>
        <v>6.0487460723651465E-2</v>
      </c>
      <c r="M32" s="87">
        <f t="shared" si="7"/>
        <v>0.13185121608143596</v>
      </c>
      <c r="N32" s="83">
        <f t="shared" si="8"/>
        <v>-5.7765306368274948E-2</v>
      </c>
      <c r="P32" s="49">
        <f t="shared" si="0"/>
        <v>1.5787726803041326</v>
      </c>
      <c r="Q32" s="254">
        <f t="shared" si="0"/>
        <v>1.5841276549304402</v>
      </c>
      <c r="R32" s="92">
        <f t="shared" si="9"/>
        <v>3.3918591910748943E-3</v>
      </c>
    </row>
    <row r="33" spans="1:18" ht="26.25" customHeight="1" thickBot="1" x14ac:dyDescent="0.3">
      <c r="A33" s="18" t="s">
        <v>19</v>
      </c>
      <c r="B33" s="23">
        <v>525309.27</v>
      </c>
      <c r="C33" s="242">
        <v>603726.87</v>
      </c>
      <c r="D33" s="20">
        <f>SUM(D7:D32)</f>
        <v>0.99999999999999989</v>
      </c>
      <c r="E33" s="243">
        <f>SUM(E7:E32)</f>
        <v>1</v>
      </c>
      <c r="F33" s="97">
        <f t="shared" si="3"/>
        <v>0.14927891906419236</v>
      </c>
      <c r="G33" s="99">
        <v>0</v>
      </c>
      <c r="H33" s="2"/>
      <c r="I33" s="23">
        <v>56335.398000000001</v>
      </c>
      <c r="J33" s="242">
        <v>67672.405999999988</v>
      </c>
      <c r="K33" s="20">
        <f>SUM(K7:K32)</f>
        <v>0.99999999999999989</v>
      </c>
      <c r="L33" s="243">
        <f>SUM(L7:L32)</f>
        <v>1.0000000000000004</v>
      </c>
      <c r="M33" s="97">
        <f t="shared" si="7"/>
        <v>0.20124128705010635</v>
      </c>
      <c r="N33" s="99">
        <f>K33-L33</f>
        <v>0</v>
      </c>
      <c r="P33" s="40">
        <f t="shared" si="0"/>
        <v>1.0724234506655479</v>
      </c>
      <c r="Q33" s="244">
        <f t="shared" si="0"/>
        <v>1.1209109510067026</v>
      </c>
      <c r="R33" s="98">
        <f t="shared" si="9"/>
        <v>4.5213017592130464E-2</v>
      </c>
    </row>
    <row r="35" spans="1:18" ht="15.75" thickBot="1" x14ac:dyDescent="0.3"/>
    <row r="36" spans="1:18" x14ac:dyDescent="0.25">
      <c r="A36" s="401" t="s">
        <v>2</v>
      </c>
      <c r="B36" s="385" t="s">
        <v>1</v>
      </c>
      <c r="C36" s="381"/>
      <c r="D36" s="385" t="s">
        <v>13</v>
      </c>
      <c r="E36" s="381"/>
      <c r="F36" s="404" t="s">
        <v>136</v>
      </c>
      <c r="G36" s="400"/>
      <c r="I36" s="405" t="s">
        <v>20</v>
      </c>
      <c r="J36" s="406"/>
      <c r="K36" s="385" t="s">
        <v>13</v>
      </c>
      <c r="L36" s="387"/>
      <c r="M36" s="399" t="s">
        <v>136</v>
      </c>
      <c r="N36" s="400"/>
      <c r="P36" s="380" t="s">
        <v>23</v>
      </c>
      <c r="Q36" s="381"/>
      <c r="R36" s="208" t="s">
        <v>0</v>
      </c>
    </row>
    <row r="37" spans="1:18" x14ac:dyDescent="0.25">
      <c r="A37" s="402"/>
      <c r="B37" s="388" t="str">
        <f>B5</f>
        <v>jan-junho</v>
      </c>
      <c r="C37" s="389"/>
      <c r="D37" s="388" t="str">
        <f>B5</f>
        <v>jan-junho</v>
      </c>
      <c r="E37" s="389"/>
      <c r="F37" s="388" t="str">
        <f>B5</f>
        <v>jan-junho</v>
      </c>
      <c r="G37" s="390"/>
      <c r="I37" s="378" t="str">
        <f>B5</f>
        <v>jan-junho</v>
      </c>
      <c r="J37" s="389"/>
      <c r="K37" s="388" t="str">
        <f>B5</f>
        <v>jan-junho</v>
      </c>
      <c r="L37" s="379"/>
      <c r="M37" s="389" t="str">
        <f>B5</f>
        <v>jan-junho</v>
      </c>
      <c r="N37" s="390"/>
      <c r="P37" s="378" t="str">
        <f>B5</f>
        <v>jan-junho</v>
      </c>
      <c r="Q37" s="379"/>
      <c r="R37" s="209" t="str">
        <f>R5</f>
        <v>2018/2017</v>
      </c>
    </row>
    <row r="38" spans="1:18" ht="19.5" customHeight="1" thickBot="1" x14ac:dyDescent="0.3">
      <c r="A38" s="403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139</v>
      </c>
      <c r="B39" s="59">
        <v>47804.039999999994</v>
      </c>
      <c r="C39" s="245">
        <v>73591.100000000035</v>
      </c>
      <c r="D39" s="4">
        <f t="shared" ref="D39:D61" si="10">B39/$B$62</f>
        <v>0.18134341122967865</v>
      </c>
      <c r="E39" s="247">
        <f t="shared" ref="E39:E61" si="11">C39/$C$62</f>
        <v>0.2083349729429034</v>
      </c>
      <c r="F39" s="87">
        <f>(C39-B39)/B39</f>
        <v>0.53943265046217947</v>
      </c>
      <c r="G39" s="101">
        <f>(E39-D39)/D39</f>
        <v>0.14884225200241141</v>
      </c>
      <c r="I39" s="59">
        <v>5246.4830000000002</v>
      </c>
      <c r="J39" s="245">
        <v>7546.9390000000003</v>
      </c>
      <c r="K39" s="4">
        <f t="shared" ref="K39:K61" si="12">I39/$I$62</f>
        <v>0.17066555814747136</v>
      </c>
      <c r="L39" s="247">
        <f t="shared" ref="L39:L61" si="13">J39/$J$62</f>
        <v>0.18682932939685598</v>
      </c>
      <c r="M39" s="87">
        <f>(J39-I39)/I39</f>
        <v>0.43847583228612386</v>
      </c>
      <c r="N39" s="101">
        <f>(L39-K39)/K39</f>
        <v>9.4710212328943222E-2</v>
      </c>
      <c r="P39" s="49">
        <f t="shared" ref="P39:Q62" si="14">(I39/B39)*10</f>
        <v>1.0974978265435307</v>
      </c>
      <c r="Q39" s="253">
        <f t="shared" si="14"/>
        <v>1.0255233309462688</v>
      </c>
      <c r="R39" s="104">
        <f t="shared" si="9"/>
        <v>-6.5580535884921964E-2</v>
      </c>
    </row>
    <row r="40" spans="1:18" ht="20.100000000000001" customHeight="1" x14ac:dyDescent="0.25">
      <c r="A40" s="57" t="s">
        <v>150</v>
      </c>
      <c r="B40" s="25">
        <v>45185.849999999991</v>
      </c>
      <c r="C40" s="223">
        <v>86761.079999999987</v>
      </c>
      <c r="D40" s="4">
        <f t="shared" si="10"/>
        <v>0.17141137398246203</v>
      </c>
      <c r="E40" s="229">
        <f t="shared" si="11"/>
        <v>0.24561893020075887</v>
      </c>
      <c r="F40" s="87">
        <f t="shared" ref="F40:F62" si="15">(C40-B40)/B40</f>
        <v>0.92009401173154881</v>
      </c>
      <c r="G40" s="83">
        <f t="shared" ref="G40:G61" si="16">(E40-D40)/D40</f>
        <v>0.43292084121494401</v>
      </c>
      <c r="I40" s="25">
        <v>3250.8730000000005</v>
      </c>
      <c r="J40" s="223">
        <v>6425.7779999999993</v>
      </c>
      <c r="K40" s="4">
        <f t="shared" si="12"/>
        <v>0.10574932864769498</v>
      </c>
      <c r="L40" s="229">
        <f t="shared" si="13"/>
        <v>0.1590742676723729</v>
      </c>
      <c r="M40" s="87">
        <f t="shared" ref="M40:M62" si="17">(J40-I40)/I40</f>
        <v>0.97663150790572206</v>
      </c>
      <c r="N40" s="83">
        <f t="shared" ref="N40:N61" si="18">(L40-K40)/K40</f>
        <v>0.50425794382421585</v>
      </c>
      <c r="P40" s="49">
        <f t="shared" si="14"/>
        <v>0.71944491472441074</v>
      </c>
      <c r="Q40" s="254">
        <f t="shared" si="14"/>
        <v>0.7406290931371533</v>
      </c>
      <c r="R40" s="92">
        <f t="shared" si="9"/>
        <v>2.9445170824311591E-2</v>
      </c>
    </row>
    <row r="41" spans="1:18" ht="20.100000000000001" customHeight="1" x14ac:dyDescent="0.25">
      <c r="A41" s="57" t="s">
        <v>142</v>
      </c>
      <c r="B41" s="25">
        <v>61893.379999999983</v>
      </c>
      <c r="C41" s="223">
        <v>66848.070000000007</v>
      </c>
      <c r="D41" s="4">
        <f t="shared" si="10"/>
        <v>0.23479096456564691</v>
      </c>
      <c r="E41" s="229">
        <f t="shared" si="11"/>
        <v>0.18924558614744591</v>
      </c>
      <c r="F41" s="87">
        <f t="shared" si="15"/>
        <v>8.005201848727643E-2</v>
      </c>
      <c r="G41" s="83">
        <f t="shared" si="16"/>
        <v>-0.19398267093649865</v>
      </c>
      <c r="I41" s="25">
        <v>3788.7690000000011</v>
      </c>
      <c r="J41" s="223">
        <v>5458.9090000000015</v>
      </c>
      <c r="K41" s="4">
        <f t="shared" si="12"/>
        <v>0.12324682574533018</v>
      </c>
      <c r="L41" s="229">
        <f t="shared" si="13"/>
        <v>0.13513880365383396</v>
      </c>
      <c r="M41" s="87">
        <f t="shared" si="17"/>
        <v>0.44081336180696151</v>
      </c>
      <c r="N41" s="83">
        <f t="shared" si="18"/>
        <v>9.6489121213366183E-2</v>
      </c>
      <c r="P41" s="49">
        <f t="shared" si="14"/>
        <v>0.61214446520774957</v>
      </c>
      <c r="Q41" s="254">
        <f t="shared" si="14"/>
        <v>0.81661430165448312</v>
      </c>
      <c r="R41" s="92">
        <f t="shared" si="9"/>
        <v>0.3340221925838055</v>
      </c>
    </row>
    <row r="42" spans="1:18" ht="20.100000000000001" customHeight="1" x14ac:dyDescent="0.25">
      <c r="A42" s="57" t="s">
        <v>145</v>
      </c>
      <c r="B42" s="25">
        <v>25583.170000000002</v>
      </c>
      <c r="C42" s="223">
        <v>24800.52</v>
      </c>
      <c r="D42" s="4">
        <f t="shared" si="10"/>
        <v>9.7049105428511459E-2</v>
      </c>
      <c r="E42" s="229">
        <f t="shared" si="11"/>
        <v>7.0209789813848858E-2</v>
      </c>
      <c r="F42" s="87">
        <f t="shared" si="15"/>
        <v>-3.0592377723323631E-2</v>
      </c>
      <c r="G42" s="83">
        <f t="shared" si="16"/>
        <v>-0.27655397230253753</v>
      </c>
      <c r="I42" s="25">
        <v>4851.6329999999998</v>
      </c>
      <c r="J42" s="223">
        <v>4344.1659999999983</v>
      </c>
      <c r="K42" s="4">
        <f t="shared" si="12"/>
        <v>0.15782127834431006</v>
      </c>
      <c r="L42" s="229">
        <f t="shared" si="13"/>
        <v>0.10754262364763011</v>
      </c>
      <c r="M42" s="87">
        <f t="shared" si="17"/>
        <v>-0.10459715316471825</v>
      </c>
      <c r="N42" s="83">
        <f t="shared" si="18"/>
        <v>-0.31857969485578341</v>
      </c>
      <c r="P42" s="49">
        <f t="shared" si="14"/>
        <v>1.896415885912496</v>
      </c>
      <c r="Q42" s="254">
        <f t="shared" si="14"/>
        <v>1.7516431107089683</v>
      </c>
      <c r="R42" s="92">
        <f t="shared" si="9"/>
        <v>-7.6340203791252031E-2</v>
      </c>
    </row>
    <row r="43" spans="1:18" ht="20.100000000000001" customHeight="1" x14ac:dyDescent="0.25">
      <c r="A43" s="57" t="s">
        <v>141</v>
      </c>
      <c r="B43" s="25">
        <v>15582.869999999999</v>
      </c>
      <c r="C43" s="223">
        <v>20210.300000000003</v>
      </c>
      <c r="D43" s="4">
        <f t="shared" si="10"/>
        <v>5.9113221446317567E-2</v>
      </c>
      <c r="E43" s="229">
        <f t="shared" si="11"/>
        <v>5.7214966261789256E-2</v>
      </c>
      <c r="F43" s="87">
        <f t="shared" si="15"/>
        <v>0.29695620896535774</v>
      </c>
      <c r="G43" s="83">
        <f t="shared" si="16"/>
        <v>-3.2112193145355329E-2</v>
      </c>
      <c r="I43" s="25">
        <v>2733.4349999999999</v>
      </c>
      <c r="J43" s="223">
        <v>3357.46</v>
      </c>
      <c r="K43" s="4">
        <f t="shared" si="12"/>
        <v>8.8917320409659842E-2</v>
      </c>
      <c r="L43" s="229">
        <f t="shared" si="13"/>
        <v>8.3116081934247521E-2</v>
      </c>
      <c r="M43" s="87">
        <f t="shared" si="17"/>
        <v>0.22829333786975001</v>
      </c>
      <c r="N43" s="83">
        <f t="shared" si="18"/>
        <v>-6.5243064553507202E-2</v>
      </c>
      <c r="P43" s="49">
        <f t="shared" si="14"/>
        <v>1.7541280906533907</v>
      </c>
      <c r="Q43" s="254">
        <f t="shared" si="14"/>
        <v>1.6612618318382208</v>
      </c>
      <c r="R43" s="92">
        <f t="shared" si="9"/>
        <v>-5.2941549314439368E-2</v>
      </c>
    </row>
    <row r="44" spans="1:18" ht="20.100000000000001" customHeight="1" x14ac:dyDescent="0.25">
      <c r="A44" s="57" t="s">
        <v>152</v>
      </c>
      <c r="B44" s="25">
        <v>14229.39</v>
      </c>
      <c r="C44" s="223">
        <v>14565.060000000001</v>
      </c>
      <c r="D44" s="4">
        <f t="shared" si="10"/>
        <v>5.3978829452855398E-2</v>
      </c>
      <c r="E44" s="229">
        <f t="shared" si="11"/>
        <v>4.1233401607147648E-2</v>
      </c>
      <c r="F44" s="87">
        <f t="shared" si="15"/>
        <v>2.3589907929995726E-2</v>
      </c>
      <c r="G44" s="83">
        <f t="shared" si="16"/>
        <v>-0.23611901137721941</v>
      </c>
      <c r="I44" s="25">
        <v>2795.6020000000003</v>
      </c>
      <c r="J44" s="223">
        <v>2796.7140000000009</v>
      </c>
      <c r="K44" s="4">
        <f t="shared" si="12"/>
        <v>9.0939582895472507E-2</v>
      </c>
      <c r="L44" s="229">
        <f t="shared" si="13"/>
        <v>6.92344540130507E-2</v>
      </c>
      <c r="M44" s="87">
        <f t="shared" si="17"/>
        <v>3.9776763645201808E-4</v>
      </c>
      <c r="N44" s="83">
        <f t="shared" si="18"/>
        <v>-0.2386763628261859</v>
      </c>
      <c r="P44" s="49">
        <f t="shared" si="14"/>
        <v>1.9646674945306863</v>
      </c>
      <c r="Q44" s="254">
        <f t="shared" si="14"/>
        <v>1.9201527491132895</v>
      </c>
      <c r="R44" s="92">
        <f t="shared" si="9"/>
        <v>-2.2657648452635699E-2</v>
      </c>
    </row>
    <row r="45" spans="1:18" ht="20.100000000000001" customHeight="1" x14ac:dyDescent="0.25">
      <c r="A45" s="57" t="s">
        <v>149</v>
      </c>
      <c r="B45" s="25">
        <v>15912.43</v>
      </c>
      <c r="C45" s="223">
        <v>21135.079999999991</v>
      </c>
      <c r="D45" s="4">
        <f t="shared" si="10"/>
        <v>6.0363398933510136E-2</v>
      </c>
      <c r="E45" s="229">
        <f t="shared" si="11"/>
        <v>5.9833000457203314E-2</v>
      </c>
      <c r="F45" s="87">
        <f t="shared" si="15"/>
        <v>0.32821197013906678</v>
      </c>
      <c r="G45" s="83">
        <f t="shared" si="16"/>
        <v>-8.7867563072624843E-3</v>
      </c>
      <c r="I45" s="25">
        <v>2111.2490000000003</v>
      </c>
      <c r="J45" s="223">
        <v>2769.9480000000003</v>
      </c>
      <c r="K45" s="4">
        <f t="shared" si="12"/>
        <v>6.8677910320740734E-2</v>
      </c>
      <c r="L45" s="229">
        <f t="shared" si="13"/>
        <v>6.8571844466234919E-2</v>
      </c>
      <c r="M45" s="87">
        <f t="shared" si="17"/>
        <v>0.31199493759381297</v>
      </c>
      <c r="N45" s="83">
        <f t="shared" si="18"/>
        <v>-1.5443954833579705E-3</v>
      </c>
      <c r="P45" s="49">
        <f t="shared" si="14"/>
        <v>1.3267923252451073</v>
      </c>
      <c r="Q45" s="254">
        <f t="shared" si="14"/>
        <v>1.3105926260984115</v>
      </c>
      <c r="R45" s="92">
        <f t="shared" si="9"/>
        <v>-1.2209672032661965E-2</v>
      </c>
    </row>
    <row r="46" spans="1:18" ht="20.100000000000001" customHeight="1" x14ac:dyDescent="0.25">
      <c r="A46" s="57" t="s">
        <v>154</v>
      </c>
      <c r="B46" s="25">
        <v>12549.770000000004</v>
      </c>
      <c r="C46" s="223">
        <v>15493.009999999995</v>
      </c>
      <c r="D46" s="4">
        <f t="shared" si="10"/>
        <v>4.7607233655312088E-2</v>
      </c>
      <c r="E46" s="229">
        <f t="shared" si="11"/>
        <v>4.3860410010913398E-2</v>
      </c>
      <c r="F46" s="87">
        <f t="shared" si="15"/>
        <v>0.23452541361315704</v>
      </c>
      <c r="G46" s="83">
        <f t="shared" si="16"/>
        <v>-7.8702822170399603E-2</v>
      </c>
      <c r="I46" s="25">
        <v>1403.5039999999995</v>
      </c>
      <c r="J46" s="223">
        <v>1915.8840000000002</v>
      </c>
      <c r="K46" s="4">
        <f t="shared" si="12"/>
        <v>4.5655307283414159E-2</v>
      </c>
      <c r="L46" s="229">
        <f t="shared" si="13"/>
        <v>4.7428940782768492E-2</v>
      </c>
      <c r="M46" s="87">
        <f t="shared" si="17"/>
        <v>0.36507199124477097</v>
      </c>
      <c r="N46" s="83">
        <f t="shared" si="18"/>
        <v>3.8848353124515379E-2</v>
      </c>
      <c r="P46" s="49">
        <f t="shared" si="14"/>
        <v>1.1183503761423508</v>
      </c>
      <c r="Q46" s="254">
        <f t="shared" si="14"/>
        <v>1.2366118656090721</v>
      </c>
      <c r="R46" s="92">
        <f t="shared" si="9"/>
        <v>0.10574636714001359</v>
      </c>
    </row>
    <row r="47" spans="1:18" ht="20.100000000000001" customHeight="1" x14ac:dyDescent="0.25">
      <c r="A47" s="57" t="s">
        <v>158</v>
      </c>
      <c r="B47" s="25">
        <v>3445.17</v>
      </c>
      <c r="C47" s="223">
        <v>5802.96</v>
      </c>
      <c r="D47" s="4">
        <f t="shared" si="10"/>
        <v>1.3069164866947482E-2</v>
      </c>
      <c r="E47" s="229">
        <f t="shared" si="11"/>
        <v>1.6428066907394373E-2</v>
      </c>
      <c r="F47" s="87">
        <f t="shared" si="15"/>
        <v>0.68437551702818722</v>
      </c>
      <c r="G47" s="83">
        <f t="shared" si="16"/>
        <v>0.25700969225215825</v>
      </c>
      <c r="I47" s="25">
        <v>885.51799999999992</v>
      </c>
      <c r="J47" s="223">
        <v>1548.4250000000002</v>
      </c>
      <c r="K47" s="4">
        <f t="shared" si="12"/>
        <v>2.8805472870041232E-2</v>
      </c>
      <c r="L47" s="229">
        <f t="shared" si="13"/>
        <v>3.8332256875446689E-2</v>
      </c>
      <c r="M47" s="87">
        <f t="shared" si="17"/>
        <v>0.74860928857459741</v>
      </c>
      <c r="N47" s="83">
        <f t="shared" si="18"/>
        <v>0.33072826293761937</v>
      </c>
      <c r="P47" s="49">
        <f t="shared" si="14"/>
        <v>2.5703172847783993</v>
      </c>
      <c r="Q47" s="254">
        <f t="shared" si="14"/>
        <v>2.6683365041289275</v>
      </c>
      <c r="R47" s="92">
        <f t="shared" si="9"/>
        <v>3.8135066021228202E-2</v>
      </c>
    </row>
    <row r="48" spans="1:18" ht="20.100000000000001" customHeight="1" x14ac:dyDescent="0.25">
      <c r="A48" s="57" t="s">
        <v>153</v>
      </c>
      <c r="B48" s="25">
        <v>4446.95</v>
      </c>
      <c r="C48" s="223">
        <v>4854.5599999999995</v>
      </c>
      <c r="D48" s="4">
        <f t="shared" si="10"/>
        <v>1.6869391845706339E-2</v>
      </c>
      <c r="E48" s="229">
        <f t="shared" si="11"/>
        <v>1.374316495132836E-2</v>
      </c>
      <c r="F48" s="87">
        <f t="shared" si="15"/>
        <v>9.1660576350082568E-2</v>
      </c>
      <c r="G48" s="83">
        <f t="shared" si="16"/>
        <v>-0.18531947819883487</v>
      </c>
      <c r="I48" s="25">
        <v>905.27299999999991</v>
      </c>
      <c r="J48" s="223">
        <v>1153.2340000000004</v>
      </c>
      <c r="K48" s="4">
        <f t="shared" si="12"/>
        <v>2.9448093479162295E-2</v>
      </c>
      <c r="L48" s="229">
        <f t="shared" si="13"/>
        <v>2.8549049469944552E-2</v>
      </c>
      <c r="M48" s="87">
        <f t="shared" si="17"/>
        <v>0.27390742902969656</v>
      </c>
      <c r="N48" s="83">
        <f t="shared" si="18"/>
        <v>-3.0529786583770303E-2</v>
      </c>
      <c r="P48" s="49">
        <f t="shared" si="14"/>
        <v>2.0357166147584298</v>
      </c>
      <c r="Q48" s="254">
        <f t="shared" si="14"/>
        <v>2.3755685376223603</v>
      </c>
      <c r="R48" s="92">
        <f t="shared" si="9"/>
        <v>0.16694461321388751</v>
      </c>
    </row>
    <row r="49" spans="1:18" ht="20.100000000000001" customHeight="1" x14ac:dyDescent="0.25">
      <c r="A49" s="57" t="s">
        <v>161</v>
      </c>
      <c r="B49" s="25">
        <v>4070.3499999999995</v>
      </c>
      <c r="C49" s="223">
        <v>4566.6200000000008</v>
      </c>
      <c r="D49" s="4">
        <f t="shared" si="10"/>
        <v>1.5440769313612877E-2</v>
      </c>
      <c r="E49" s="229">
        <f t="shared" si="11"/>
        <v>1.2928012411018741E-2</v>
      </c>
      <c r="F49" s="87">
        <f t="shared" si="15"/>
        <v>0.12192317613964436</v>
      </c>
      <c r="G49" s="83">
        <f t="shared" si="16"/>
        <v>-0.16273521426026627</v>
      </c>
      <c r="I49" s="25">
        <v>896.91700000000003</v>
      </c>
      <c r="J49" s="223">
        <v>996.4899999999999</v>
      </c>
      <c r="K49" s="4">
        <f t="shared" si="12"/>
        <v>2.9176276834777807E-2</v>
      </c>
      <c r="L49" s="229">
        <f t="shared" si="13"/>
        <v>2.4668750926789391E-2</v>
      </c>
      <c r="M49" s="87">
        <f t="shared" si="17"/>
        <v>0.11101696143567338</v>
      </c>
      <c r="N49" s="83">
        <f t="shared" si="18"/>
        <v>-0.15449284134209657</v>
      </c>
      <c r="P49" s="49">
        <f t="shared" si="14"/>
        <v>2.2035377793064481</v>
      </c>
      <c r="Q49" s="254">
        <f t="shared" si="14"/>
        <v>2.1821171895187246</v>
      </c>
      <c r="R49" s="92">
        <f t="shared" si="9"/>
        <v>-9.7209995621066955E-3</v>
      </c>
    </row>
    <row r="50" spans="1:18" ht="20.100000000000001" customHeight="1" x14ac:dyDescent="0.25">
      <c r="A50" s="57" t="s">
        <v>146</v>
      </c>
      <c r="B50" s="25">
        <v>6135.2300000000005</v>
      </c>
      <c r="C50" s="223">
        <v>5239.9500000000007</v>
      </c>
      <c r="D50" s="4">
        <f t="shared" si="10"/>
        <v>2.3273839133233543E-2</v>
      </c>
      <c r="E50" s="229">
        <f t="shared" si="11"/>
        <v>1.483419654648682E-2</v>
      </c>
      <c r="F50" s="87">
        <f t="shared" si="15"/>
        <v>-0.14592443967055835</v>
      </c>
      <c r="G50" s="83">
        <f t="shared" si="16"/>
        <v>-0.36262356796543538</v>
      </c>
      <c r="I50" s="25">
        <v>731.322</v>
      </c>
      <c r="J50" s="223">
        <v>649.91499999999996</v>
      </c>
      <c r="K50" s="4">
        <f t="shared" si="12"/>
        <v>2.3789551460573693E-2</v>
      </c>
      <c r="L50" s="229">
        <f t="shared" si="13"/>
        <v>1.6089063872777778E-2</v>
      </c>
      <c r="M50" s="87">
        <f t="shared" si="17"/>
        <v>-0.11131485173425665</v>
      </c>
      <c r="N50" s="83">
        <f t="shared" si="18"/>
        <v>-0.32369200405303544</v>
      </c>
      <c r="P50" s="49">
        <f t="shared" si="14"/>
        <v>1.192004211741043</v>
      </c>
      <c r="Q50" s="254">
        <f t="shared" si="14"/>
        <v>1.240307636523249</v>
      </c>
      <c r="R50" s="92">
        <f t="shared" si="9"/>
        <v>4.0522864186573644E-2</v>
      </c>
    </row>
    <row r="51" spans="1:18" ht="20.100000000000001" customHeight="1" x14ac:dyDescent="0.25">
      <c r="A51" s="57" t="s">
        <v>165</v>
      </c>
      <c r="B51" s="25">
        <v>751.07999999999981</v>
      </c>
      <c r="C51" s="223">
        <v>1101.4099999999999</v>
      </c>
      <c r="D51" s="4">
        <f t="shared" si="10"/>
        <v>2.8492028980476761E-3</v>
      </c>
      <c r="E51" s="229">
        <f t="shared" si="11"/>
        <v>3.1180702904161387E-3</v>
      </c>
      <c r="F51" s="87">
        <f t="shared" si="15"/>
        <v>0.46643500026628337</v>
      </c>
      <c r="G51" s="83">
        <f t="shared" si="16"/>
        <v>9.4365828615678923E-2</v>
      </c>
      <c r="I51" s="25">
        <v>191.13600000000002</v>
      </c>
      <c r="J51" s="223">
        <v>252.39399999999995</v>
      </c>
      <c r="K51" s="4">
        <f t="shared" si="12"/>
        <v>6.2175617689174045E-3</v>
      </c>
      <c r="L51" s="229">
        <f t="shared" si="13"/>
        <v>6.248175818539153E-3</v>
      </c>
      <c r="M51" s="87">
        <f t="shared" si="17"/>
        <v>0.3204943077180642</v>
      </c>
      <c r="N51" s="83">
        <f t="shared" si="18"/>
        <v>4.923803053279361E-3</v>
      </c>
      <c r="P51" s="49">
        <f t="shared" si="14"/>
        <v>2.5448154657293509</v>
      </c>
      <c r="Q51" s="254">
        <f t="shared" si="14"/>
        <v>2.2915535540806782</v>
      </c>
      <c r="R51" s="92">
        <f t="shared" si="9"/>
        <v>-9.952073738128088E-2</v>
      </c>
    </row>
    <row r="52" spans="1:18" ht="20.100000000000001" customHeight="1" x14ac:dyDescent="0.25">
      <c r="A52" s="57" t="s">
        <v>168</v>
      </c>
      <c r="B52" s="25">
        <v>563.69999999999993</v>
      </c>
      <c r="C52" s="223">
        <v>911.67000000000007</v>
      </c>
      <c r="D52" s="4">
        <f t="shared" si="10"/>
        <v>2.1383816286274101E-3</v>
      </c>
      <c r="E52" s="229">
        <f t="shared" si="11"/>
        <v>2.5809200403697822E-3</v>
      </c>
      <c r="F52" s="87">
        <f t="shared" si="15"/>
        <v>0.61729643427355008</v>
      </c>
      <c r="G52" s="83">
        <f t="shared" si="16"/>
        <v>0.20695015605162573</v>
      </c>
      <c r="I52" s="25">
        <v>147.33599999999998</v>
      </c>
      <c r="J52" s="223">
        <v>239.161</v>
      </c>
      <c r="K52" s="4">
        <f t="shared" si="12"/>
        <v>4.7927689225745777E-3</v>
      </c>
      <c r="L52" s="229">
        <f t="shared" si="13"/>
        <v>5.9205843916164515E-3</v>
      </c>
      <c r="M52" s="87">
        <f t="shared" si="17"/>
        <v>0.62323532605744714</v>
      </c>
      <c r="N52" s="83">
        <f t="shared" si="18"/>
        <v>0.23531605367613559</v>
      </c>
      <c r="P52" s="49">
        <f t="shared" si="14"/>
        <v>2.6137307078233101</v>
      </c>
      <c r="Q52" s="254">
        <f t="shared" si="14"/>
        <v>2.6233286167143808</v>
      </c>
      <c r="R52" s="92">
        <f t="shared" si="9"/>
        <v>3.6721108499596549E-3</v>
      </c>
    </row>
    <row r="53" spans="1:18" ht="20.100000000000001" customHeight="1" x14ac:dyDescent="0.25">
      <c r="A53" s="57" t="s">
        <v>174</v>
      </c>
      <c r="B53" s="25">
        <v>1663.0900000000001</v>
      </c>
      <c r="C53" s="223">
        <v>3428.4599999999996</v>
      </c>
      <c r="D53" s="4">
        <f t="shared" si="10"/>
        <v>6.3088896625048078E-3</v>
      </c>
      <c r="E53" s="229">
        <f t="shared" si="11"/>
        <v>9.7059035852953158E-3</v>
      </c>
      <c r="F53" s="87">
        <f t="shared" si="15"/>
        <v>1.0614999789548367</v>
      </c>
      <c r="G53" s="83">
        <f t="shared" si="16"/>
        <v>0.53844877696621463</v>
      </c>
      <c r="I53" s="25">
        <v>68.185999999999993</v>
      </c>
      <c r="J53" s="223">
        <v>206.62599999999998</v>
      </c>
      <c r="K53" s="4">
        <f t="shared" si="12"/>
        <v>2.218057648875157E-3</v>
      </c>
      <c r="L53" s="229">
        <f t="shared" si="13"/>
        <v>5.115159538980606E-3</v>
      </c>
      <c r="M53" s="87">
        <f t="shared" si="17"/>
        <v>2.0303288064998681</v>
      </c>
      <c r="N53" s="83">
        <f t="shared" si="18"/>
        <v>1.3061436394922628</v>
      </c>
      <c r="P53" s="49">
        <f t="shared" si="14"/>
        <v>0.40999585109645292</v>
      </c>
      <c r="Q53" s="254">
        <f t="shared" si="14"/>
        <v>0.60267875372616275</v>
      </c>
      <c r="R53" s="92">
        <f t="shared" si="9"/>
        <v>0.46996305478315809</v>
      </c>
    </row>
    <row r="54" spans="1:18" ht="20.100000000000001" customHeight="1" x14ac:dyDescent="0.25">
      <c r="A54" s="57" t="s">
        <v>176</v>
      </c>
      <c r="B54" s="25">
        <v>1002</v>
      </c>
      <c r="C54" s="223">
        <v>696.65</v>
      </c>
      <c r="D54" s="4">
        <f t="shared" si="10"/>
        <v>3.801061543169532E-3</v>
      </c>
      <c r="E54" s="229">
        <f t="shared" si="11"/>
        <v>1.9722026019542253E-3</v>
      </c>
      <c r="F54" s="87">
        <f t="shared" si="15"/>
        <v>-0.30474051896207588</v>
      </c>
      <c r="G54" s="83">
        <f t="shared" si="16"/>
        <v>-0.4811442594245145</v>
      </c>
      <c r="I54" s="25">
        <v>238.74599999999995</v>
      </c>
      <c r="J54" s="223">
        <v>165.03700000000003</v>
      </c>
      <c r="K54" s="4">
        <f t="shared" si="12"/>
        <v>7.7662920751818297E-3</v>
      </c>
      <c r="L54" s="229">
        <f t="shared" si="13"/>
        <v>4.0855970924992139E-3</v>
      </c>
      <c r="M54" s="87">
        <f t="shared" si="17"/>
        <v>-0.30873396831779354</v>
      </c>
      <c r="N54" s="83">
        <f t="shared" si="18"/>
        <v>-0.47393208329683389</v>
      </c>
      <c r="P54" s="49">
        <f t="shared" si="14"/>
        <v>2.3826946107784428</v>
      </c>
      <c r="Q54" s="254">
        <f t="shared" si="14"/>
        <v>2.369008827962392</v>
      </c>
      <c r="R54" s="92">
        <f t="shared" si="9"/>
        <v>-5.7438258155876627E-3</v>
      </c>
    </row>
    <row r="55" spans="1:18" ht="20.100000000000001" customHeight="1" x14ac:dyDescent="0.25">
      <c r="A55" s="57" t="s">
        <v>175</v>
      </c>
      <c r="B55" s="25">
        <v>7.5</v>
      </c>
      <c r="C55" s="223">
        <v>912.3399999999998</v>
      </c>
      <c r="D55" s="4">
        <f t="shared" si="10"/>
        <v>2.8451059454861769E-5</v>
      </c>
      <c r="E55" s="229">
        <f t="shared" si="11"/>
        <v>2.5828167973400091E-3</v>
      </c>
      <c r="F55" s="87">
        <f t="shared" si="15"/>
        <v>120.64533333333331</v>
      </c>
      <c r="G55" s="83">
        <f t="shared" si="16"/>
        <v>89.781041086983237</v>
      </c>
      <c r="I55" s="25">
        <v>1.5169999999999999</v>
      </c>
      <c r="J55" s="223">
        <v>131.51900000000001</v>
      </c>
      <c r="K55" s="4">
        <f t="shared" si="12"/>
        <v>4.934727734936224E-5</v>
      </c>
      <c r="L55" s="229">
        <f t="shared" si="13"/>
        <v>3.2558374425638134E-3</v>
      </c>
      <c r="M55" s="87">
        <f t="shared" si="17"/>
        <v>85.696769940672397</v>
      </c>
      <c r="N55" s="83">
        <f t="shared" si="18"/>
        <v>64.978056286947137</v>
      </c>
      <c r="P55" s="49">
        <f t="shared" si="14"/>
        <v>2.0226666666666664</v>
      </c>
      <c r="Q55" s="254">
        <f t="shared" si="14"/>
        <v>1.4415568757261552</v>
      </c>
      <c r="R55" s="92">
        <f t="shared" si="9"/>
        <v>-0.28729884192840044</v>
      </c>
    </row>
    <row r="56" spans="1:18" ht="20.100000000000001" customHeight="1" x14ac:dyDescent="0.25">
      <c r="A56" s="57" t="s">
        <v>166</v>
      </c>
      <c r="B56" s="25">
        <v>769.85000000000014</v>
      </c>
      <c r="C56" s="223">
        <v>774.92000000000007</v>
      </c>
      <c r="D56" s="4">
        <f t="shared" si="10"/>
        <v>2.9204064161767115E-3</v>
      </c>
      <c r="E56" s="229">
        <f t="shared" si="11"/>
        <v>2.1937834498045911E-3</v>
      </c>
      <c r="F56" s="87">
        <f t="shared" si="15"/>
        <v>6.5856985126971947E-3</v>
      </c>
      <c r="G56" s="83">
        <f t="shared" si="16"/>
        <v>-0.24880885151710783</v>
      </c>
      <c r="I56" s="25">
        <v>102.666</v>
      </c>
      <c r="J56" s="223">
        <v>103.83099999999999</v>
      </c>
      <c r="K56" s="4">
        <f t="shared" si="12"/>
        <v>3.3396753964071348E-3</v>
      </c>
      <c r="L56" s="229">
        <f t="shared" si="13"/>
        <v>2.5704031926857963E-3</v>
      </c>
      <c r="M56" s="87">
        <f t="shared" si="17"/>
        <v>1.1347476282313444E-2</v>
      </c>
      <c r="N56" s="83">
        <f t="shared" si="18"/>
        <v>-0.23034340539470732</v>
      </c>
      <c r="P56" s="49">
        <f t="shared" si="14"/>
        <v>1.3335844645060724</v>
      </c>
      <c r="Q56" s="254">
        <f t="shared" si="14"/>
        <v>1.3398931502606717</v>
      </c>
      <c r="R56" s="92">
        <f t="shared" si="9"/>
        <v>4.7306233107146265E-3</v>
      </c>
    </row>
    <row r="57" spans="1:18" ht="20.100000000000001" customHeight="1" x14ac:dyDescent="0.25">
      <c r="A57" s="57" t="s">
        <v>170</v>
      </c>
      <c r="B57" s="25">
        <v>1094.8700000000001</v>
      </c>
      <c r="C57" s="223">
        <v>384.65999999999997</v>
      </c>
      <c r="D57" s="4">
        <f t="shared" si="10"/>
        <v>4.153361528712601E-3</v>
      </c>
      <c r="E57" s="229">
        <f t="shared" si="11"/>
        <v>1.0889649793550738E-3</v>
      </c>
      <c r="F57" s="87">
        <f t="shared" si="15"/>
        <v>-0.64867061842958529</v>
      </c>
      <c r="G57" s="83">
        <f t="shared" si="16"/>
        <v>-0.73781117491772608</v>
      </c>
      <c r="I57" s="25">
        <v>170.577</v>
      </c>
      <c r="J57" s="223">
        <v>79.364999999999995</v>
      </c>
      <c r="K57" s="4">
        <f t="shared" si="12"/>
        <v>5.5487874280963495E-3</v>
      </c>
      <c r="L57" s="229">
        <f t="shared" si="13"/>
        <v>1.9647316253094765E-3</v>
      </c>
      <c r="M57" s="87">
        <f t="shared" si="17"/>
        <v>-0.534726252660089</v>
      </c>
      <c r="N57" s="83">
        <f t="shared" si="18"/>
        <v>-0.64591694117510523</v>
      </c>
      <c r="P57" s="49">
        <f t="shared" si="14"/>
        <v>1.557965785892389</v>
      </c>
      <c r="Q57" s="254">
        <f t="shared" si="14"/>
        <v>2.0632506629231009</v>
      </c>
      <c r="R57" s="92">
        <f t="shared" si="9"/>
        <v>0.32432347462706906</v>
      </c>
    </row>
    <row r="58" spans="1:18" ht="20.100000000000001" customHeight="1" x14ac:dyDescent="0.25">
      <c r="A58" s="57" t="s">
        <v>167</v>
      </c>
      <c r="B58" s="25">
        <v>204.79</v>
      </c>
      <c r="C58" s="223">
        <v>229.94999999999996</v>
      </c>
      <c r="D58" s="4">
        <f t="shared" si="10"/>
        <v>7.7686566210148546E-4</v>
      </c>
      <c r="E58" s="229">
        <f t="shared" si="11"/>
        <v>6.509839780655624E-4</v>
      </c>
      <c r="F58" s="87">
        <f t="shared" si="15"/>
        <v>0.1228575614043653</v>
      </c>
      <c r="G58" s="83">
        <f t="shared" si="16"/>
        <v>-0.16203790459138426</v>
      </c>
      <c r="I58" s="25">
        <v>51.544000000000004</v>
      </c>
      <c r="J58" s="223">
        <v>59.963000000000001</v>
      </c>
      <c r="K58" s="4">
        <f t="shared" si="12"/>
        <v>1.6767014262989634E-3</v>
      </c>
      <c r="L58" s="229">
        <f t="shared" si="13"/>
        <v>1.4844226352728801E-3</v>
      </c>
      <c r="M58" s="87">
        <f t="shared" si="17"/>
        <v>0.16333617879869619</v>
      </c>
      <c r="N58" s="83">
        <f t="shared" si="18"/>
        <v>-0.11467682200909582</v>
      </c>
      <c r="P58" s="49">
        <f t="shared" si="14"/>
        <v>2.5169197714732165</v>
      </c>
      <c r="Q58" s="254">
        <f t="shared" si="14"/>
        <v>2.6076538377908247</v>
      </c>
      <c r="R58" s="92">
        <f t="shared" si="9"/>
        <v>3.6049645819460997E-2</v>
      </c>
    </row>
    <row r="59" spans="1:18" ht="20.100000000000001" customHeight="1" x14ac:dyDescent="0.25">
      <c r="A59" s="57" t="s">
        <v>169</v>
      </c>
      <c r="B59" s="25">
        <v>309.98000000000008</v>
      </c>
      <c r="C59" s="223">
        <v>234.86000000000004</v>
      </c>
      <c r="D59" s="4">
        <f t="shared" si="10"/>
        <v>1.175901254642407E-3</v>
      </c>
      <c r="E59" s="229">
        <f t="shared" si="11"/>
        <v>6.6488409257872596E-4</v>
      </c>
      <c r="F59" s="87">
        <f>(C59-B59)/B59</f>
        <v>-0.24233821536873351</v>
      </c>
      <c r="G59" s="83">
        <f>(E59-D59)/D59</f>
        <v>-0.43457489312661884</v>
      </c>
      <c r="I59" s="25">
        <v>69.903999999999996</v>
      </c>
      <c r="J59" s="223">
        <v>53.036000000000008</v>
      </c>
      <c r="K59" s="4">
        <f t="shared" si="12"/>
        <v>2.2739433591495175E-3</v>
      </c>
      <c r="L59" s="229">
        <f t="shared" si="13"/>
        <v>1.3129402945872034E-3</v>
      </c>
      <c r="M59" s="87">
        <f>(J59-I59)/I59</f>
        <v>-0.24130235751888288</v>
      </c>
      <c r="N59" s="83">
        <f>(L59-K59)/K59</f>
        <v>-0.42261521629181692</v>
      </c>
      <c r="P59" s="49">
        <f t="shared" si="14"/>
        <v>2.2551132331118131</v>
      </c>
      <c r="Q59" s="254">
        <f t="shared" si="14"/>
        <v>2.2581963723069061</v>
      </c>
      <c r="R59" s="92">
        <f>(Q59-P59)/P59</f>
        <v>1.3671771110307196E-3</v>
      </c>
    </row>
    <row r="60" spans="1:18" ht="20.100000000000001" customHeight="1" x14ac:dyDescent="0.25">
      <c r="A60" s="57" t="s">
        <v>171</v>
      </c>
      <c r="B60" s="25">
        <v>61.96</v>
      </c>
      <c r="C60" s="223">
        <v>176.82999999999998</v>
      </c>
      <c r="D60" s="4">
        <f t="shared" si="10"/>
        <v>2.3504368584309802E-4</v>
      </c>
      <c r="E60" s="229">
        <f t="shared" si="11"/>
        <v>5.0060229111256098E-4</v>
      </c>
      <c r="F60" s="87">
        <f>(C60-B60)/B60</f>
        <v>1.8539380245319557</v>
      </c>
      <c r="G60" s="83">
        <f>(E60-D60)/D60</f>
        <v>1.1298265865637207</v>
      </c>
      <c r="I60" s="25">
        <v>19.220999999999997</v>
      </c>
      <c r="J60" s="223">
        <v>45.571000000000005</v>
      </c>
      <c r="K60" s="4">
        <f t="shared" si="12"/>
        <v>6.2524984702181372E-4</v>
      </c>
      <c r="L60" s="229">
        <f t="shared" si="13"/>
        <v>1.1281394178413427E-3</v>
      </c>
      <c r="M60" s="87">
        <f>(J60-I60)/I60</f>
        <v>1.3708964153790133</v>
      </c>
      <c r="N60" s="83">
        <f>(L60-K60)/K60</f>
        <v>0.80430178946046849</v>
      </c>
      <c r="P60" s="49">
        <f t="shared" si="14"/>
        <v>3.1021626856036146</v>
      </c>
      <c r="Q60" s="254">
        <f t="shared" si="14"/>
        <v>2.577107956794662</v>
      </c>
      <c r="R60" s="92">
        <f>(Q60-P60)/P60</f>
        <v>-0.169254414426943</v>
      </c>
    </row>
    <row r="61" spans="1:18" ht="20.100000000000001" customHeight="1" thickBot="1" x14ac:dyDescent="0.3">
      <c r="A61" s="14" t="s">
        <v>18</v>
      </c>
      <c r="B61" s="25">
        <f>B62-SUM(B39:B60)</f>
        <v>343.15000000002328</v>
      </c>
      <c r="C61" s="223">
        <f>C62-SUM(C39:C60)</f>
        <v>514.44000000006054</v>
      </c>
      <c r="D61" s="4">
        <f t="shared" si="10"/>
        <v>1.3017308069248638E-3</v>
      </c>
      <c r="E61" s="229">
        <f t="shared" si="11"/>
        <v>1.4563696354689601E-3</v>
      </c>
      <c r="F61" s="87">
        <f t="shared" si="15"/>
        <v>0.49916945942015339</v>
      </c>
      <c r="G61" s="83">
        <f t="shared" si="16"/>
        <v>0.11879478285484112</v>
      </c>
      <c r="I61" s="25">
        <f>I62-SUM(I39:I60)</f>
        <v>79.899999999986903</v>
      </c>
      <c r="J61" s="223">
        <f>J62-SUM(J39:J60)</f>
        <v>94.464999999996508</v>
      </c>
      <c r="K61" s="4">
        <f t="shared" si="12"/>
        <v>2.5991084114788377E-3</v>
      </c>
      <c r="L61" s="229">
        <f t="shared" si="13"/>
        <v>2.3385418381509839E-3</v>
      </c>
      <c r="M61" s="87">
        <f t="shared" si="17"/>
        <v>0.18229036295384221</v>
      </c>
      <c r="N61" s="83">
        <f t="shared" si="18"/>
        <v>-0.10025229119996457</v>
      </c>
      <c r="P61" s="49">
        <f t="shared" si="14"/>
        <v>2.3284278012525568</v>
      </c>
      <c r="Q61" s="254">
        <f t="shared" si="14"/>
        <v>1.8362685638749978</v>
      </c>
      <c r="R61" s="92">
        <f t="shared" si="9"/>
        <v>-0.21136976508904692</v>
      </c>
    </row>
    <row r="62" spans="1:18" ht="26.25" customHeight="1" thickBot="1" x14ac:dyDescent="0.3">
      <c r="A62" s="18" t="s">
        <v>19</v>
      </c>
      <c r="B62" s="61">
        <v>263610.57</v>
      </c>
      <c r="C62" s="251">
        <v>353234.50000000012</v>
      </c>
      <c r="D62" s="58">
        <f>SUM(D39:D61)</f>
        <v>0.99999999999999989</v>
      </c>
      <c r="E62" s="252">
        <f>SUM(E39:E61)</f>
        <v>0.99999999999999944</v>
      </c>
      <c r="F62" s="97">
        <f t="shared" si="15"/>
        <v>0.33998610146778296</v>
      </c>
      <c r="G62" s="99">
        <v>0</v>
      </c>
      <c r="H62" s="2"/>
      <c r="I62" s="61">
        <v>30741.310999999994</v>
      </c>
      <c r="J62" s="251">
        <v>40394.83</v>
      </c>
      <c r="K62" s="58">
        <f>SUM(K39:K61)</f>
        <v>1.0000000000000002</v>
      </c>
      <c r="L62" s="252">
        <f>SUM(L39:L61)</f>
        <v>1</v>
      </c>
      <c r="M62" s="97">
        <f t="shared" si="17"/>
        <v>0.31402431080444193</v>
      </c>
      <c r="N62" s="99">
        <v>0</v>
      </c>
      <c r="O62" s="2"/>
      <c r="P62" s="40">
        <f t="shared" si="14"/>
        <v>1.1661638226418611</v>
      </c>
      <c r="Q62" s="244">
        <f t="shared" si="14"/>
        <v>1.1435697815473853</v>
      </c>
      <c r="R62" s="98">
        <f t="shared" si="9"/>
        <v>-1.9374671599133159E-2</v>
      </c>
    </row>
    <row r="64" spans="1:18" ht="15.75" thickBot="1" x14ac:dyDescent="0.3"/>
    <row r="65" spans="1:18" x14ac:dyDescent="0.25">
      <c r="A65" s="401" t="s">
        <v>16</v>
      </c>
      <c r="B65" s="385" t="s">
        <v>1</v>
      </c>
      <c r="C65" s="381"/>
      <c r="D65" s="385" t="s">
        <v>13</v>
      </c>
      <c r="E65" s="381"/>
      <c r="F65" s="404" t="s">
        <v>136</v>
      </c>
      <c r="G65" s="400"/>
      <c r="I65" s="405" t="s">
        <v>20</v>
      </c>
      <c r="J65" s="406"/>
      <c r="K65" s="385" t="s">
        <v>13</v>
      </c>
      <c r="L65" s="387"/>
      <c r="M65" s="399" t="s">
        <v>136</v>
      </c>
      <c r="N65" s="400"/>
      <c r="P65" s="380" t="s">
        <v>23</v>
      </c>
      <c r="Q65" s="381"/>
      <c r="R65" s="208" t="s">
        <v>0</v>
      </c>
    </row>
    <row r="66" spans="1:18" x14ac:dyDescent="0.25">
      <c r="A66" s="402"/>
      <c r="B66" s="388" t="str">
        <f>B5</f>
        <v>jan-junho</v>
      </c>
      <c r="C66" s="389"/>
      <c r="D66" s="388" t="str">
        <f>B5</f>
        <v>jan-junho</v>
      </c>
      <c r="E66" s="389"/>
      <c r="F66" s="388" t="str">
        <f>B5</f>
        <v>jan-junho</v>
      </c>
      <c r="G66" s="390"/>
      <c r="I66" s="378" t="str">
        <f>B5</f>
        <v>jan-junho</v>
      </c>
      <c r="J66" s="389"/>
      <c r="K66" s="388" t="str">
        <f>B5</f>
        <v>jan-junho</v>
      </c>
      <c r="L66" s="379"/>
      <c r="M66" s="389" t="str">
        <f>B5</f>
        <v>jan-junho</v>
      </c>
      <c r="N66" s="390"/>
      <c r="P66" s="378" t="str">
        <f>B5</f>
        <v>jan-junho</v>
      </c>
      <c r="Q66" s="379"/>
      <c r="R66" s="209" t="str">
        <f>R37</f>
        <v>2018/2017</v>
      </c>
    </row>
    <row r="67" spans="1:18" ht="19.5" customHeight="1" thickBot="1" x14ac:dyDescent="0.3">
      <c r="A67" s="403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148</v>
      </c>
      <c r="B68" s="59">
        <v>78564.85000000002</v>
      </c>
      <c r="C68" s="245">
        <v>82682.23</v>
      </c>
      <c r="D68" s="4">
        <f>B68/$B$96</f>
        <v>0.30021108243946198</v>
      </c>
      <c r="E68" s="247">
        <f>C68/$C$96</f>
        <v>0.330078836333418</v>
      </c>
      <c r="F68" s="100">
        <f t="shared" ref="F68:F82" si="19">(C68-B68)/B68</f>
        <v>5.2407406111002239E-2</v>
      </c>
      <c r="G68" s="101">
        <f t="shared" ref="G68:G82" si="20">(E68-D68)/D68</f>
        <v>9.9489178251701935E-2</v>
      </c>
      <c r="I68" s="25">
        <v>7364.5590000000011</v>
      </c>
      <c r="J68" s="245">
        <v>8519.2929999999997</v>
      </c>
      <c r="K68" s="63">
        <f>I68/$I$96</f>
        <v>0.28774454818411771</v>
      </c>
      <c r="L68" s="247">
        <f>J68/$J$96</f>
        <v>0.31231855059261854</v>
      </c>
      <c r="M68" s="100">
        <f t="shared" ref="M68:M82" si="21">(J68-I68)/I68</f>
        <v>0.15679608242665968</v>
      </c>
      <c r="N68" s="101">
        <f t="shared" ref="N68:N82" si="22">(L68-K68)/K68</f>
        <v>8.5402147716024765E-2</v>
      </c>
      <c r="P68" s="64">
        <f t="shared" ref="P68:Q96" si="23">(I68/B68)*10</f>
        <v>0.93738599386366794</v>
      </c>
      <c r="Q68" s="249">
        <f t="shared" si="23"/>
        <v>1.0303656541435808</v>
      </c>
      <c r="R68" s="104">
        <f t="shared" si="9"/>
        <v>9.9190366496382409E-2</v>
      </c>
    </row>
    <row r="69" spans="1:18" ht="20.100000000000001" customHeight="1" x14ac:dyDescent="0.25">
      <c r="A69" s="57" t="s">
        <v>140</v>
      </c>
      <c r="B69" s="25">
        <v>12973.469999999998</v>
      </c>
      <c r="C69" s="223">
        <v>14027.060000000001</v>
      </c>
      <c r="D69" s="4">
        <f t="shared" ref="D69:D95" si="24">B69/$B$96</f>
        <v>4.957407125064052E-2</v>
      </c>
      <c r="E69" s="229">
        <f t="shared" ref="E69:E95" si="25">C69/$C$96</f>
        <v>5.5997953151227721E-2</v>
      </c>
      <c r="F69" s="102">
        <f t="shared" si="19"/>
        <v>8.1211117765717572E-2</v>
      </c>
      <c r="G69" s="83">
        <f t="shared" si="20"/>
        <v>0.12958148763108096</v>
      </c>
      <c r="I69" s="25">
        <v>2265.8140000000008</v>
      </c>
      <c r="J69" s="223">
        <v>2572.2300000000005</v>
      </c>
      <c r="K69" s="31">
        <f t="shared" ref="K69:K96" si="26">I69/$I$96</f>
        <v>8.8528807454628114E-2</v>
      </c>
      <c r="L69" s="229">
        <f t="shared" ref="L69:L96" si="27">J69/$J$96</f>
        <v>9.4298335013345752E-2</v>
      </c>
      <c r="M69" s="102">
        <f t="shared" si="21"/>
        <v>0.13523440141158966</v>
      </c>
      <c r="N69" s="83">
        <f t="shared" si="22"/>
        <v>6.5171188052821988E-2</v>
      </c>
      <c r="P69" s="62">
        <f t="shared" si="23"/>
        <v>1.746498045626961</v>
      </c>
      <c r="Q69" s="236">
        <f t="shared" si="23"/>
        <v>1.8337627414440378</v>
      </c>
      <c r="R69" s="92">
        <f t="shared" si="9"/>
        <v>4.9965527322276743E-2</v>
      </c>
    </row>
    <row r="70" spans="1:18" ht="20.100000000000001" customHeight="1" x14ac:dyDescent="0.25">
      <c r="A70" s="57" t="s">
        <v>151</v>
      </c>
      <c r="B70" s="25">
        <v>22402.680000000004</v>
      </c>
      <c r="C70" s="223">
        <v>17477.52</v>
      </c>
      <c r="D70" s="4">
        <f t="shared" si="24"/>
        <v>8.5604857800210724E-2</v>
      </c>
      <c r="E70" s="229">
        <f t="shared" si="25"/>
        <v>6.9772664133442464E-2</v>
      </c>
      <c r="F70" s="102">
        <f t="shared" si="19"/>
        <v>-0.21984691117312763</v>
      </c>
      <c r="G70" s="83">
        <f t="shared" si="20"/>
        <v>-0.18494503785892963</v>
      </c>
      <c r="I70" s="25">
        <v>2464.5290000000005</v>
      </c>
      <c r="J70" s="223">
        <v>2251.2409999999995</v>
      </c>
      <c r="K70" s="31">
        <f t="shared" si="26"/>
        <v>9.6292905466797862E-2</v>
      </c>
      <c r="L70" s="229">
        <f t="shared" si="27"/>
        <v>8.2530830452089976E-2</v>
      </c>
      <c r="M70" s="102">
        <f t="shared" si="21"/>
        <v>-8.6543108236908917E-2</v>
      </c>
      <c r="N70" s="83">
        <f t="shared" si="22"/>
        <v>-0.14291888844763437</v>
      </c>
      <c r="P70" s="62">
        <f t="shared" si="23"/>
        <v>1.100104541063837</v>
      </c>
      <c r="Q70" s="236">
        <f t="shared" si="23"/>
        <v>1.288078056841016</v>
      </c>
      <c r="R70" s="92">
        <f t="shared" si="9"/>
        <v>0.17086877543056261</v>
      </c>
    </row>
    <row r="71" spans="1:18" ht="20.100000000000001" customHeight="1" x14ac:dyDescent="0.25">
      <c r="A71" s="57" t="s">
        <v>172</v>
      </c>
      <c r="B71" s="25">
        <v>42599.609999999993</v>
      </c>
      <c r="C71" s="223">
        <v>37990.070000000007</v>
      </c>
      <c r="D71" s="4">
        <f t="shared" si="24"/>
        <v>0.16278112959674618</v>
      </c>
      <c r="E71" s="229">
        <f t="shared" si="25"/>
        <v>0.15166158554050968</v>
      </c>
      <c r="F71" s="102">
        <f t="shared" si="19"/>
        <v>-0.10820615493897684</v>
      </c>
      <c r="G71" s="83">
        <f t="shared" si="20"/>
        <v>-6.8309785561647587E-2</v>
      </c>
      <c r="I71" s="25">
        <v>1964.4310000000003</v>
      </c>
      <c r="J71" s="223">
        <v>2248.8220000000001</v>
      </c>
      <c r="K71" s="31">
        <f t="shared" si="26"/>
        <v>7.675331415416381E-2</v>
      </c>
      <c r="L71" s="229">
        <f t="shared" si="27"/>
        <v>8.2442149551705007E-2</v>
      </c>
      <c r="M71" s="102">
        <f t="shared" si="21"/>
        <v>0.14477016499943232</v>
      </c>
      <c r="N71" s="83">
        <f t="shared" si="22"/>
        <v>7.4118433324127445E-2</v>
      </c>
      <c r="P71" s="62">
        <f t="shared" si="23"/>
        <v>0.46113825924697449</v>
      </c>
      <c r="Q71" s="236">
        <f t="shared" si="23"/>
        <v>0.59194994902615328</v>
      </c>
      <c r="R71" s="92">
        <f t="shared" si="9"/>
        <v>0.28367130064807572</v>
      </c>
    </row>
    <row r="72" spans="1:18" ht="20.100000000000001" customHeight="1" x14ac:dyDescent="0.25">
      <c r="A72" s="57" t="s">
        <v>143</v>
      </c>
      <c r="B72" s="25">
        <v>17084.069999999996</v>
      </c>
      <c r="C72" s="223">
        <v>13410.91</v>
      </c>
      <c r="D72" s="4">
        <f t="shared" si="24"/>
        <v>6.528144771066878E-2</v>
      </c>
      <c r="E72" s="229">
        <f t="shared" si="25"/>
        <v>5.3538197590609238E-2</v>
      </c>
      <c r="F72" s="102">
        <f t="shared" si="19"/>
        <v>-0.21500497246850411</v>
      </c>
      <c r="G72" s="83">
        <f t="shared" si="20"/>
        <v>-0.1798864843210328</v>
      </c>
      <c r="I72" s="25">
        <v>2366.3980000000001</v>
      </c>
      <c r="J72" s="223">
        <v>2091.7950000000005</v>
      </c>
      <c r="K72" s="31">
        <f t="shared" si="26"/>
        <v>9.2458777685642771E-2</v>
      </c>
      <c r="L72" s="229">
        <f t="shared" si="27"/>
        <v>7.6685516337668708E-2</v>
      </c>
      <c r="M72" s="102">
        <f t="shared" si="21"/>
        <v>-0.11604260990754708</v>
      </c>
      <c r="N72" s="83">
        <f t="shared" si="22"/>
        <v>-0.17059777062598325</v>
      </c>
      <c r="P72" s="62">
        <f t="shared" si="23"/>
        <v>1.3851488550444953</v>
      </c>
      <c r="Q72" s="236">
        <f t="shared" si="23"/>
        <v>1.5597711117291821</v>
      </c>
      <c r="R72" s="92">
        <f t="shared" ref="R72:R86" si="28">(Q72-P72)/P72</f>
        <v>0.12606750245559528</v>
      </c>
    </row>
    <row r="73" spans="1:18" ht="20.100000000000001" customHeight="1" x14ac:dyDescent="0.25">
      <c r="A73" s="57" t="s">
        <v>147</v>
      </c>
      <c r="B73" s="25">
        <v>15888.180000000006</v>
      </c>
      <c r="C73" s="223">
        <v>13578.839999999997</v>
      </c>
      <c r="D73" s="4">
        <f t="shared" si="24"/>
        <v>6.0711726882861881E-2</v>
      </c>
      <c r="E73" s="229">
        <f t="shared" si="25"/>
        <v>5.4208597251884337E-2</v>
      </c>
      <c r="F73" s="102">
        <f t="shared" si="19"/>
        <v>-0.14534956174967859</v>
      </c>
      <c r="G73" s="83">
        <f t="shared" si="20"/>
        <v>-0.10711488479852962</v>
      </c>
      <c r="I73" s="25">
        <v>1991.8219999999999</v>
      </c>
      <c r="J73" s="223">
        <v>1897.8469999999998</v>
      </c>
      <c r="K73" s="31">
        <f t="shared" si="26"/>
        <v>7.7823522284658941E-2</v>
      </c>
      <c r="L73" s="229">
        <f t="shared" si="27"/>
        <v>6.9575353763105613E-2</v>
      </c>
      <c r="M73" s="102">
        <f t="shared" si="21"/>
        <v>-4.7180420740407597E-2</v>
      </c>
      <c r="N73" s="83">
        <f t="shared" si="22"/>
        <v>-0.10598554626432347</v>
      </c>
      <c r="P73" s="62">
        <f t="shared" si="23"/>
        <v>1.2536501978200141</v>
      </c>
      <c r="Q73" s="236">
        <f t="shared" si="23"/>
        <v>1.397650314754427</v>
      </c>
      <c r="R73" s="92">
        <f t="shared" si="28"/>
        <v>0.11486467053155362</v>
      </c>
    </row>
    <row r="74" spans="1:18" ht="20.100000000000001" customHeight="1" x14ac:dyDescent="0.25">
      <c r="A74" s="57" t="s">
        <v>144</v>
      </c>
      <c r="B74" s="25">
        <v>4508.9400000000005</v>
      </c>
      <c r="C74" s="223">
        <v>7320.8700000000008</v>
      </c>
      <c r="D74" s="4">
        <f t="shared" si="24"/>
        <v>1.7229508591368625E-2</v>
      </c>
      <c r="E74" s="229">
        <f t="shared" si="25"/>
        <v>2.9225920134812889E-2</v>
      </c>
      <c r="F74" s="102">
        <f t="shared" si="19"/>
        <v>0.62363437969899793</v>
      </c>
      <c r="G74" s="83">
        <f t="shared" si="20"/>
        <v>0.69627125346186847</v>
      </c>
      <c r="I74" s="25">
        <v>756.0920000000001</v>
      </c>
      <c r="J74" s="223">
        <v>1264.3070000000005</v>
      </c>
      <c r="K74" s="31">
        <f t="shared" si="26"/>
        <v>2.9541667182736389E-2</v>
      </c>
      <c r="L74" s="229">
        <f t="shared" si="27"/>
        <v>4.6349682977695678E-2</v>
      </c>
      <c r="M74" s="102">
        <f t="shared" si="21"/>
        <v>0.67216026621099056</v>
      </c>
      <c r="N74" s="83">
        <f t="shared" si="22"/>
        <v>0.5689596220480605</v>
      </c>
      <c r="P74" s="62">
        <f t="shared" si="23"/>
        <v>1.6768730566385892</v>
      </c>
      <c r="Q74" s="236">
        <f t="shared" si="23"/>
        <v>1.7269900981713926</v>
      </c>
      <c r="R74" s="92">
        <f t="shared" si="28"/>
        <v>2.9887200664590882E-2</v>
      </c>
    </row>
    <row r="75" spans="1:18" ht="20.100000000000001" customHeight="1" x14ac:dyDescent="0.25">
      <c r="A75" s="57" t="s">
        <v>173</v>
      </c>
      <c r="B75" s="25">
        <v>15716.600000000002</v>
      </c>
      <c r="C75" s="223">
        <v>12344.910000000002</v>
      </c>
      <c r="D75" s="4">
        <f t="shared" si="24"/>
        <v>6.0056087401274834E-2</v>
      </c>
      <c r="E75" s="229">
        <f t="shared" si="25"/>
        <v>4.9282578946416612E-2</v>
      </c>
      <c r="F75" s="102">
        <f t="shared" si="19"/>
        <v>-0.21453049641780028</v>
      </c>
      <c r="G75" s="83">
        <f t="shared" si="20"/>
        <v>-0.17939078153515423</v>
      </c>
      <c r="I75" s="25">
        <v>1268.8830000000003</v>
      </c>
      <c r="J75" s="223">
        <v>1018.681</v>
      </c>
      <c r="K75" s="31">
        <f t="shared" si="26"/>
        <v>4.9577193357200046E-2</v>
      </c>
      <c r="L75" s="229">
        <f t="shared" si="27"/>
        <v>3.7344997224093512E-2</v>
      </c>
      <c r="M75" s="102">
        <f t="shared" si="21"/>
        <v>-0.1971828765930351</v>
      </c>
      <c r="N75" s="83">
        <f t="shared" si="22"/>
        <v>-0.24673030691702244</v>
      </c>
      <c r="P75" s="62">
        <f t="shared" si="23"/>
        <v>0.807352099054503</v>
      </c>
      <c r="Q75" s="236">
        <f t="shared" si="23"/>
        <v>0.82518301064973332</v>
      </c>
      <c r="R75" s="92">
        <f t="shared" si="28"/>
        <v>2.2085669457120691E-2</v>
      </c>
    </row>
    <row r="76" spans="1:18" ht="20.100000000000001" customHeight="1" x14ac:dyDescent="0.25">
      <c r="A76" s="57" t="s">
        <v>177</v>
      </c>
      <c r="B76" s="25">
        <v>24309.779999999995</v>
      </c>
      <c r="C76" s="223">
        <v>22992.770000000011</v>
      </c>
      <c r="D76" s="4">
        <f t="shared" si="24"/>
        <v>9.2892245930147901E-2</v>
      </c>
      <c r="E76" s="229">
        <f t="shared" si="25"/>
        <v>9.1790300838305014E-2</v>
      </c>
      <c r="F76" s="102">
        <f t="shared" si="19"/>
        <v>-5.4176138163322916E-2</v>
      </c>
      <c r="G76" s="83">
        <f t="shared" si="20"/>
        <v>-1.1862616527449623E-2</v>
      </c>
      <c r="I76" s="25">
        <v>1110.7600000000002</v>
      </c>
      <c r="J76" s="223">
        <v>974.63199999999995</v>
      </c>
      <c r="K76" s="31">
        <f t="shared" si="26"/>
        <v>4.339908667185511E-2</v>
      </c>
      <c r="L76" s="229">
        <f t="shared" si="27"/>
        <v>3.5730154321630327E-2</v>
      </c>
      <c r="M76" s="102">
        <f t="shared" si="21"/>
        <v>-0.12255392704094516</v>
      </c>
      <c r="N76" s="83">
        <f t="shared" si="22"/>
        <v>-0.17670722907627889</v>
      </c>
      <c r="P76" s="62">
        <f t="shared" si="23"/>
        <v>0.45691898486946425</v>
      </c>
      <c r="Q76" s="236">
        <f t="shared" si="23"/>
        <v>0.42388629121241134</v>
      </c>
      <c r="R76" s="92">
        <f t="shared" si="28"/>
        <v>-7.2294421442107334E-2</v>
      </c>
    </row>
    <row r="77" spans="1:18" ht="20.100000000000001" customHeight="1" x14ac:dyDescent="0.25">
      <c r="A77" s="57" t="s">
        <v>159</v>
      </c>
      <c r="B77" s="25">
        <v>5335.6499999999987</v>
      </c>
      <c r="C77" s="223">
        <v>4120.3600000000006</v>
      </c>
      <c r="D77" s="4">
        <f t="shared" si="24"/>
        <v>2.0388523137485969E-2</v>
      </c>
      <c r="E77" s="229">
        <f t="shared" si="25"/>
        <v>1.6449043936947062E-2</v>
      </c>
      <c r="F77" s="102">
        <f t="shared" si="19"/>
        <v>-0.22776793830179987</v>
      </c>
      <c r="G77" s="83">
        <f t="shared" si="20"/>
        <v>-0.19322042964925951</v>
      </c>
      <c r="I77" s="25">
        <v>573.39199999999983</v>
      </c>
      <c r="J77" s="223">
        <v>477.56100000000009</v>
      </c>
      <c r="K77" s="31">
        <f t="shared" si="26"/>
        <v>2.2403299637138833E-2</v>
      </c>
      <c r="L77" s="229">
        <f t="shared" si="27"/>
        <v>1.750745740750571E-2</v>
      </c>
      <c r="M77" s="102">
        <f t="shared" si="21"/>
        <v>-0.16712999134972195</v>
      </c>
      <c r="N77" s="83">
        <f t="shared" si="22"/>
        <v>-0.21853219431646095</v>
      </c>
      <c r="P77" s="62">
        <f t="shared" si="23"/>
        <v>1.0746432018591925</v>
      </c>
      <c r="Q77" s="236">
        <f t="shared" si="23"/>
        <v>1.1590273665407878</v>
      </c>
      <c r="R77" s="92">
        <f t="shared" si="28"/>
        <v>7.8522959560536898E-2</v>
      </c>
    </row>
    <row r="78" spans="1:18" ht="20.100000000000001" customHeight="1" x14ac:dyDescent="0.25">
      <c r="A78" s="57" t="s">
        <v>160</v>
      </c>
      <c r="B78" s="25">
        <v>3724.7200000000003</v>
      </c>
      <c r="C78" s="223">
        <v>4336.8899999999994</v>
      </c>
      <c r="D78" s="4">
        <f t="shared" si="24"/>
        <v>1.4232856334402886E-2</v>
      </c>
      <c r="E78" s="229">
        <f t="shared" si="25"/>
        <v>1.7313461483876729E-2</v>
      </c>
      <c r="F78" s="102">
        <f t="shared" si="19"/>
        <v>0.16435329367039647</v>
      </c>
      <c r="G78" s="83">
        <f t="shared" si="20"/>
        <v>0.21644321259869476</v>
      </c>
      <c r="I78" s="25">
        <v>358.59300000000002</v>
      </c>
      <c r="J78" s="223">
        <v>461.06200000000001</v>
      </c>
      <c r="K78" s="31">
        <f t="shared" si="26"/>
        <v>1.4010775223199014E-2</v>
      </c>
      <c r="L78" s="229">
        <f t="shared" si="27"/>
        <v>1.6902601609468521E-2</v>
      </c>
      <c r="M78" s="102">
        <f t="shared" si="21"/>
        <v>0.28575292880786851</v>
      </c>
      <c r="N78" s="83">
        <f t="shared" si="22"/>
        <v>0.20640016988362112</v>
      </c>
      <c r="P78" s="62">
        <f t="shared" si="23"/>
        <v>0.96273813870572822</v>
      </c>
      <c r="Q78" s="236">
        <f t="shared" si="23"/>
        <v>1.0631166573281778</v>
      </c>
      <c r="R78" s="92">
        <f t="shared" si="28"/>
        <v>0.10426357343378441</v>
      </c>
    </row>
    <row r="79" spans="1:18" ht="20.100000000000001" customHeight="1" x14ac:dyDescent="0.25">
      <c r="A79" s="57" t="s">
        <v>178</v>
      </c>
      <c r="B79" s="25">
        <v>2094.0100000000002</v>
      </c>
      <c r="C79" s="223">
        <v>1912.6499999999999</v>
      </c>
      <c r="D79" s="4">
        <f t="shared" si="24"/>
        <v>8.0016064275443485E-3</v>
      </c>
      <c r="E79" s="229">
        <f t="shared" si="25"/>
        <v>7.6355619135225544E-3</v>
      </c>
      <c r="F79" s="102">
        <f t="shared" si="19"/>
        <v>-8.6608946471124937E-2</v>
      </c>
      <c r="G79" s="83">
        <f t="shared" si="20"/>
        <v>-4.5746378222470421E-2</v>
      </c>
      <c r="I79" s="25">
        <v>530.0870000000001</v>
      </c>
      <c r="J79" s="223">
        <v>449.81700000000001</v>
      </c>
      <c r="K79" s="31">
        <f t="shared" si="26"/>
        <v>2.0711307264056733E-2</v>
      </c>
      <c r="L79" s="229">
        <f t="shared" si="27"/>
        <v>1.6490358234177403E-2</v>
      </c>
      <c r="M79" s="102">
        <f t="shared" si="21"/>
        <v>-0.15142797314403122</v>
      </c>
      <c r="N79" s="83">
        <f t="shared" si="22"/>
        <v>-0.20379925690178624</v>
      </c>
      <c r="P79" s="62">
        <f t="shared" si="23"/>
        <v>2.5314444534648834</v>
      </c>
      <c r="Q79" s="236">
        <f t="shared" si="23"/>
        <v>2.3517998588346014</v>
      </c>
      <c r="R79" s="92">
        <f t="shared" si="28"/>
        <v>-7.096525242116046E-2</v>
      </c>
    </row>
    <row r="80" spans="1:18" ht="20.100000000000001" customHeight="1" x14ac:dyDescent="0.25">
      <c r="A80" s="57" t="s">
        <v>155</v>
      </c>
      <c r="B80" s="25">
        <v>361.12000000000006</v>
      </c>
      <c r="C80" s="223">
        <v>1823.82</v>
      </c>
      <c r="D80" s="4">
        <f t="shared" si="24"/>
        <v>1.3799075043169878E-3</v>
      </c>
      <c r="E80" s="229">
        <f t="shared" si="25"/>
        <v>7.2809403336317182E-3</v>
      </c>
      <c r="F80" s="102">
        <f t="shared" si="19"/>
        <v>4.050454142667256</v>
      </c>
      <c r="G80" s="83">
        <f t="shared" si="20"/>
        <v>4.2763973750802684</v>
      </c>
      <c r="I80" s="25">
        <v>102.96699999999998</v>
      </c>
      <c r="J80" s="223">
        <v>387.92399999999992</v>
      </c>
      <c r="K80" s="31">
        <f t="shared" si="26"/>
        <v>4.0230776741518454E-3</v>
      </c>
      <c r="L80" s="229">
        <f t="shared" si="27"/>
        <v>1.4221351633297614E-2</v>
      </c>
      <c r="M80" s="102">
        <f t="shared" si="21"/>
        <v>2.7674594773082637</v>
      </c>
      <c r="N80" s="83">
        <f t="shared" si="22"/>
        <v>2.5349433406840181</v>
      </c>
      <c r="P80" s="62">
        <f t="shared" si="23"/>
        <v>2.8513236597252982</v>
      </c>
      <c r="Q80" s="236">
        <f t="shared" si="23"/>
        <v>2.1269862157449744</v>
      </c>
      <c r="R80" s="92">
        <f t="shared" si="28"/>
        <v>-0.25403550435593408</v>
      </c>
    </row>
    <row r="81" spans="1:18" ht="20.100000000000001" customHeight="1" x14ac:dyDescent="0.25">
      <c r="A81" s="57" t="s">
        <v>179</v>
      </c>
      <c r="B81" s="25">
        <v>734.35000000000025</v>
      </c>
      <c r="C81" s="223">
        <v>2676.87</v>
      </c>
      <c r="D81" s="4">
        <f t="shared" si="24"/>
        <v>2.8060895984580751E-3</v>
      </c>
      <c r="E81" s="229">
        <f t="shared" si="25"/>
        <v>1.0686433283377053E-2</v>
      </c>
      <c r="F81" s="102">
        <f t="shared" si="19"/>
        <v>2.6452236671886689</v>
      </c>
      <c r="G81" s="83">
        <f t="shared" si="20"/>
        <v>2.8083008073759177</v>
      </c>
      <c r="I81" s="25">
        <v>70.58</v>
      </c>
      <c r="J81" s="223">
        <v>364.30800000000005</v>
      </c>
      <c r="K81" s="31">
        <f t="shared" si="26"/>
        <v>2.757668206722904E-3</v>
      </c>
      <c r="L81" s="229">
        <f t="shared" si="27"/>
        <v>1.3355585554962799E-2</v>
      </c>
      <c r="M81" s="102">
        <f t="shared" si="21"/>
        <v>4.1616321904222167</v>
      </c>
      <c r="N81" s="83">
        <f t="shared" si="22"/>
        <v>3.8430719556483597</v>
      </c>
      <c r="P81" s="62">
        <f t="shared" si="23"/>
        <v>0.96112208075168493</v>
      </c>
      <c r="Q81" s="236">
        <f t="shared" si="23"/>
        <v>1.3609476739625013</v>
      </c>
      <c r="R81" s="92">
        <f t="shared" si="28"/>
        <v>0.41599875938560932</v>
      </c>
    </row>
    <row r="82" spans="1:18" ht="20.100000000000001" customHeight="1" x14ac:dyDescent="0.25">
      <c r="A82" s="57" t="s">
        <v>191</v>
      </c>
      <c r="B82" s="25">
        <v>941.67</v>
      </c>
      <c r="C82" s="223">
        <v>979.96</v>
      </c>
      <c r="D82" s="4">
        <f t="shared" si="24"/>
        <v>3.5982983484442225E-3</v>
      </c>
      <c r="E82" s="229">
        <f t="shared" si="25"/>
        <v>3.9121351281078938E-3</v>
      </c>
      <c r="F82" s="102">
        <f t="shared" si="19"/>
        <v>4.0661802967069227E-2</v>
      </c>
      <c r="G82" s="83">
        <f t="shared" si="20"/>
        <v>8.7218109582092695E-2</v>
      </c>
      <c r="I82" s="25">
        <v>192.25300000000004</v>
      </c>
      <c r="J82" s="223">
        <v>215.66100000000003</v>
      </c>
      <c r="K82" s="31">
        <f t="shared" si="26"/>
        <v>7.5116178201629158E-3</v>
      </c>
      <c r="L82" s="229">
        <f t="shared" si="27"/>
        <v>7.9061643893870905E-3</v>
      </c>
      <c r="M82" s="102">
        <f t="shared" si="21"/>
        <v>0.12175622747109269</v>
      </c>
      <c r="N82" s="83">
        <f t="shared" si="22"/>
        <v>5.2524846001233007E-2</v>
      </c>
      <c r="P82" s="62">
        <f t="shared" si="23"/>
        <v>2.0416175517962771</v>
      </c>
      <c r="Q82" s="236">
        <f t="shared" si="23"/>
        <v>2.2007122739703662</v>
      </c>
      <c r="R82" s="92">
        <f t="shared" si="28"/>
        <v>7.7925820158683823E-2</v>
      </c>
    </row>
    <row r="83" spans="1:18" ht="20.100000000000001" customHeight="1" x14ac:dyDescent="0.25">
      <c r="A83" s="57" t="s">
        <v>156</v>
      </c>
      <c r="B83" s="25">
        <v>1014.94</v>
      </c>
      <c r="C83" s="223">
        <v>849.83</v>
      </c>
      <c r="D83" s="4">
        <f t="shared" si="24"/>
        <v>3.8782768122271917E-3</v>
      </c>
      <c r="E83" s="229">
        <f t="shared" si="25"/>
        <v>3.3926382667863295E-3</v>
      </c>
      <c r="F83" s="102">
        <f t="shared" ref="F83:F86" si="29">(C83-B83)/B83</f>
        <v>-0.16267956726506</v>
      </c>
      <c r="G83" s="83">
        <f t="shared" ref="G83:G86" si="30">(E83-D83)/D83</f>
        <v>-0.12522018642655186</v>
      </c>
      <c r="I83" s="25">
        <v>200.14499999999998</v>
      </c>
      <c r="J83" s="223">
        <v>190.10899999999998</v>
      </c>
      <c r="K83" s="31">
        <f t="shared" si="26"/>
        <v>7.8199702923569796E-3</v>
      </c>
      <c r="L83" s="229">
        <f t="shared" si="27"/>
        <v>6.9694242626250928E-3</v>
      </c>
      <c r="M83" s="102">
        <f t="shared" ref="M83:M86" si="31">(J83-I83)/I83</f>
        <v>-5.0143645856753863E-2</v>
      </c>
      <c r="N83" s="83">
        <f t="shared" ref="N83:N86" si="32">(L83-K83)/K83</f>
        <v>-0.10876589014195959</v>
      </c>
      <c r="P83" s="62">
        <f t="shared" si="23"/>
        <v>1.9719884919305573</v>
      </c>
      <c r="Q83" s="236">
        <f t="shared" si="23"/>
        <v>2.2370238753633078</v>
      </c>
      <c r="R83" s="92">
        <f t="shared" si="28"/>
        <v>0.13440006598278043</v>
      </c>
    </row>
    <row r="84" spans="1:18" ht="20.100000000000001" customHeight="1" x14ac:dyDescent="0.25">
      <c r="A84" s="57" t="s">
        <v>190</v>
      </c>
      <c r="B84" s="25">
        <v>2863.0800000000004</v>
      </c>
      <c r="C84" s="223">
        <v>1755.8899999999999</v>
      </c>
      <c r="D84" s="4">
        <f t="shared" si="24"/>
        <v>1.0940367682376721E-2</v>
      </c>
      <c r="E84" s="229">
        <f t="shared" si="25"/>
        <v>7.0097544288474723E-3</v>
      </c>
      <c r="F84" s="102">
        <f t="shared" si="29"/>
        <v>-0.38671291057183188</v>
      </c>
      <c r="G84" s="83">
        <f t="shared" si="30"/>
        <v>-0.35927615667441165</v>
      </c>
      <c r="I84" s="25">
        <v>223.339</v>
      </c>
      <c r="J84" s="223">
        <v>174.82599999999999</v>
      </c>
      <c r="K84" s="31">
        <f t="shared" si="26"/>
        <v>8.72619523407887E-3</v>
      </c>
      <c r="L84" s="229">
        <f t="shared" si="27"/>
        <v>6.4091472057487787E-3</v>
      </c>
      <c r="M84" s="102">
        <f t="shared" si="31"/>
        <v>-0.21721687658671349</v>
      </c>
      <c r="N84" s="83">
        <f t="shared" si="32"/>
        <v>-0.26552786938357759</v>
      </c>
      <c r="P84" s="62">
        <f t="shared" si="23"/>
        <v>0.78006552384145733</v>
      </c>
      <c r="Q84" s="236">
        <f t="shared" si="23"/>
        <v>0.99565462528973914</v>
      </c>
      <c r="R84" s="92">
        <f t="shared" si="28"/>
        <v>0.27637306720928578</v>
      </c>
    </row>
    <row r="85" spans="1:18" ht="20.100000000000001" customHeight="1" x14ac:dyDescent="0.25">
      <c r="A85" s="57" t="s">
        <v>203</v>
      </c>
      <c r="B85" s="25">
        <v>494.24</v>
      </c>
      <c r="C85" s="223">
        <v>906.68</v>
      </c>
      <c r="D85" s="4">
        <f t="shared" si="24"/>
        <v>1.8885840854387128E-3</v>
      </c>
      <c r="E85" s="229">
        <f t="shared" si="25"/>
        <v>3.6195912873513867E-3</v>
      </c>
      <c r="F85" s="102">
        <f t="shared" si="29"/>
        <v>0.83449336354807369</v>
      </c>
      <c r="G85" s="83">
        <f t="shared" si="30"/>
        <v>0.91656348015373956</v>
      </c>
      <c r="I85" s="25">
        <v>71.805999999999997</v>
      </c>
      <c r="J85" s="223">
        <v>173.93799999999999</v>
      </c>
      <c r="K85" s="31">
        <f t="shared" si="26"/>
        <v>2.8055698958904056E-3</v>
      </c>
      <c r="L85" s="229">
        <f t="shared" si="27"/>
        <v>6.3765929934536678E-3</v>
      </c>
      <c r="M85" s="102">
        <f t="shared" si="31"/>
        <v>1.4223323956215357</v>
      </c>
      <c r="N85" s="83">
        <f t="shared" si="32"/>
        <v>1.2728334099942016</v>
      </c>
      <c r="P85" s="62">
        <f t="shared" si="23"/>
        <v>1.4528569116218839</v>
      </c>
      <c r="Q85" s="236">
        <f t="shared" si="23"/>
        <v>1.918405611682181</v>
      </c>
      <c r="R85" s="92">
        <f t="shared" si="28"/>
        <v>0.32043671770854981</v>
      </c>
    </row>
    <row r="86" spans="1:18" ht="20.100000000000001" customHeight="1" x14ac:dyDescent="0.25">
      <c r="A86" s="57" t="s">
        <v>183</v>
      </c>
      <c r="B86" s="25">
        <v>719.63</v>
      </c>
      <c r="C86" s="223">
        <v>462.93</v>
      </c>
      <c r="D86" s="4">
        <f t="shared" si="24"/>
        <v>2.749841707276345E-3</v>
      </c>
      <c r="E86" s="229">
        <f t="shared" si="25"/>
        <v>1.8480802429231675E-3</v>
      </c>
      <c r="F86" s="102">
        <f t="shared" si="29"/>
        <v>-0.35671108764226062</v>
      </c>
      <c r="G86" s="83">
        <f t="shared" si="30"/>
        <v>-0.32793213586332265</v>
      </c>
      <c r="I86" s="25">
        <v>176.05099999999999</v>
      </c>
      <c r="J86" s="223">
        <v>99.596000000000004</v>
      </c>
      <c r="K86" s="31">
        <f t="shared" si="26"/>
        <v>6.8785809784892883E-3</v>
      </c>
      <c r="L86" s="229">
        <f t="shared" si="27"/>
        <v>3.6512041979096669E-3</v>
      </c>
      <c r="M86" s="102">
        <f t="shared" si="31"/>
        <v>-0.43427756729584033</v>
      </c>
      <c r="N86" s="83">
        <f t="shared" si="32"/>
        <v>-0.46919223465890425</v>
      </c>
      <c r="P86" s="62">
        <f t="shared" si="23"/>
        <v>2.4464099606742353</v>
      </c>
      <c r="Q86" s="236">
        <f t="shared" si="23"/>
        <v>2.1514267815868489</v>
      </c>
      <c r="R86" s="92">
        <f t="shared" si="28"/>
        <v>-0.12057798317911056</v>
      </c>
    </row>
    <row r="87" spans="1:18" ht="20.100000000000001" customHeight="1" x14ac:dyDescent="0.25">
      <c r="A87" s="57" t="s">
        <v>204</v>
      </c>
      <c r="B87" s="25">
        <v>918.95</v>
      </c>
      <c r="C87" s="223">
        <v>679.93999999999994</v>
      </c>
      <c r="D87" s="4">
        <f t="shared" si="24"/>
        <v>3.5114809511854667E-3</v>
      </c>
      <c r="E87" s="229">
        <f t="shared" si="25"/>
        <v>2.7144140158839964E-3</v>
      </c>
      <c r="F87" s="102">
        <f t="shared" ref="F87:F92" si="33">(C87-B87)/B87</f>
        <v>-0.26009032047445463</v>
      </c>
      <c r="G87" s="83">
        <f t="shared" ref="G87:G92" si="34">(E87-D87)/D87</f>
        <v>-0.22698882505182966</v>
      </c>
      <c r="I87" s="25">
        <v>78.885999999999996</v>
      </c>
      <c r="J87" s="223">
        <v>95.315000000000012</v>
      </c>
      <c r="K87" s="31">
        <f t="shared" si="26"/>
        <v>3.0821962901040377E-3</v>
      </c>
      <c r="L87" s="229">
        <f t="shared" si="27"/>
        <v>3.4942621001220922E-3</v>
      </c>
      <c r="M87" s="102">
        <f t="shared" ref="M87:M92" si="35">(J87-I87)/I87</f>
        <v>0.20826255609360364</v>
      </c>
      <c r="N87" s="83">
        <f t="shared" ref="N87:N92" si="36">(L87-K87)/K87</f>
        <v>0.13369226721252897</v>
      </c>
      <c r="P87" s="62">
        <f t="shared" ref="P87:P92" si="37">(I87/B87)*10</f>
        <v>0.8584362587736003</v>
      </c>
      <c r="Q87" s="236">
        <f t="shared" ref="Q87:Q92" si="38">(J87/C87)*10</f>
        <v>1.40181486601759</v>
      </c>
      <c r="R87" s="92">
        <f t="shared" ref="R87:R92" si="39">(Q87-P87)/P87</f>
        <v>0.6329865516401697</v>
      </c>
    </row>
    <row r="88" spans="1:18" ht="20.100000000000001" customHeight="1" x14ac:dyDescent="0.25">
      <c r="A88" s="57" t="s">
        <v>205</v>
      </c>
      <c r="B88" s="25">
        <v>240</v>
      </c>
      <c r="C88" s="223">
        <v>360.02</v>
      </c>
      <c r="D88" s="4">
        <f t="shared" si="24"/>
        <v>9.1708518231080251E-4</v>
      </c>
      <c r="E88" s="229">
        <f t="shared" si="25"/>
        <v>1.4372493661184169E-3</v>
      </c>
      <c r="F88" s="102">
        <f t="shared" si="33"/>
        <v>0.50008333333333321</v>
      </c>
      <c r="G88" s="83">
        <f t="shared" si="34"/>
        <v>0.56719287787089046</v>
      </c>
      <c r="I88" s="25">
        <v>60.8</v>
      </c>
      <c r="J88" s="223">
        <v>92.88</v>
      </c>
      <c r="K88" s="31">
        <f t="shared" si="26"/>
        <v>2.3755486960718697E-3</v>
      </c>
      <c r="L88" s="229">
        <f t="shared" si="27"/>
        <v>3.4049946373534059E-3</v>
      </c>
      <c r="M88" s="102">
        <f t="shared" si="35"/>
        <v>0.52763157894736845</v>
      </c>
      <c r="N88" s="83">
        <f t="shared" si="36"/>
        <v>0.43335080564073242</v>
      </c>
      <c r="P88" s="62">
        <f t="shared" si="37"/>
        <v>2.5333333333333332</v>
      </c>
      <c r="Q88" s="236">
        <f t="shared" si="38"/>
        <v>2.5798566746291876</v>
      </c>
      <c r="R88" s="92">
        <f t="shared" si="39"/>
        <v>1.8364476827310922E-2</v>
      </c>
    </row>
    <row r="89" spans="1:18" ht="20.100000000000001" customHeight="1" x14ac:dyDescent="0.25">
      <c r="A89" s="57" t="s">
        <v>193</v>
      </c>
      <c r="B89" s="25">
        <v>133.31</v>
      </c>
      <c r="C89" s="223">
        <v>677.47</v>
      </c>
      <c r="D89" s="4">
        <f t="shared" si="24"/>
        <v>5.094026068910545E-4</v>
      </c>
      <c r="E89" s="229">
        <f t="shared" si="25"/>
        <v>2.7045534360986721E-3</v>
      </c>
      <c r="F89" s="102">
        <f t="shared" ref="F89:F90" si="40">(C89-B89)/B89</f>
        <v>4.0819143350086273</v>
      </c>
      <c r="G89" s="83">
        <f t="shared" ref="G89:G90" si="41">(E89-D89)/D89</f>
        <v>4.3092650086831856</v>
      </c>
      <c r="I89" s="25">
        <v>12.263000000000002</v>
      </c>
      <c r="J89" s="223">
        <v>91.089000000000013</v>
      </c>
      <c r="K89" s="31">
        <f t="shared" si="26"/>
        <v>4.7913410624883789E-4</v>
      </c>
      <c r="L89" s="229">
        <f t="shared" si="27"/>
        <v>3.3393363105284715E-3</v>
      </c>
      <c r="M89" s="102">
        <f t="shared" ref="M89:M90" si="42">(J89-I89)/I89</f>
        <v>6.4279540079915192</v>
      </c>
      <c r="N89" s="83">
        <f t="shared" ref="N89:N90" si="43">(L89-K89)/K89</f>
        <v>5.9695232858129916</v>
      </c>
      <c r="P89" s="62">
        <f t="shared" ref="P89:P90" si="44">(I89/B89)*10</f>
        <v>0.91988598004650823</v>
      </c>
      <c r="Q89" s="236">
        <f t="shared" ref="Q89:Q90" si="45">(J89/C89)*10</f>
        <v>1.3445466219906419</v>
      </c>
      <c r="R89" s="92">
        <f t="shared" ref="R89:R90" si="46">(Q89-P89)/P89</f>
        <v>0.46164486812013744</v>
      </c>
    </row>
    <row r="90" spans="1:18" ht="20.100000000000001" customHeight="1" x14ac:dyDescent="0.25">
      <c r="A90" s="57" t="s">
        <v>206</v>
      </c>
      <c r="B90" s="25"/>
      <c r="C90" s="223">
        <v>357.18</v>
      </c>
      <c r="D90" s="4">
        <f t="shared" si="24"/>
        <v>0</v>
      </c>
      <c r="E90" s="229">
        <f t="shared" si="25"/>
        <v>1.4259116954340764E-3</v>
      </c>
      <c r="F90" s="102"/>
      <c r="G90" s="83"/>
      <c r="I90" s="25"/>
      <c r="J90" s="223">
        <v>83.478000000000009</v>
      </c>
      <c r="K90" s="31">
        <f t="shared" si="26"/>
        <v>0</v>
      </c>
      <c r="L90" s="229">
        <f t="shared" si="27"/>
        <v>3.0603159166342339E-3</v>
      </c>
      <c r="M90" s="102"/>
      <c r="N90" s="83"/>
      <c r="P90" s="62"/>
      <c r="Q90" s="236">
        <f t="shared" si="45"/>
        <v>2.3371409373425167</v>
      </c>
      <c r="R90" s="92"/>
    </row>
    <row r="91" spans="1:18" ht="20.100000000000001" customHeight="1" x14ac:dyDescent="0.25">
      <c r="A91" s="57" t="s">
        <v>207</v>
      </c>
      <c r="B91" s="25">
        <v>310.70999999999992</v>
      </c>
      <c r="C91" s="223">
        <v>1217.01</v>
      </c>
      <c r="D91" s="4">
        <f t="shared" si="24"/>
        <v>1.1872814041491225E-3</v>
      </c>
      <c r="E91" s="229">
        <f t="shared" si="25"/>
        <v>4.8584713378694924E-3</v>
      </c>
      <c r="F91" s="102">
        <f t="shared" si="33"/>
        <v>2.9168678188664683</v>
      </c>
      <c r="G91" s="83">
        <f t="shared" si="34"/>
        <v>3.0920975607727694</v>
      </c>
      <c r="I91" s="25">
        <v>36.403999999999996</v>
      </c>
      <c r="J91" s="223">
        <v>77.284000000000006</v>
      </c>
      <c r="K91" s="31">
        <f t="shared" si="26"/>
        <v>1.4223597817730319E-3</v>
      </c>
      <c r="L91" s="229">
        <f t="shared" si="27"/>
        <v>2.8332429538460448E-3</v>
      </c>
      <c r="M91" s="102">
        <f t="shared" si="35"/>
        <v>1.1229535215910342</v>
      </c>
      <c r="N91" s="83">
        <f t="shared" si="36"/>
        <v>0.99193128922296092</v>
      </c>
      <c r="P91" s="62">
        <f t="shared" si="37"/>
        <v>1.1716391490457341</v>
      </c>
      <c r="Q91" s="236">
        <f t="shared" si="38"/>
        <v>0.63503175816139557</v>
      </c>
      <c r="R91" s="92">
        <f t="shared" si="39"/>
        <v>-0.45799714982329637</v>
      </c>
    </row>
    <row r="92" spans="1:18" ht="20.100000000000001" customHeight="1" x14ac:dyDescent="0.25">
      <c r="A92" s="57" t="s">
        <v>185</v>
      </c>
      <c r="B92" s="25">
        <v>540.97</v>
      </c>
      <c r="C92" s="223">
        <v>398.37</v>
      </c>
      <c r="D92" s="4">
        <f t="shared" si="24"/>
        <v>2.0671482128111454E-3</v>
      </c>
      <c r="E92" s="229">
        <f t="shared" si="25"/>
        <v>1.5903478417326642E-3</v>
      </c>
      <c r="F92" s="102">
        <f t="shared" si="33"/>
        <v>-0.2636005693476533</v>
      </c>
      <c r="G92" s="83">
        <f t="shared" si="34"/>
        <v>-0.23065611266938296</v>
      </c>
      <c r="I92" s="25">
        <v>115.22500000000001</v>
      </c>
      <c r="J92" s="223">
        <v>76.972000000000008</v>
      </c>
      <c r="K92" s="31">
        <f t="shared" si="26"/>
        <v>4.5020164227776516E-3</v>
      </c>
      <c r="L92" s="229">
        <f t="shared" si="27"/>
        <v>2.8218049873639794E-3</v>
      </c>
      <c r="M92" s="102">
        <f t="shared" si="35"/>
        <v>-0.33198524625732262</v>
      </c>
      <c r="N92" s="83">
        <f t="shared" si="36"/>
        <v>-0.37321308445539081</v>
      </c>
      <c r="P92" s="62">
        <f t="shared" si="37"/>
        <v>2.1299702386453965</v>
      </c>
      <c r="Q92" s="236">
        <f t="shared" si="38"/>
        <v>1.9321736074503604</v>
      </c>
      <c r="R92" s="92">
        <f t="shared" si="39"/>
        <v>-9.286356569978621E-2</v>
      </c>
    </row>
    <row r="93" spans="1:18" ht="20.100000000000001" customHeight="1" x14ac:dyDescent="0.25">
      <c r="A93" s="57" t="s">
        <v>157</v>
      </c>
      <c r="B93" s="25">
        <v>144.07</v>
      </c>
      <c r="C93" s="223">
        <v>45.800000000000004</v>
      </c>
      <c r="D93" s="4">
        <f t="shared" si="24"/>
        <v>5.505185925646555E-4</v>
      </c>
      <c r="E93" s="229">
        <f t="shared" si="25"/>
        <v>1.828399004728168E-4</v>
      </c>
      <c r="F93" s="102">
        <f t="shared" ref="F93" si="47">(C93-B93)/B93</f>
        <v>-0.68209897966266386</v>
      </c>
      <c r="G93" s="83">
        <f t="shared" ref="G93" si="48">(E93-D93)/D93</f>
        <v>-0.66787697465214446</v>
      </c>
      <c r="I93" s="25">
        <v>96.721000000000004</v>
      </c>
      <c r="J93" s="223">
        <v>72.861999999999995</v>
      </c>
      <c r="K93" s="31">
        <f t="shared" si="26"/>
        <v>3.7790369314599889E-3</v>
      </c>
      <c r="L93" s="229">
        <f t="shared" si="27"/>
        <v>2.6711317750521516E-3</v>
      </c>
      <c r="M93" s="102">
        <f t="shared" ref="M93" si="49">(J93-I93)/I93</f>
        <v>-0.24667859099885245</v>
      </c>
      <c r="N93" s="83">
        <f t="shared" ref="N93" si="50">(L93-K93)/K93</f>
        <v>-0.29317129641805606</v>
      </c>
      <c r="P93" s="62">
        <f t="shared" ref="P93:P94" si="51">(I93/B93)*10</f>
        <v>6.713472617477616</v>
      </c>
      <c r="Q93" s="236">
        <f t="shared" ref="Q93:Q94" si="52">(J93/C93)*10</f>
        <v>15.908733624454145</v>
      </c>
      <c r="R93" s="92">
        <f t="shared" ref="R93:R94" si="53">(Q93-P93)/P93</f>
        <v>1.3696728252138712</v>
      </c>
    </row>
    <row r="94" spans="1:18" ht="20.100000000000001" customHeight="1" x14ac:dyDescent="0.25">
      <c r="A94" s="57" t="s">
        <v>184</v>
      </c>
      <c r="B94" s="25">
        <v>191.95</v>
      </c>
      <c r="C94" s="223">
        <v>333.83000000000004</v>
      </c>
      <c r="D94" s="4">
        <f t="shared" si="24"/>
        <v>7.3347708643566056E-4</v>
      </c>
      <c r="E94" s="229">
        <f t="shared" si="25"/>
        <v>1.3326952832934593E-3</v>
      </c>
      <c r="F94" s="102">
        <f t="shared" ref="F94:F95" si="54">(C94-B94)/B94</f>
        <v>0.73915082052617898</v>
      </c>
      <c r="G94" s="83">
        <f t="shared" ref="G94:G95" si="55">(E94-D94)/D94</f>
        <v>0.8169555776714249</v>
      </c>
      <c r="I94" s="25">
        <v>34.232000000000006</v>
      </c>
      <c r="J94" s="223">
        <v>61.325000000000003</v>
      </c>
      <c r="K94" s="31">
        <f t="shared" si="26"/>
        <v>1.3374964303278331E-3</v>
      </c>
      <c r="L94" s="229">
        <f t="shared" si="27"/>
        <v>2.2481836362585879E-3</v>
      </c>
      <c r="M94" s="102">
        <f t="shared" ref="M94:M95" si="56">(J94-I94)/I94</f>
        <v>0.79145244215938282</v>
      </c>
      <c r="N94" s="83">
        <f t="shared" ref="N94:N95" si="57">(L94-K94)/K94</f>
        <v>0.68088944783765637</v>
      </c>
      <c r="P94" s="62">
        <f t="shared" si="51"/>
        <v>1.7833810888252153</v>
      </c>
      <c r="Q94" s="236">
        <f t="shared" si="52"/>
        <v>1.8370128508522301</v>
      </c>
      <c r="R94" s="92">
        <f t="shared" si="53"/>
        <v>3.0073079928387151E-2</v>
      </c>
    </row>
    <row r="95" spans="1:18" ht="20.100000000000001" customHeight="1" thickBot="1" x14ac:dyDescent="0.3">
      <c r="A95" s="14" t="s">
        <v>18</v>
      </c>
      <c r="B95" s="25">
        <f>B96-SUM(B68:B94)</f>
        <v>6887.149999999936</v>
      </c>
      <c r="C95" s="223">
        <f>C96-SUM(C68:C94)</f>
        <v>4771.6900000000314</v>
      </c>
      <c r="D95" s="4">
        <f t="shared" si="24"/>
        <v>2.6317096722299104E-2</v>
      </c>
      <c r="E95" s="229">
        <f t="shared" si="25"/>
        <v>1.9049242897099146E-2</v>
      </c>
      <c r="F95" s="102">
        <f t="shared" si="54"/>
        <v>-0.30716043646499991</v>
      </c>
      <c r="G95" s="83">
        <f t="shared" si="55"/>
        <v>-0.27616472675125037</v>
      </c>
      <c r="I95" s="25">
        <f>I96-SUM(I68:I94)</f>
        <v>1107.0549999999967</v>
      </c>
      <c r="J95" s="223">
        <f>J96-SUM(J68:J94)</f>
        <v>792.72099999999773</v>
      </c>
      <c r="K95" s="31">
        <f t="shared" si="26"/>
        <v>4.3254326673188091E-2</v>
      </c>
      <c r="L95" s="229">
        <f t="shared" si="27"/>
        <v>2.9061269960351223E-2</v>
      </c>
      <c r="M95" s="102">
        <f t="shared" si="56"/>
        <v>-0.28393711242892167</v>
      </c>
      <c r="N95" s="83">
        <f t="shared" si="57"/>
        <v>-0.32813033526273033</v>
      </c>
      <c r="P95" s="62">
        <f t="shared" si="23"/>
        <v>1.6074210667692834</v>
      </c>
      <c r="Q95" s="236">
        <f t="shared" si="23"/>
        <v>1.6613002940257906</v>
      </c>
      <c r="R95" s="92">
        <f>(Q95-P95)/P95</f>
        <v>3.3519050092330645E-2</v>
      </c>
    </row>
    <row r="96" spans="1:18" ht="26.25" customHeight="1" thickBot="1" x14ac:dyDescent="0.3">
      <c r="A96" s="18" t="s">
        <v>19</v>
      </c>
      <c r="B96" s="23">
        <v>261698.69999999998</v>
      </c>
      <c r="C96" s="242">
        <v>250492.37000000002</v>
      </c>
      <c r="D96" s="20">
        <f>SUM(D68:D95)</f>
        <v>0.99999999999999978</v>
      </c>
      <c r="E96" s="243">
        <f>SUM(E68:E95)</f>
        <v>0.99999999999999989</v>
      </c>
      <c r="F96" s="103">
        <f>(C96-B96)/B96</f>
        <v>-4.2821496629520742E-2</v>
      </c>
      <c r="G96" s="99">
        <v>0</v>
      </c>
      <c r="H96" s="2"/>
      <c r="I96" s="23">
        <v>25594.087000000003</v>
      </c>
      <c r="J96" s="242">
        <v>27277.576000000008</v>
      </c>
      <c r="K96" s="30">
        <f t="shared" si="26"/>
        <v>1</v>
      </c>
      <c r="L96" s="243">
        <f t="shared" si="27"/>
        <v>1</v>
      </c>
      <c r="M96" s="103">
        <f>(J96-I96)/I96</f>
        <v>6.5776481888180069E-2</v>
      </c>
      <c r="N96" s="99">
        <f>(L96-K96)/K96</f>
        <v>0</v>
      </c>
      <c r="O96" s="2"/>
      <c r="P96" s="56">
        <f t="shared" si="23"/>
        <v>0.97799824760306442</v>
      </c>
      <c r="Q96" s="250">
        <f t="shared" si="23"/>
        <v>1.0889583582925102</v>
      </c>
      <c r="R96" s="98">
        <f>(Q96-P96)/P96</f>
        <v>0.11345634919223356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5:A67"/>
    <mergeCell ref="B65:C65"/>
    <mergeCell ref="D65:E65"/>
    <mergeCell ref="F65:G65"/>
    <mergeCell ref="I65:J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G68 G69:G8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6" t="s">
        <v>115</v>
      </c>
    </row>
    <row r="2" spans="1:20" ht="15.75" thickBot="1" x14ac:dyDescent="0.3"/>
    <row r="3" spans="1:20" x14ac:dyDescent="0.25">
      <c r="A3" s="374" t="s">
        <v>17</v>
      </c>
      <c r="B3" s="382"/>
      <c r="C3" s="382"/>
      <c r="D3" s="385" t="s">
        <v>1</v>
      </c>
      <c r="E3" s="381"/>
      <c r="F3" s="385" t="s">
        <v>13</v>
      </c>
      <c r="G3" s="381"/>
      <c r="H3" s="398" t="s">
        <v>134</v>
      </c>
      <c r="I3" s="386"/>
      <c r="K3" s="393" t="s">
        <v>20</v>
      </c>
      <c r="L3" s="381"/>
      <c r="M3" s="394" t="s">
        <v>13</v>
      </c>
      <c r="N3" s="395"/>
      <c r="O3" s="396" t="s">
        <v>134</v>
      </c>
      <c r="P3" s="386"/>
      <c r="R3" s="380" t="s">
        <v>23</v>
      </c>
      <c r="S3" s="381"/>
      <c r="T3" s="208" t="s">
        <v>0</v>
      </c>
    </row>
    <row r="4" spans="1:20" x14ac:dyDescent="0.25">
      <c r="A4" s="383"/>
      <c r="B4" s="384"/>
      <c r="C4" s="384"/>
      <c r="D4" s="388" t="s">
        <v>224</v>
      </c>
      <c r="E4" s="389"/>
      <c r="F4" s="388" t="str">
        <f>D4</f>
        <v>jan-junho</v>
      </c>
      <c r="G4" s="389"/>
      <c r="H4" s="388" t="str">
        <f>F4</f>
        <v>jan-junho</v>
      </c>
      <c r="I4" s="390"/>
      <c r="K4" s="378" t="str">
        <f>D4</f>
        <v>jan-junho</v>
      </c>
      <c r="L4" s="389"/>
      <c r="M4" s="391" t="str">
        <f>D4</f>
        <v>jan-junho</v>
      </c>
      <c r="N4" s="392"/>
      <c r="O4" s="389" t="str">
        <f>D4</f>
        <v>jan-junho</v>
      </c>
      <c r="P4" s="390"/>
      <c r="R4" s="378" t="str">
        <f>D4</f>
        <v>jan-junho</v>
      </c>
      <c r="S4" s="379"/>
      <c r="T4" s="209" t="s">
        <v>132</v>
      </c>
    </row>
    <row r="5" spans="1:20" ht="19.5" customHeight="1" thickBot="1" x14ac:dyDescent="0.3">
      <c r="A5" s="375"/>
      <c r="B5" s="397"/>
      <c r="C5" s="397"/>
      <c r="D5" s="148">
        <v>2017</v>
      </c>
      <c r="E5" s="263">
        <v>2018</v>
      </c>
      <c r="F5" s="148">
        <f>D5</f>
        <v>2017</v>
      </c>
      <c r="G5" s="263">
        <f>E5</f>
        <v>2018</v>
      </c>
      <c r="H5" s="148" t="s">
        <v>1</v>
      </c>
      <c r="I5" s="212" t="s">
        <v>15</v>
      </c>
      <c r="K5" s="36">
        <f>D5</f>
        <v>2017</v>
      </c>
      <c r="L5" s="213">
        <f>E5</f>
        <v>2018</v>
      </c>
      <c r="M5" s="262">
        <f>F5</f>
        <v>2017</v>
      </c>
      <c r="N5" s="241">
        <f>G5</f>
        <v>2018</v>
      </c>
      <c r="O5" s="37">
        <v>1000</v>
      </c>
      <c r="P5" s="212" t="s">
        <v>15</v>
      </c>
      <c r="R5" s="36">
        <f>D5</f>
        <v>2017</v>
      </c>
      <c r="S5" s="213">
        <f>E5</f>
        <v>2018</v>
      </c>
      <c r="T5" s="278" t="s">
        <v>24</v>
      </c>
    </row>
    <row r="6" spans="1:20" ht="24" customHeight="1" x14ac:dyDescent="0.25">
      <c r="A6" s="264" t="s">
        <v>21</v>
      </c>
      <c r="B6" s="12"/>
      <c r="C6" s="12"/>
      <c r="D6" s="266">
        <v>1923.2200000000003</v>
      </c>
      <c r="E6" s="267">
        <v>3135.6600000000012</v>
      </c>
      <c r="F6" s="261">
        <f>D6/D8</f>
        <v>0.32049767278314478</v>
      </c>
      <c r="G6" s="271">
        <f>E6/E8</f>
        <v>0.40679377755982882</v>
      </c>
      <c r="H6" s="275">
        <f>(E6-D6)/D6</f>
        <v>0.63042189661089254</v>
      </c>
      <c r="I6" s="101">
        <f>(G6-F6)/F6</f>
        <v>0.26925657221565452</v>
      </c>
      <c r="J6" s="2"/>
      <c r="K6" s="273">
        <v>759.1049999999999</v>
      </c>
      <c r="L6" s="267">
        <v>2487.7259999999997</v>
      </c>
      <c r="M6" s="261">
        <f>K6/K8</f>
        <v>0.25299460519470385</v>
      </c>
      <c r="N6" s="271">
        <f>L6/L8</f>
        <v>0.52672971322040307</v>
      </c>
      <c r="O6" s="275">
        <f>(L6-K6)/K6</f>
        <v>2.2771829983994305</v>
      </c>
      <c r="P6" s="101">
        <f>(N6-M6)/M6</f>
        <v>1.0819800201472025</v>
      </c>
      <c r="R6" s="49">
        <f t="shared" ref="R6:S8" si="0">(K6/D6)*10</f>
        <v>3.9470523393059547</v>
      </c>
      <c r="S6" s="254">
        <f>(L6/E6)*10</f>
        <v>7.9336598993513281</v>
      </c>
      <c r="T6" s="276">
        <f>(S6-R6)/R6</f>
        <v>1.0100214583793368</v>
      </c>
    </row>
    <row r="7" spans="1:20" ht="24" customHeight="1" thickBot="1" x14ac:dyDescent="0.3">
      <c r="A7" s="264" t="s">
        <v>22</v>
      </c>
      <c r="B7" s="12"/>
      <c r="C7" s="12"/>
      <c r="D7" s="268">
        <v>4077.5099999999989</v>
      </c>
      <c r="E7" s="269">
        <v>4572.5700000000033</v>
      </c>
      <c r="F7" s="261">
        <f>D7/D8</f>
        <v>0.67950232721685511</v>
      </c>
      <c r="G7" s="272">
        <f>E7/E8</f>
        <v>0.59320622244017118</v>
      </c>
      <c r="H7" s="90">
        <f t="shared" ref="H7:H8" si="1">(E7-D7)/D7</f>
        <v>0.12141233252646949</v>
      </c>
      <c r="I7" s="86">
        <f t="shared" ref="I7:I8" si="2">(G7-F7)/F7</f>
        <v>-0.12699898340325116</v>
      </c>
      <c r="K7" s="273">
        <v>2241.3740000000003</v>
      </c>
      <c r="L7" s="269">
        <v>2235.2389999999978</v>
      </c>
      <c r="M7" s="261">
        <f>K7/K8</f>
        <v>0.74700539480529615</v>
      </c>
      <c r="N7" s="272">
        <f>L7/L8</f>
        <v>0.47327028677959693</v>
      </c>
      <c r="O7" s="277">
        <f t="shared" ref="O7:O8" si="3">(L7-K7)/K7</f>
        <v>-2.7371603311194346E-3</v>
      </c>
      <c r="P7" s="83">
        <f t="shared" ref="P7:P8" si="4">(N7-M7)/M7</f>
        <v>-0.36644328130594978</v>
      </c>
      <c r="R7" s="49">
        <f t="shared" si="0"/>
        <v>5.4969184624930438</v>
      </c>
      <c r="S7" s="254">
        <f t="shared" si="0"/>
        <v>4.8883647489267439</v>
      </c>
      <c r="T7" s="152">
        <f t="shared" ref="T7:T8" si="5">(S7-R7)/R7</f>
        <v>-0.1107081572554925</v>
      </c>
    </row>
    <row r="8" spans="1:20" ht="26.25" customHeight="1" thickBot="1" x14ac:dyDescent="0.3">
      <c r="A8" s="18" t="s">
        <v>12</v>
      </c>
      <c r="B8" s="265"/>
      <c r="C8" s="265"/>
      <c r="D8" s="270">
        <f>D6+D7</f>
        <v>6000.73</v>
      </c>
      <c r="E8" s="242">
        <f>E6+E7</f>
        <v>7708.230000000005</v>
      </c>
      <c r="F8" s="20">
        <f>SUM(F6:F7)</f>
        <v>0.99999999999999989</v>
      </c>
      <c r="G8" s="243">
        <f>SUM(G6:G7)</f>
        <v>1</v>
      </c>
      <c r="H8" s="153">
        <f t="shared" si="1"/>
        <v>0.28454871323989006</v>
      </c>
      <c r="I8" s="99">
        <f t="shared" si="2"/>
        <v>1.1102230246251565E-16</v>
      </c>
      <c r="J8" s="2"/>
      <c r="K8" s="23">
        <f>K6+K7</f>
        <v>3000.4790000000003</v>
      </c>
      <c r="L8" s="242">
        <f>L6+L7</f>
        <v>4722.9649999999974</v>
      </c>
      <c r="M8" s="20">
        <f>SUM(M6:M7)</f>
        <v>1</v>
      </c>
      <c r="N8" s="243">
        <f>SUM(N6:N7)</f>
        <v>1</v>
      </c>
      <c r="O8" s="153">
        <f t="shared" si="3"/>
        <v>0.57407034010236269</v>
      </c>
      <c r="P8" s="99">
        <f t="shared" si="4"/>
        <v>0</v>
      </c>
      <c r="Q8" s="2"/>
      <c r="R8" s="40">
        <f t="shared" si="0"/>
        <v>5.0001899768861469</v>
      </c>
      <c r="S8" s="244">
        <f t="shared" si="0"/>
        <v>6.1271718669525876</v>
      </c>
      <c r="T8" s="274">
        <f t="shared" si="5"/>
        <v>0.22538781431826024</v>
      </c>
    </row>
  </sheetData>
  <mergeCells count="15">
    <mergeCell ref="M3:N3"/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A3:C5"/>
    <mergeCell ref="D3:E3"/>
    <mergeCell ref="F3:G3"/>
    <mergeCell ref="H3:I3"/>
    <mergeCell ref="K3:L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>
    <pageSetUpPr fitToPage="1"/>
  </sheetPr>
  <dimension ref="A1:R90"/>
  <sheetViews>
    <sheetView showGridLines="0" workbookViewId="0">
      <selection activeCell="R86" sqref="R86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122</v>
      </c>
    </row>
    <row r="3" spans="1:18" ht="8.25" customHeight="1" thickBot="1" x14ac:dyDescent="0.3"/>
    <row r="4" spans="1:18" x14ac:dyDescent="0.25">
      <c r="A4" s="401" t="s">
        <v>3</v>
      </c>
      <c r="B4" s="385" t="s">
        <v>1</v>
      </c>
      <c r="C4" s="381"/>
      <c r="D4" s="385" t="s">
        <v>13</v>
      </c>
      <c r="E4" s="381"/>
      <c r="F4" s="404" t="s">
        <v>136</v>
      </c>
      <c r="G4" s="400"/>
      <c r="I4" s="405" t="s">
        <v>20</v>
      </c>
      <c r="J4" s="406"/>
      <c r="K4" s="385" t="s">
        <v>13</v>
      </c>
      <c r="L4" s="387"/>
      <c r="M4" s="399" t="s">
        <v>136</v>
      </c>
      <c r="N4" s="400"/>
      <c r="P4" s="380" t="s">
        <v>23</v>
      </c>
      <c r="Q4" s="381"/>
      <c r="R4" s="208" t="s">
        <v>0</v>
      </c>
    </row>
    <row r="5" spans="1:18" x14ac:dyDescent="0.25">
      <c r="A5" s="402"/>
      <c r="B5" s="388" t="s">
        <v>224</v>
      </c>
      <c r="C5" s="389"/>
      <c r="D5" s="388" t="str">
        <f>B5</f>
        <v>jan-junho</v>
      </c>
      <c r="E5" s="389"/>
      <c r="F5" s="388" t="str">
        <f>D5</f>
        <v>jan-junho</v>
      </c>
      <c r="G5" s="390"/>
      <c r="I5" s="378" t="str">
        <f>B5</f>
        <v>jan-junho</v>
      </c>
      <c r="J5" s="389"/>
      <c r="K5" s="388" t="str">
        <f>B5</f>
        <v>jan-junho</v>
      </c>
      <c r="L5" s="379"/>
      <c r="M5" s="389" t="str">
        <f>B5</f>
        <v>jan-junho</v>
      </c>
      <c r="N5" s="390"/>
      <c r="P5" s="378" t="str">
        <f>B5</f>
        <v>jan-junho</v>
      </c>
      <c r="Q5" s="379"/>
      <c r="R5" s="209" t="s">
        <v>132</v>
      </c>
    </row>
    <row r="6" spans="1:18" ht="19.5" customHeight="1" thickBot="1" x14ac:dyDescent="0.3">
      <c r="A6" s="403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150</v>
      </c>
      <c r="B7" s="59">
        <v>335.62</v>
      </c>
      <c r="C7" s="245">
        <v>737.65</v>
      </c>
      <c r="D7" s="4">
        <f>B7/$B$33</f>
        <v>5.5929861866806194E-2</v>
      </c>
      <c r="E7" s="247">
        <f>C7/$C$33</f>
        <v>9.5696417984414028E-2</v>
      </c>
      <c r="F7" s="87">
        <f>(C7-B7)/B7</f>
        <v>1.1978725940051247</v>
      </c>
      <c r="G7" s="101">
        <f>(E7-D7)/D7</f>
        <v>0.71100758682919052</v>
      </c>
      <c r="I7" s="59">
        <v>181.98400000000001</v>
      </c>
      <c r="J7" s="245">
        <v>1028.2929999999999</v>
      </c>
      <c r="K7" s="4">
        <f>I7/$I$33</f>
        <v>6.065164928666391E-2</v>
      </c>
      <c r="L7" s="247">
        <f>J7/$J$33</f>
        <v>0.21772191832884635</v>
      </c>
      <c r="M7" s="87">
        <f>(J7-I7)/I7</f>
        <v>4.6504582820467721</v>
      </c>
      <c r="N7" s="101">
        <f>(L7-K7)/K7</f>
        <v>2.5897114240011123</v>
      </c>
      <c r="P7" s="49">
        <f t="shared" ref="P7:Q33" si="0">(I7/B7)*10</f>
        <v>5.4223228651451052</v>
      </c>
      <c r="Q7" s="253">
        <f t="shared" si="0"/>
        <v>13.940120653426419</v>
      </c>
      <c r="R7" s="104">
        <f>(Q7-P7)/P7</f>
        <v>1.5708761724673457</v>
      </c>
    </row>
    <row r="8" spans="1:18" ht="20.100000000000001" customHeight="1" x14ac:dyDescent="0.25">
      <c r="A8" s="14" t="s">
        <v>143</v>
      </c>
      <c r="B8" s="25">
        <v>602.48000000000013</v>
      </c>
      <c r="C8" s="223">
        <v>1026.6099999999997</v>
      </c>
      <c r="D8" s="4">
        <f t="shared" ref="D8:D32" si="1">B8/$B$33</f>
        <v>0.10040111786399321</v>
      </c>
      <c r="E8" s="229">
        <f t="shared" ref="E8:E32" si="2">C8/$C$33</f>
        <v>0.13318362321830035</v>
      </c>
      <c r="F8" s="87">
        <f t="shared" ref="F8:F33" si="3">(C8-B8)/B8</f>
        <v>0.70397357588633558</v>
      </c>
      <c r="G8" s="83">
        <f t="shared" ref="G8:G32" si="4">(E8-D8)/D8</f>
        <v>0.32651534217692124</v>
      </c>
      <c r="I8" s="25">
        <v>300.11899999999997</v>
      </c>
      <c r="J8" s="223">
        <v>656.52599999999995</v>
      </c>
      <c r="K8" s="4">
        <f t="shared" ref="K8:K32" si="5">I8/$I$33</f>
        <v>0.10002369621650412</v>
      </c>
      <c r="L8" s="229">
        <f t="shared" ref="L8:L32" si="6">J8/$J$33</f>
        <v>0.13900717028392121</v>
      </c>
      <c r="M8" s="87">
        <f t="shared" ref="M8:M33" si="7">(J8-I8)/I8</f>
        <v>1.1875522709325301</v>
      </c>
      <c r="N8" s="83">
        <f t="shared" ref="N8:N32" si="8">(L8-K8)/K8</f>
        <v>0.38974238647446358</v>
      </c>
      <c r="P8" s="49">
        <f t="shared" si="0"/>
        <v>4.9813935732306449</v>
      </c>
      <c r="Q8" s="254">
        <f t="shared" si="0"/>
        <v>6.3950867418006849</v>
      </c>
      <c r="R8" s="92">
        <f t="shared" ref="R8:R65" si="9">(Q8-P8)/P8</f>
        <v>0.28379471482981017</v>
      </c>
    </row>
    <row r="9" spans="1:18" ht="20.100000000000001" customHeight="1" x14ac:dyDescent="0.25">
      <c r="A9" s="14" t="s">
        <v>139</v>
      </c>
      <c r="B9" s="25">
        <v>160.65999999999997</v>
      </c>
      <c r="C9" s="223">
        <v>1113.9999999999998</v>
      </c>
      <c r="D9" s="4">
        <f t="shared" si="1"/>
        <v>2.6773409235209704E-2</v>
      </c>
      <c r="E9" s="229">
        <f t="shared" si="2"/>
        <v>0.1445208562795868</v>
      </c>
      <c r="F9" s="87">
        <f t="shared" si="3"/>
        <v>5.9338976721025771</v>
      </c>
      <c r="G9" s="83">
        <f t="shared" si="4"/>
        <v>4.3979250460762183</v>
      </c>
      <c r="I9" s="25">
        <v>60.733000000000004</v>
      </c>
      <c r="J9" s="223">
        <v>477.74599999999998</v>
      </c>
      <c r="K9" s="4">
        <f t="shared" si="5"/>
        <v>2.0241101504126512E-2</v>
      </c>
      <c r="L9" s="229">
        <f t="shared" si="6"/>
        <v>0.10115383027399101</v>
      </c>
      <c r="M9" s="87">
        <f t="shared" si="7"/>
        <v>6.8663329656035428</v>
      </c>
      <c r="N9" s="83">
        <f t="shared" si="8"/>
        <v>3.9974469152960368</v>
      </c>
      <c r="P9" s="49">
        <f t="shared" si="0"/>
        <v>3.78021909622806</v>
      </c>
      <c r="Q9" s="254">
        <f t="shared" si="0"/>
        <v>4.2885637342908449</v>
      </c>
      <c r="R9" s="92">
        <f t="shared" si="9"/>
        <v>0.13447491405194378</v>
      </c>
    </row>
    <row r="10" spans="1:18" ht="20.100000000000001" customHeight="1" x14ac:dyDescent="0.25">
      <c r="A10" s="14" t="s">
        <v>146</v>
      </c>
      <c r="B10" s="25">
        <v>143.35</v>
      </c>
      <c r="C10" s="223">
        <v>188.66</v>
      </c>
      <c r="D10" s="4">
        <f t="shared" si="1"/>
        <v>2.3888760200842223E-2</v>
      </c>
      <c r="E10" s="229">
        <f t="shared" si="2"/>
        <v>2.4475138909970245E-2</v>
      </c>
      <c r="F10" s="87">
        <f t="shared" si="3"/>
        <v>0.31607952563655389</v>
      </c>
      <c r="G10" s="83">
        <f t="shared" si="4"/>
        <v>2.454621772742098E-2</v>
      </c>
      <c r="I10" s="25">
        <v>35.039000000000001</v>
      </c>
      <c r="J10" s="223">
        <v>460.96599999999995</v>
      </c>
      <c r="K10" s="4">
        <f t="shared" si="5"/>
        <v>1.1677802110929624E-2</v>
      </c>
      <c r="L10" s="229">
        <f t="shared" si="6"/>
        <v>9.7600977352150592E-2</v>
      </c>
      <c r="M10" s="87">
        <f t="shared" si="7"/>
        <v>12.1557978252804</v>
      </c>
      <c r="N10" s="83">
        <f t="shared" si="8"/>
        <v>7.3578207975285643</v>
      </c>
      <c r="P10" s="49">
        <f t="shared" si="0"/>
        <v>2.4442971747471227</v>
      </c>
      <c r="Q10" s="254">
        <f t="shared" si="0"/>
        <v>24.433690236404111</v>
      </c>
      <c r="R10" s="92">
        <f t="shared" si="9"/>
        <v>8.9962027894304306</v>
      </c>
    </row>
    <row r="11" spans="1:18" ht="20.100000000000001" customHeight="1" x14ac:dyDescent="0.25">
      <c r="A11" s="14" t="s">
        <v>140</v>
      </c>
      <c r="B11" s="25">
        <v>890.28000000000009</v>
      </c>
      <c r="C11" s="223">
        <v>824.93000000000006</v>
      </c>
      <c r="D11" s="4">
        <f t="shared" si="1"/>
        <v>0.14836194929616894</v>
      </c>
      <c r="E11" s="229">
        <f t="shared" si="2"/>
        <v>0.10701938058412888</v>
      </c>
      <c r="F11" s="87">
        <f t="shared" si="3"/>
        <v>-7.3403872938850714E-2</v>
      </c>
      <c r="G11" s="83">
        <f t="shared" si="4"/>
        <v>-0.27866018819629801</v>
      </c>
      <c r="I11" s="25">
        <v>346.267</v>
      </c>
      <c r="J11" s="223">
        <v>345.91300000000001</v>
      </c>
      <c r="K11" s="4">
        <f t="shared" si="5"/>
        <v>0.11540390717615423</v>
      </c>
      <c r="L11" s="229">
        <f t="shared" si="6"/>
        <v>7.3240644383348166E-2</v>
      </c>
      <c r="M11" s="87">
        <f t="shared" si="7"/>
        <v>-1.0223324775389655E-3</v>
      </c>
      <c r="N11" s="83">
        <f t="shared" si="8"/>
        <v>-0.3653538586734974</v>
      </c>
      <c r="P11" s="49">
        <f t="shared" si="0"/>
        <v>3.8894168126881428</v>
      </c>
      <c r="Q11" s="254">
        <f t="shared" si="0"/>
        <v>4.1932406385996384</v>
      </c>
      <c r="R11" s="92">
        <f t="shared" si="9"/>
        <v>7.8115522337527485E-2</v>
      </c>
    </row>
    <row r="12" spans="1:18" ht="20.100000000000001" customHeight="1" x14ac:dyDescent="0.25">
      <c r="A12" s="14" t="s">
        <v>148</v>
      </c>
      <c r="B12" s="25">
        <v>500.03</v>
      </c>
      <c r="C12" s="223">
        <v>268.94</v>
      </c>
      <c r="D12" s="4">
        <f t="shared" si="1"/>
        <v>8.3328195069599847E-2</v>
      </c>
      <c r="E12" s="229">
        <f t="shared" si="2"/>
        <v>3.4889981227856449E-2</v>
      </c>
      <c r="F12" s="87">
        <f t="shared" si="3"/>
        <v>-0.46215227086374816</v>
      </c>
      <c r="G12" s="83">
        <f t="shared" si="4"/>
        <v>-0.58129440822863609</v>
      </c>
      <c r="I12" s="25">
        <v>717.09500000000003</v>
      </c>
      <c r="J12" s="223">
        <v>276.25400000000002</v>
      </c>
      <c r="K12" s="4">
        <f t="shared" si="5"/>
        <v>0.23899350736998998</v>
      </c>
      <c r="L12" s="229">
        <f t="shared" si="6"/>
        <v>5.8491646666871344E-2</v>
      </c>
      <c r="M12" s="87">
        <f t="shared" si="7"/>
        <v>-0.61475955068714738</v>
      </c>
      <c r="N12" s="83">
        <f t="shared" si="8"/>
        <v>-0.75525842810315591</v>
      </c>
      <c r="P12" s="49">
        <f t="shared" si="0"/>
        <v>14.341039537627744</v>
      </c>
      <c r="Q12" s="254">
        <f t="shared" si="0"/>
        <v>10.271956570238716</v>
      </c>
      <c r="R12" s="92">
        <f t="shared" si="9"/>
        <v>-0.28373696040044</v>
      </c>
    </row>
    <row r="13" spans="1:18" ht="20.100000000000001" customHeight="1" x14ac:dyDescent="0.25">
      <c r="A13" s="14" t="s">
        <v>145</v>
      </c>
      <c r="B13" s="25">
        <v>483.4</v>
      </c>
      <c r="C13" s="223">
        <v>358.27</v>
      </c>
      <c r="D13" s="4">
        <f t="shared" si="1"/>
        <v>8.0556865581354248E-2</v>
      </c>
      <c r="E13" s="229">
        <f t="shared" si="2"/>
        <v>4.6478893338678252E-2</v>
      </c>
      <c r="F13" s="87">
        <f t="shared" si="3"/>
        <v>-0.25885395117914772</v>
      </c>
      <c r="G13" s="83">
        <f t="shared" si="4"/>
        <v>-0.42303001732683737</v>
      </c>
      <c r="I13" s="25">
        <v>213.00499999999997</v>
      </c>
      <c r="J13" s="223">
        <v>252.26400000000001</v>
      </c>
      <c r="K13" s="4">
        <f t="shared" si="5"/>
        <v>7.0990331877010301E-2</v>
      </c>
      <c r="L13" s="229">
        <f t="shared" si="6"/>
        <v>5.3412210338209157E-2</v>
      </c>
      <c r="M13" s="87">
        <f t="shared" si="7"/>
        <v>0.18431022745944953</v>
      </c>
      <c r="N13" s="83">
        <f t="shared" si="8"/>
        <v>-0.24761289423544294</v>
      </c>
      <c r="P13" s="49">
        <f t="shared" si="0"/>
        <v>4.4063922217625153</v>
      </c>
      <c r="Q13" s="254">
        <f t="shared" si="0"/>
        <v>7.0411700672677036</v>
      </c>
      <c r="R13" s="92">
        <f t="shared" si="9"/>
        <v>0.59794446633516019</v>
      </c>
    </row>
    <row r="14" spans="1:18" ht="20.100000000000001" customHeight="1" x14ac:dyDescent="0.25">
      <c r="A14" s="14" t="s">
        <v>144</v>
      </c>
      <c r="B14" s="25">
        <v>104.68</v>
      </c>
      <c r="C14" s="223">
        <v>211.08000000000004</v>
      </c>
      <c r="D14" s="4">
        <f t="shared" si="1"/>
        <v>1.7444544247116597E-2</v>
      </c>
      <c r="E14" s="229">
        <f t="shared" si="2"/>
        <v>2.7383718441198562E-2</v>
      </c>
      <c r="F14" s="87">
        <f t="shared" si="3"/>
        <v>1.0164310278945359</v>
      </c>
      <c r="G14" s="83">
        <f t="shared" si="4"/>
        <v>0.56975831831919643</v>
      </c>
      <c r="I14" s="25">
        <v>55.93</v>
      </c>
      <c r="J14" s="223">
        <v>106.48100000000001</v>
      </c>
      <c r="K14" s="4">
        <f t="shared" si="5"/>
        <v>1.8640357089651356E-2</v>
      </c>
      <c r="L14" s="229">
        <f t="shared" si="6"/>
        <v>2.2545371392758577E-2</v>
      </c>
      <c r="M14" s="87">
        <f t="shared" si="7"/>
        <v>0.90382621133559826</v>
      </c>
      <c r="N14" s="83">
        <f t="shared" si="8"/>
        <v>0.20949246220584394</v>
      </c>
      <c r="P14" s="49">
        <f t="shared" si="0"/>
        <v>5.34294994268246</v>
      </c>
      <c r="Q14" s="254">
        <f t="shared" si="0"/>
        <v>5.0445802539321587</v>
      </c>
      <c r="R14" s="92">
        <f t="shared" si="9"/>
        <v>-5.5843624205938761E-2</v>
      </c>
    </row>
    <row r="15" spans="1:18" ht="20.100000000000001" customHeight="1" x14ac:dyDescent="0.25">
      <c r="A15" s="14" t="s">
        <v>157</v>
      </c>
      <c r="B15" s="25">
        <v>36.15</v>
      </c>
      <c r="C15" s="223">
        <v>20.970000000000006</v>
      </c>
      <c r="D15" s="4">
        <f t="shared" si="1"/>
        <v>6.0242670475092177E-3</v>
      </c>
      <c r="E15" s="229">
        <f t="shared" si="2"/>
        <v>2.7204689014209489E-3</v>
      </c>
      <c r="F15" s="87">
        <f t="shared" si="3"/>
        <v>-0.41991701244813256</v>
      </c>
      <c r="G15" s="83">
        <f t="shared" si="4"/>
        <v>-0.54841495571718568</v>
      </c>
      <c r="I15" s="25">
        <v>129.624</v>
      </c>
      <c r="J15" s="223">
        <v>102.13200000000001</v>
      </c>
      <c r="K15" s="4">
        <f t="shared" si="5"/>
        <v>4.3201102224011571E-2</v>
      </c>
      <c r="L15" s="229">
        <f t="shared" si="6"/>
        <v>2.1624551526424608E-2</v>
      </c>
      <c r="M15" s="87">
        <f t="shared" si="7"/>
        <v>-0.21209035363821507</v>
      </c>
      <c r="N15" s="83">
        <f t="shared" si="8"/>
        <v>-0.49944444902599078</v>
      </c>
      <c r="P15" s="49">
        <f t="shared" si="0"/>
        <v>35.857261410788382</v>
      </c>
      <c r="Q15" s="254">
        <f t="shared" si="0"/>
        <v>48.703862660944196</v>
      </c>
      <c r="R15" s="92">
        <f t="shared" si="9"/>
        <v>0.35827056347060166</v>
      </c>
    </row>
    <row r="16" spans="1:18" ht="20.100000000000001" customHeight="1" x14ac:dyDescent="0.25">
      <c r="A16" s="14" t="s">
        <v>147</v>
      </c>
      <c r="B16" s="25">
        <v>202.69000000000003</v>
      </c>
      <c r="C16" s="223">
        <v>205.48000000000002</v>
      </c>
      <c r="D16" s="4">
        <f t="shared" si="1"/>
        <v>3.3777557063890559E-2</v>
      </c>
      <c r="E16" s="229">
        <f t="shared" si="2"/>
        <v>2.6657222215735642E-2</v>
      </c>
      <c r="F16" s="87">
        <f t="shared" si="3"/>
        <v>1.3764862598056104E-2</v>
      </c>
      <c r="G16" s="83">
        <f t="shared" si="4"/>
        <v>-0.21080076438585355</v>
      </c>
      <c r="I16" s="25">
        <v>89.27000000000001</v>
      </c>
      <c r="J16" s="223">
        <v>94.832000000000036</v>
      </c>
      <c r="K16" s="4">
        <f t="shared" si="5"/>
        <v>2.9751916277367722E-2</v>
      </c>
      <c r="L16" s="229">
        <f t="shared" si="6"/>
        <v>2.0078912293442792E-2</v>
      </c>
      <c r="M16" s="87">
        <f t="shared" si="7"/>
        <v>6.2305365744371295E-2</v>
      </c>
      <c r="N16" s="83">
        <f t="shared" si="8"/>
        <v>-0.32512204907228726</v>
      </c>
      <c r="P16" s="49">
        <f t="shared" si="0"/>
        <v>4.4042626671271403</v>
      </c>
      <c r="Q16" s="254">
        <f t="shared" si="0"/>
        <v>4.6151450262799312</v>
      </c>
      <c r="R16" s="92">
        <f t="shared" si="9"/>
        <v>4.7881421952144253E-2</v>
      </c>
    </row>
    <row r="17" spans="1:18" ht="20.100000000000001" customHeight="1" x14ac:dyDescent="0.25">
      <c r="A17" s="14" t="s">
        <v>203</v>
      </c>
      <c r="B17" s="25">
        <v>515.25</v>
      </c>
      <c r="C17" s="223">
        <v>353.25</v>
      </c>
      <c r="D17" s="4">
        <f t="shared" si="1"/>
        <v>8.5864553146033876E-2</v>
      </c>
      <c r="E17" s="229">
        <f t="shared" si="2"/>
        <v>4.582764136513829E-2</v>
      </c>
      <c r="F17" s="87">
        <f t="shared" ref="F17:F24" si="10">(C17-B17)/B17</f>
        <v>-0.31441048034934499</v>
      </c>
      <c r="G17" s="83">
        <f t="shared" ref="G17:G24" si="11">(E17-D17)/D17</f>
        <v>-0.46627985954580037</v>
      </c>
      <c r="I17" s="25">
        <v>77.358999999999995</v>
      </c>
      <c r="J17" s="223">
        <v>71.22</v>
      </c>
      <c r="K17" s="4">
        <f t="shared" si="5"/>
        <v>2.5782216772721959E-2</v>
      </c>
      <c r="L17" s="229">
        <f t="shared" si="6"/>
        <v>1.5079510434652808E-2</v>
      </c>
      <c r="M17" s="87">
        <f t="shared" ref="M17:M24" si="12">(J17-I17)/I17</f>
        <v>-7.9357282281311753E-2</v>
      </c>
      <c r="N17" s="83">
        <f t="shared" ref="N17:N24" si="13">(L17-K17)/K17</f>
        <v>-0.41511970954308336</v>
      </c>
      <c r="P17" s="49">
        <f t="shared" ref="P17:P24" si="14">(I17/B17)*10</f>
        <v>1.5013876758854925</v>
      </c>
      <c r="Q17" s="254">
        <f t="shared" ref="Q17:Q24" si="15">(J17/C17)*10</f>
        <v>2.016135881104034</v>
      </c>
      <c r="R17" s="92">
        <f t="shared" ref="R17:R24" si="16">(Q17-P17)/P17</f>
        <v>0.34284829527120758</v>
      </c>
    </row>
    <row r="18" spans="1:18" ht="20.100000000000001" customHeight="1" x14ac:dyDescent="0.25">
      <c r="A18" s="14" t="s">
        <v>156</v>
      </c>
      <c r="B18" s="25">
        <v>337.45999999999992</v>
      </c>
      <c r="C18" s="223">
        <v>180.53999999999996</v>
      </c>
      <c r="D18" s="4">
        <f t="shared" si="1"/>
        <v>5.6236491226900699E-2</v>
      </c>
      <c r="E18" s="229">
        <f t="shared" si="2"/>
        <v>2.3421719383049017E-2</v>
      </c>
      <c r="F18" s="87">
        <f t="shared" si="10"/>
        <v>-0.46500325964558759</v>
      </c>
      <c r="G18" s="83">
        <f t="shared" si="11"/>
        <v>-0.58351385600235939</v>
      </c>
      <c r="I18" s="25">
        <v>114.455</v>
      </c>
      <c r="J18" s="223">
        <v>70.969000000000023</v>
      </c>
      <c r="K18" s="4">
        <f t="shared" si="5"/>
        <v>3.8145576089684358E-2</v>
      </c>
      <c r="L18" s="229">
        <f t="shared" si="6"/>
        <v>1.502636585280645E-2</v>
      </c>
      <c r="M18" s="87">
        <f t="shared" si="12"/>
        <v>-0.37993971429819562</v>
      </c>
      <c r="N18" s="83">
        <f t="shared" si="13"/>
        <v>-0.6060784134580155</v>
      </c>
      <c r="P18" s="49">
        <f t="shared" si="14"/>
        <v>3.3916612339240215</v>
      </c>
      <c r="Q18" s="254">
        <f t="shared" si="15"/>
        <v>3.930929433920463</v>
      </c>
      <c r="R18" s="92">
        <f t="shared" si="16"/>
        <v>0.15899824976698188</v>
      </c>
    </row>
    <row r="19" spans="1:18" ht="20.100000000000001" customHeight="1" x14ac:dyDescent="0.25">
      <c r="A19" s="14" t="s">
        <v>151</v>
      </c>
      <c r="B19" s="25">
        <v>46.19</v>
      </c>
      <c r="C19" s="223">
        <v>309.64</v>
      </c>
      <c r="D19" s="4">
        <f t="shared" si="1"/>
        <v>7.6973968167206299E-3</v>
      </c>
      <c r="E19" s="229">
        <f t="shared" si="2"/>
        <v>4.0170052009345841E-2</v>
      </c>
      <c r="F19" s="87">
        <f t="shared" si="10"/>
        <v>5.7036155011907343</v>
      </c>
      <c r="G19" s="83">
        <f t="shared" si="11"/>
        <v>4.218654171769689</v>
      </c>
      <c r="I19" s="25">
        <v>21.726999999999997</v>
      </c>
      <c r="J19" s="223">
        <v>68.540000000000006</v>
      </c>
      <c r="K19" s="4">
        <f t="shared" si="5"/>
        <v>7.2411771587136591E-3</v>
      </c>
      <c r="L19" s="229">
        <f t="shared" si="6"/>
        <v>1.4512070277886879E-2</v>
      </c>
      <c r="M19" s="87">
        <f t="shared" si="12"/>
        <v>2.1546002669489583</v>
      </c>
      <c r="N19" s="83">
        <f t="shared" si="13"/>
        <v>1.0041037471958274</v>
      </c>
      <c r="P19" s="49">
        <f t="shared" si="14"/>
        <v>4.703831998268023</v>
      </c>
      <c r="Q19" s="254">
        <f t="shared" si="15"/>
        <v>2.2135383025448911</v>
      </c>
      <c r="R19" s="92">
        <f t="shared" si="16"/>
        <v>-0.52941807799259666</v>
      </c>
    </row>
    <row r="20" spans="1:18" ht="20.100000000000001" customHeight="1" x14ac:dyDescent="0.25">
      <c r="A20" s="14" t="s">
        <v>180</v>
      </c>
      <c r="B20" s="25">
        <v>29.62</v>
      </c>
      <c r="C20" s="223">
        <v>27.499999999999996</v>
      </c>
      <c r="D20" s="4">
        <f t="shared" si="1"/>
        <v>4.9360661119563776E-3</v>
      </c>
      <c r="E20" s="229">
        <f t="shared" si="2"/>
        <v>3.5676153928982384E-3</v>
      </c>
      <c r="F20" s="87">
        <f t="shared" si="10"/>
        <v>-7.1573261309925876E-2</v>
      </c>
      <c r="G20" s="83">
        <f t="shared" si="11"/>
        <v>-0.27723508721720963</v>
      </c>
      <c r="I20" s="25">
        <v>58.922000000000004</v>
      </c>
      <c r="J20" s="223">
        <v>62.874000000000002</v>
      </c>
      <c r="K20" s="4">
        <f t="shared" si="5"/>
        <v>1.9637531207517205E-2</v>
      </c>
      <c r="L20" s="229">
        <f t="shared" si="6"/>
        <v>1.3312400155410849E-2</v>
      </c>
      <c r="M20" s="87">
        <f t="shared" si="12"/>
        <v>6.7071721937476625E-2</v>
      </c>
      <c r="N20" s="83">
        <f t="shared" si="13"/>
        <v>-0.32209400383715792</v>
      </c>
      <c r="P20" s="49">
        <f t="shared" si="14"/>
        <v>19.89264010803511</v>
      </c>
      <c r="Q20" s="254">
        <f t="shared" si="15"/>
        <v>22.863272727272733</v>
      </c>
      <c r="R20" s="92">
        <f t="shared" si="16"/>
        <v>0.14933325104683887</v>
      </c>
    </row>
    <row r="21" spans="1:18" ht="20.100000000000001" customHeight="1" x14ac:dyDescent="0.25">
      <c r="A21" s="14" t="s">
        <v>171</v>
      </c>
      <c r="B21" s="25">
        <v>200.34</v>
      </c>
      <c r="C21" s="223">
        <v>202.36</v>
      </c>
      <c r="D21" s="4">
        <f t="shared" si="1"/>
        <v>3.3385938044204616E-2</v>
      </c>
      <c r="E21" s="229">
        <f t="shared" si="2"/>
        <v>2.6252460032977733E-2</v>
      </c>
      <c r="F21" s="87">
        <f t="shared" si="10"/>
        <v>1.0082859139462963E-2</v>
      </c>
      <c r="G21" s="83">
        <f t="shared" si="11"/>
        <v>-0.21366714338778825</v>
      </c>
      <c r="I21" s="25">
        <v>59.475000000000001</v>
      </c>
      <c r="J21" s="223">
        <v>62.136999999999986</v>
      </c>
      <c r="K21" s="4">
        <f t="shared" si="5"/>
        <v>1.9821835113660192E-2</v>
      </c>
      <c r="L21" s="229">
        <f t="shared" si="6"/>
        <v>1.3156354112300215E-2</v>
      </c>
      <c r="M21" s="87">
        <f t="shared" si="12"/>
        <v>4.475830180748188E-2</v>
      </c>
      <c r="N21" s="83">
        <f t="shared" si="13"/>
        <v>-0.33626962201731109</v>
      </c>
      <c r="P21" s="49">
        <f t="shared" si="14"/>
        <v>2.968703204552261</v>
      </c>
      <c r="Q21" s="254">
        <f t="shared" si="15"/>
        <v>3.0706167226724639</v>
      </c>
      <c r="R21" s="92">
        <f t="shared" si="16"/>
        <v>3.4329305120136946E-2</v>
      </c>
    </row>
    <row r="22" spans="1:18" ht="20.100000000000001" customHeight="1" x14ac:dyDescent="0.25">
      <c r="A22" s="14" t="s">
        <v>142</v>
      </c>
      <c r="B22" s="25">
        <v>169.42999999999998</v>
      </c>
      <c r="C22" s="223">
        <v>184.43</v>
      </c>
      <c r="D22" s="4">
        <f t="shared" si="1"/>
        <v>2.8234898087399356E-2</v>
      </c>
      <c r="E22" s="229">
        <f t="shared" si="2"/>
        <v>2.3926374796808082E-2</v>
      </c>
      <c r="F22" s="87">
        <f t="shared" si="10"/>
        <v>8.8532137165791364E-2</v>
      </c>
      <c r="G22" s="83">
        <f t="shared" si="11"/>
        <v>-0.15259567352623379</v>
      </c>
      <c r="I22" s="25">
        <v>66.805999999999997</v>
      </c>
      <c r="J22" s="223">
        <v>61.715999999999994</v>
      </c>
      <c r="K22" s="4">
        <f t="shared" si="5"/>
        <v>2.2265111670503279E-2</v>
      </c>
      <c r="L22" s="229">
        <f t="shared" si="6"/>
        <v>1.306721519215154E-2</v>
      </c>
      <c r="M22" s="87">
        <f t="shared" si="12"/>
        <v>-7.6190761308864527E-2</v>
      </c>
      <c r="N22" s="83">
        <f t="shared" si="13"/>
        <v>-0.41310803262384133</v>
      </c>
      <c r="P22" s="49">
        <f t="shared" si="14"/>
        <v>3.9429853036652309</v>
      </c>
      <c r="Q22" s="254">
        <f t="shared" si="15"/>
        <v>3.3463102532126006</v>
      </c>
      <c r="R22" s="92">
        <f t="shared" si="16"/>
        <v>-0.15132570996346009</v>
      </c>
    </row>
    <row r="23" spans="1:18" ht="20.100000000000001" customHeight="1" x14ac:dyDescent="0.25">
      <c r="A23" s="14" t="s">
        <v>172</v>
      </c>
      <c r="B23" s="25">
        <v>44.060000000000009</v>
      </c>
      <c r="C23" s="223">
        <v>204.65</v>
      </c>
      <c r="D23" s="4">
        <f t="shared" si="1"/>
        <v>7.3424400031329518E-3</v>
      </c>
      <c r="E23" s="229">
        <f t="shared" si="2"/>
        <v>2.6549545096604531E-2</v>
      </c>
      <c r="F23" s="87">
        <f t="shared" si="10"/>
        <v>3.6448025419881973</v>
      </c>
      <c r="G23" s="83">
        <f t="shared" si="11"/>
        <v>2.6159022185099348</v>
      </c>
      <c r="I23" s="25">
        <v>26.718</v>
      </c>
      <c r="J23" s="223">
        <v>55.134000000000015</v>
      </c>
      <c r="K23" s="4">
        <f t="shared" si="5"/>
        <v>8.9045782356750383E-3</v>
      </c>
      <c r="L23" s="229">
        <f t="shared" si="6"/>
        <v>1.1673599105646562E-2</v>
      </c>
      <c r="M23" s="87">
        <f t="shared" si="12"/>
        <v>1.0635526611273305</v>
      </c>
      <c r="N23" s="83">
        <f t="shared" si="13"/>
        <v>0.31096597690363381</v>
      </c>
      <c r="P23" s="49">
        <f t="shared" si="14"/>
        <v>6.0640036314117101</v>
      </c>
      <c r="Q23" s="254">
        <f t="shared" si="15"/>
        <v>2.6940630344490604</v>
      </c>
      <c r="R23" s="92">
        <f t="shared" si="16"/>
        <v>-0.55572865746752886</v>
      </c>
    </row>
    <row r="24" spans="1:18" ht="20.100000000000001" customHeight="1" x14ac:dyDescent="0.25">
      <c r="A24" s="14" t="s">
        <v>159</v>
      </c>
      <c r="B24" s="25">
        <v>53.65</v>
      </c>
      <c r="C24" s="223">
        <v>118.69</v>
      </c>
      <c r="D24" s="4">
        <f t="shared" si="1"/>
        <v>8.9405788962342893E-3</v>
      </c>
      <c r="E24" s="229">
        <f t="shared" si="2"/>
        <v>1.5397828035748799E-2</v>
      </c>
      <c r="F24" s="87">
        <f t="shared" si="10"/>
        <v>1.2123019571295433</v>
      </c>
      <c r="G24" s="83">
        <f t="shared" si="11"/>
        <v>0.7222406081818995</v>
      </c>
      <c r="I24" s="25">
        <v>30.517000000000003</v>
      </c>
      <c r="J24" s="223">
        <v>53.003999999999991</v>
      </c>
      <c r="K24" s="4">
        <f t="shared" si="5"/>
        <v>1.0170709410064196E-2</v>
      </c>
      <c r="L24" s="229">
        <f t="shared" si="6"/>
        <v>1.122261121985871E-2</v>
      </c>
      <c r="M24" s="87">
        <f t="shared" si="12"/>
        <v>0.73686797522692227</v>
      </c>
      <c r="N24" s="83">
        <f t="shared" si="13"/>
        <v>0.10342462530230466</v>
      </c>
      <c r="P24" s="49">
        <f t="shared" si="14"/>
        <v>5.6881640260950617</v>
      </c>
      <c r="Q24" s="254">
        <f t="shared" si="15"/>
        <v>4.4657511163535251</v>
      </c>
      <c r="R24" s="92">
        <f t="shared" si="16"/>
        <v>-0.21490465185841801</v>
      </c>
    </row>
    <row r="25" spans="1:18" ht="20.100000000000001" customHeight="1" x14ac:dyDescent="0.25">
      <c r="A25" s="14" t="s">
        <v>153</v>
      </c>
      <c r="B25" s="25">
        <v>120.42000000000002</v>
      </c>
      <c r="C25" s="223">
        <v>62.4</v>
      </c>
      <c r="D25" s="4">
        <f t="shared" si="1"/>
        <v>2.0067558447055607E-2</v>
      </c>
      <c r="E25" s="229">
        <f t="shared" si="2"/>
        <v>8.0952436551581849E-3</v>
      </c>
      <c r="F25" s="87">
        <f t="shared" ref="F25:F31" si="17">(C25-B25)/B25</f>
        <v>-0.48181365221723976</v>
      </c>
      <c r="G25" s="83">
        <f t="shared" ref="G25:G31" si="18">(E25-D25)/D25</f>
        <v>-0.59660046953315582</v>
      </c>
      <c r="I25" s="25">
        <v>31.640999999999998</v>
      </c>
      <c r="J25" s="223">
        <v>45.993000000000002</v>
      </c>
      <c r="K25" s="4">
        <f t="shared" si="5"/>
        <v>1.0545316264503102E-2</v>
      </c>
      <c r="L25" s="229">
        <f t="shared" si="6"/>
        <v>9.7381623619908261E-3</v>
      </c>
      <c r="M25" s="87">
        <f t="shared" ref="M25:M31" si="19">(J25-I25)/I25</f>
        <v>0.45358869820802139</v>
      </c>
      <c r="N25" s="83">
        <f t="shared" ref="N25:N31" si="20">(L25-K25)/K25</f>
        <v>-7.6541459949310456E-2</v>
      </c>
      <c r="P25" s="49">
        <f t="shared" ref="P25:P31" si="21">(I25/B25)*10</f>
        <v>2.6275535625311401</v>
      </c>
      <c r="Q25" s="254">
        <f t="shared" ref="Q25:Q31" si="22">(J25/C25)*10</f>
        <v>7.3706730769230777</v>
      </c>
      <c r="R25" s="92">
        <f t="shared" ref="R25:R31" si="23">(Q25-P25)/P25</f>
        <v>1.8051466512533652</v>
      </c>
    </row>
    <row r="26" spans="1:18" ht="20.100000000000001" customHeight="1" x14ac:dyDescent="0.25">
      <c r="A26" s="14" t="s">
        <v>181</v>
      </c>
      <c r="B26" s="25">
        <v>29.560000000000002</v>
      </c>
      <c r="C26" s="223">
        <v>185.53</v>
      </c>
      <c r="D26" s="4">
        <f t="shared" si="1"/>
        <v>4.9260673284750346E-3</v>
      </c>
      <c r="E26" s="229">
        <f t="shared" si="2"/>
        <v>2.4069079412524008E-2</v>
      </c>
      <c r="F26" s="87">
        <f t="shared" si="17"/>
        <v>5.2763870094722591</v>
      </c>
      <c r="G26" s="83">
        <f t="shared" si="18"/>
        <v>3.8860638329876598</v>
      </c>
      <c r="I26" s="25">
        <v>12.231999999999999</v>
      </c>
      <c r="J26" s="223">
        <v>35.177</v>
      </c>
      <c r="K26" s="4">
        <f t="shared" si="5"/>
        <v>4.0766824230397888E-3</v>
      </c>
      <c r="L26" s="229">
        <f t="shared" si="6"/>
        <v>7.4480755203563858E-3</v>
      </c>
      <c r="M26" s="87">
        <f t="shared" si="19"/>
        <v>1.8758175277959452</v>
      </c>
      <c r="N26" s="83">
        <f t="shared" si="20"/>
        <v>0.82699429277660264</v>
      </c>
      <c r="P26" s="49">
        <f t="shared" si="21"/>
        <v>4.1380243572395123</v>
      </c>
      <c r="Q26" s="254">
        <f t="shared" si="22"/>
        <v>1.8960275966151028</v>
      </c>
      <c r="R26" s="92">
        <f t="shared" si="23"/>
        <v>-0.54180366451976414</v>
      </c>
    </row>
    <row r="27" spans="1:18" ht="20.100000000000001" customHeight="1" x14ac:dyDescent="0.25">
      <c r="A27" s="14" t="s">
        <v>154</v>
      </c>
      <c r="B27" s="25">
        <v>155.45999999999998</v>
      </c>
      <c r="C27" s="223">
        <v>98.020000000000024</v>
      </c>
      <c r="D27" s="4">
        <f t="shared" si="1"/>
        <v>2.5906848000159972E-2</v>
      </c>
      <c r="E27" s="229">
        <f t="shared" si="2"/>
        <v>1.2716278574977653E-2</v>
      </c>
      <c r="F27" s="87">
        <f t="shared" si="17"/>
        <v>-0.36948411166859618</v>
      </c>
      <c r="G27" s="83">
        <f t="shared" si="18"/>
        <v>-0.50915377374742266</v>
      </c>
      <c r="I27" s="25">
        <v>51.731999999999999</v>
      </c>
      <c r="J27" s="223">
        <v>29.374000000000002</v>
      </c>
      <c r="K27" s="4">
        <f t="shared" si="5"/>
        <v>1.7241247147538781E-2</v>
      </c>
      <c r="L27" s="229">
        <f t="shared" si="6"/>
        <v>6.2193981958367254E-3</v>
      </c>
      <c r="M27" s="87">
        <f t="shared" si="19"/>
        <v>-0.43218897394262734</v>
      </c>
      <c r="N27" s="83">
        <f t="shared" si="20"/>
        <v>-0.63927213950270667</v>
      </c>
      <c r="P27" s="49">
        <f t="shared" si="21"/>
        <v>3.3276727132381323</v>
      </c>
      <c r="Q27" s="254">
        <f t="shared" si="22"/>
        <v>2.9967353601305851</v>
      </c>
      <c r="R27" s="92">
        <f t="shared" si="23"/>
        <v>-9.945009068680756E-2</v>
      </c>
    </row>
    <row r="28" spans="1:18" ht="20.100000000000001" customHeight="1" x14ac:dyDescent="0.25">
      <c r="A28" s="14" t="s">
        <v>173</v>
      </c>
      <c r="B28" s="25">
        <v>72.27</v>
      </c>
      <c r="C28" s="223">
        <v>91.13</v>
      </c>
      <c r="D28" s="4">
        <f t="shared" si="1"/>
        <v>1.2043534703277764E-2</v>
      </c>
      <c r="E28" s="229">
        <f t="shared" si="2"/>
        <v>1.18224287547206E-2</v>
      </c>
      <c r="F28" s="87">
        <f t="shared" ref="F28:F29" si="24">(C28-B28)/B28</f>
        <v>0.26096582260965823</v>
      </c>
      <c r="G28" s="83">
        <f t="shared" ref="G28:G29" si="25">(E28-D28)/D28</f>
        <v>-1.8358891638099253E-2</v>
      </c>
      <c r="I28" s="25">
        <v>22.404000000000003</v>
      </c>
      <c r="J28" s="223">
        <v>27.651000000000003</v>
      </c>
      <c r="K28" s="4">
        <f t="shared" si="5"/>
        <v>7.4668077996879858E-3</v>
      </c>
      <c r="L28" s="229">
        <f t="shared" si="6"/>
        <v>5.8545849905726598E-3</v>
      </c>
      <c r="M28" s="87">
        <f t="shared" ref="M28:M29" si="26">(J28-I28)/I28</f>
        <v>0.23419925013390461</v>
      </c>
      <c r="N28" s="83">
        <f t="shared" ref="N28:N29" si="27">(L28-K28)/K28</f>
        <v>-0.21591861641097759</v>
      </c>
      <c r="P28" s="49">
        <f t="shared" ref="P28:P29" si="28">(I28/B28)*10</f>
        <v>3.1000415110004158</v>
      </c>
      <c r="Q28" s="254">
        <f t="shared" ref="Q28:Q29" si="29">(J28/C28)*10</f>
        <v>3.0342368045649075</v>
      </c>
      <c r="R28" s="92">
        <f t="shared" ref="R28:R29" si="30">(Q28-P28)/P28</f>
        <v>-2.1227040412846735E-2</v>
      </c>
    </row>
    <row r="29" spans="1:18" ht="20.100000000000001" customHeight="1" x14ac:dyDescent="0.25">
      <c r="A29" s="14" t="s">
        <v>179</v>
      </c>
      <c r="B29" s="25">
        <v>35.93</v>
      </c>
      <c r="C29" s="223">
        <v>40.56</v>
      </c>
      <c r="D29" s="4">
        <f t="shared" si="1"/>
        <v>5.9876048414109605E-3</v>
      </c>
      <c r="E29" s="229">
        <f t="shared" si="2"/>
        <v>5.2619083758528211E-3</v>
      </c>
      <c r="F29" s="87">
        <f t="shared" si="24"/>
        <v>0.12886167548010027</v>
      </c>
      <c r="G29" s="83">
        <f t="shared" si="25"/>
        <v>-0.12119979270160576</v>
      </c>
      <c r="I29" s="25">
        <v>14.225999999999999</v>
      </c>
      <c r="J29" s="223">
        <v>26.617999999999999</v>
      </c>
      <c r="K29" s="4">
        <f t="shared" si="5"/>
        <v>4.7412429815372817E-3</v>
      </c>
      <c r="L29" s="229">
        <f t="shared" si="6"/>
        <v>5.6358664525356416E-3</v>
      </c>
      <c r="M29" s="87">
        <f t="shared" si="26"/>
        <v>0.87108111907774499</v>
      </c>
      <c r="N29" s="83">
        <f t="shared" si="27"/>
        <v>0.18868964836480301</v>
      </c>
      <c r="P29" s="49">
        <f t="shared" si="28"/>
        <v>3.9593654327859724</v>
      </c>
      <c r="Q29" s="254">
        <f t="shared" si="29"/>
        <v>6.5626232741617354</v>
      </c>
      <c r="R29" s="92">
        <f t="shared" si="30"/>
        <v>0.65749370336448176</v>
      </c>
    </row>
    <row r="30" spans="1:18" ht="20.100000000000001" customHeight="1" x14ac:dyDescent="0.25">
      <c r="A30" s="14" t="s">
        <v>155</v>
      </c>
      <c r="B30" s="25">
        <v>135.73000000000002</v>
      </c>
      <c r="C30" s="223">
        <v>39.270000000000003</v>
      </c>
      <c r="D30" s="4">
        <f t="shared" si="1"/>
        <v>2.2618914698711655E-2</v>
      </c>
      <c r="E30" s="229">
        <f t="shared" si="2"/>
        <v>5.0945547810586859E-3</v>
      </c>
      <c r="F30" s="87">
        <f t="shared" si="17"/>
        <v>-0.71067560598246515</v>
      </c>
      <c r="G30" s="83">
        <f t="shared" si="18"/>
        <v>-0.77476572820052836</v>
      </c>
      <c r="I30" s="25">
        <v>67.095000000000013</v>
      </c>
      <c r="J30" s="223">
        <v>26.048000000000002</v>
      </c>
      <c r="K30" s="4">
        <f t="shared" si="5"/>
        <v>2.2361429625069873E-2</v>
      </c>
      <c r="L30" s="229">
        <f t="shared" si="6"/>
        <v>5.5151795535219933E-3</v>
      </c>
      <c r="M30" s="87">
        <f t="shared" si="19"/>
        <v>-0.61177434980251888</v>
      </c>
      <c r="N30" s="83">
        <f t="shared" si="20"/>
        <v>-0.75336194304237103</v>
      </c>
      <c r="P30" s="49">
        <f t="shared" si="21"/>
        <v>4.9432697266632282</v>
      </c>
      <c r="Q30" s="254">
        <f t="shared" si="22"/>
        <v>6.6330532212885149</v>
      </c>
      <c r="R30" s="92">
        <f t="shared" si="23"/>
        <v>0.34183517955956505</v>
      </c>
    </row>
    <row r="31" spans="1:18" ht="20.100000000000001" customHeight="1" x14ac:dyDescent="0.25">
      <c r="A31" s="14" t="s">
        <v>141</v>
      </c>
      <c r="B31" s="25">
        <v>31.669999999999998</v>
      </c>
      <c r="C31" s="223">
        <v>65.22</v>
      </c>
      <c r="D31" s="4">
        <f t="shared" si="1"/>
        <v>5.2776912142355999E-3</v>
      </c>
      <c r="E31" s="229">
        <f t="shared" si="2"/>
        <v>8.4610863972662959E-3</v>
      </c>
      <c r="F31" s="87">
        <f t="shared" si="17"/>
        <v>1.059362172402905</v>
      </c>
      <c r="G31" s="83">
        <f t="shared" si="18"/>
        <v>0.60317950668354259</v>
      </c>
      <c r="I31" s="25">
        <v>11.325000000000001</v>
      </c>
      <c r="J31" s="223">
        <v>22.856000000000002</v>
      </c>
      <c r="K31" s="4">
        <f t="shared" si="5"/>
        <v>3.7743973545557238E-3</v>
      </c>
      <c r="L31" s="229">
        <f t="shared" si="6"/>
        <v>4.8393329190455575E-3</v>
      </c>
      <c r="M31" s="87">
        <f t="shared" si="19"/>
        <v>1.0181898454746137</v>
      </c>
      <c r="N31" s="83">
        <f t="shared" si="20"/>
        <v>0.28214717859645833</v>
      </c>
      <c r="P31" s="49">
        <f t="shared" si="21"/>
        <v>3.5759393748026529</v>
      </c>
      <c r="Q31" s="254">
        <f t="shared" si="22"/>
        <v>3.5044464888071145</v>
      </c>
      <c r="R31" s="92">
        <f t="shared" si="23"/>
        <v>-1.9992756728288742E-2</v>
      </c>
    </row>
    <row r="32" spans="1:18" ht="20.100000000000001" customHeight="1" thickBot="1" x14ac:dyDescent="0.3">
      <c r="A32" s="14" t="s">
        <v>18</v>
      </c>
      <c r="B32" s="25">
        <f>B33-SUM(B7:B31)</f>
        <v>564.35000000000036</v>
      </c>
      <c r="C32" s="223">
        <f>C33-SUM(C7:C31)</f>
        <v>588.45000000000164</v>
      </c>
      <c r="D32" s="4">
        <f t="shared" si="1"/>
        <v>9.4046890961599711E-2</v>
      </c>
      <c r="E32" s="229">
        <f t="shared" si="2"/>
        <v>7.6340482834580892E-2</v>
      </c>
      <c r="F32" s="87">
        <f t="shared" si="3"/>
        <v>4.2703995747322157E-2</v>
      </c>
      <c r="G32" s="83">
        <f t="shared" si="4"/>
        <v>-0.18827212623380099</v>
      </c>
      <c r="I32" s="25">
        <f>I33-SUM(I7:I31)</f>
        <v>204.779</v>
      </c>
      <c r="J32" s="223">
        <f>J33-SUM(J7:J31)</f>
        <v>202.2470000000003</v>
      </c>
      <c r="K32" s="4">
        <f t="shared" si="5"/>
        <v>6.8248769613118446E-2</v>
      </c>
      <c r="L32" s="229">
        <f t="shared" si="6"/>
        <v>4.2822040815462384E-2</v>
      </c>
      <c r="M32" s="87">
        <f t="shared" si="7"/>
        <v>-1.2364549099271401E-2</v>
      </c>
      <c r="N32" s="83">
        <f t="shared" si="8"/>
        <v>-0.37255951926741637</v>
      </c>
      <c r="P32" s="49">
        <f t="shared" si="0"/>
        <v>3.6285815540001747</v>
      </c>
      <c r="Q32" s="254">
        <f t="shared" si="0"/>
        <v>3.4369445152519287</v>
      </c>
      <c r="R32" s="92">
        <f t="shared" si="9"/>
        <v>-5.2813209761534488E-2</v>
      </c>
    </row>
    <row r="33" spans="1:18" ht="26.25" customHeight="1" thickBot="1" x14ac:dyDescent="0.3">
      <c r="A33" s="18" t="s">
        <v>19</v>
      </c>
      <c r="B33" s="23">
        <v>6000.7300000000014</v>
      </c>
      <c r="C33" s="242">
        <v>7708.2300000000023</v>
      </c>
      <c r="D33" s="20">
        <f>SUM(D7:D32)</f>
        <v>1</v>
      </c>
      <c r="E33" s="243">
        <f>SUM(E7:E32)</f>
        <v>1.0000000000000002</v>
      </c>
      <c r="F33" s="97">
        <f t="shared" si="3"/>
        <v>0.28454871323988923</v>
      </c>
      <c r="G33" s="99">
        <v>0</v>
      </c>
      <c r="H33" s="2"/>
      <c r="I33" s="23">
        <v>3000.4789999999994</v>
      </c>
      <c r="J33" s="242">
        <v>4722.9650000000001</v>
      </c>
      <c r="K33" s="20">
        <f>SUM(K7:K32)</f>
        <v>1.0000000000000004</v>
      </c>
      <c r="L33" s="243">
        <f>SUM(L7:L32)</f>
        <v>1.0000000000000004</v>
      </c>
      <c r="M33" s="97">
        <f t="shared" si="7"/>
        <v>0.57407034010236402</v>
      </c>
      <c r="N33" s="99">
        <f>K33-L33</f>
        <v>0</v>
      </c>
      <c r="P33" s="40">
        <f t="shared" si="0"/>
        <v>5.0001899768861433</v>
      </c>
      <c r="Q33" s="244">
        <f t="shared" si="0"/>
        <v>6.127171866952593</v>
      </c>
      <c r="R33" s="98">
        <f t="shared" si="9"/>
        <v>0.22538781431826216</v>
      </c>
    </row>
    <row r="35" spans="1:18" ht="15.75" thickBot="1" x14ac:dyDescent="0.3"/>
    <row r="36" spans="1:18" x14ac:dyDescent="0.25">
      <c r="A36" s="401" t="s">
        <v>2</v>
      </c>
      <c r="B36" s="385" t="s">
        <v>1</v>
      </c>
      <c r="C36" s="381"/>
      <c r="D36" s="385" t="s">
        <v>13</v>
      </c>
      <c r="E36" s="381"/>
      <c r="F36" s="404" t="s">
        <v>136</v>
      </c>
      <c r="G36" s="400"/>
      <c r="I36" s="405" t="s">
        <v>20</v>
      </c>
      <c r="J36" s="406"/>
      <c r="K36" s="385" t="s">
        <v>13</v>
      </c>
      <c r="L36" s="387"/>
      <c r="M36" s="399" t="s">
        <v>136</v>
      </c>
      <c r="N36" s="400"/>
      <c r="P36" s="380" t="s">
        <v>23</v>
      </c>
      <c r="Q36" s="381"/>
      <c r="R36" s="208" t="s">
        <v>0</v>
      </c>
    </row>
    <row r="37" spans="1:18" x14ac:dyDescent="0.25">
      <c r="A37" s="402"/>
      <c r="B37" s="388" t="str">
        <f>B5</f>
        <v>jan-junho</v>
      </c>
      <c r="C37" s="389"/>
      <c r="D37" s="388" t="str">
        <f>B5</f>
        <v>jan-junho</v>
      </c>
      <c r="E37" s="389"/>
      <c r="F37" s="388" t="str">
        <f>B5</f>
        <v>jan-junho</v>
      </c>
      <c r="G37" s="390"/>
      <c r="I37" s="378" t="str">
        <f>B5</f>
        <v>jan-junho</v>
      </c>
      <c r="J37" s="389"/>
      <c r="K37" s="388" t="str">
        <f>B5</f>
        <v>jan-junho</v>
      </c>
      <c r="L37" s="379"/>
      <c r="M37" s="389" t="str">
        <f>B5</f>
        <v>jan-junho</v>
      </c>
      <c r="N37" s="390"/>
      <c r="P37" s="378" t="str">
        <f>B5</f>
        <v>jan-junho</v>
      </c>
      <c r="Q37" s="379"/>
      <c r="R37" s="209" t="str">
        <f>R5</f>
        <v>2018/2017</v>
      </c>
    </row>
    <row r="38" spans="1:18" ht="19.5" customHeight="1" thickBot="1" x14ac:dyDescent="0.3">
      <c r="A38" s="403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150</v>
      </c>
      <c r="B39" s="59">
        <v>335.62</v>
      </c>
      <c r="C39" s="245">
        <v>737.65</v>
      </c>
      <c r="D39" s="4">
        <f t="shared" ref="D39:D55" si="31">B39/$B$56</f>
        <v>0.17450941649941246</v>
      </c>
      <c r="E39" s="247">
        <f t="shared" ref="E39:E55" si="32">C39/$C$56</f>
        <v>0.23524553044654076</v>
      </c>
      <c r="F39" s="87">
        <f>(C39-B39)/B39</f>
        <v>1.1978725940051247</v>
      </c>
      <c r="G39" s="101">
        <f>(E39-D39)/D39</f>
        <v>0.34803917843214371</v>
      </c>
      <c r="I39" s="59">
        <v>181.98400000000001</v>
      </c>
      <c r="J39" s="245">
        <v>1028.2929999999999</v>
      </c>
      <c r="K39" s="4">
        <f t="shared" ref="K39:K55" si="33">I39/$I$56</f>
        <v>0.23973495102785522</v>
      </c>
      <c r="L39" s="247">
        <f t="shared" ref="L39:L55" si="34">J39/$J$56</f>
        <v>0.41334656630191591</v>
      </c>
      <c r="M39" s="87">
        <f>(J39-I39)/I39</f>
        <v>4.6504582820467721</v>
      </c>
      <c r="N39" s="101">
        <f>(L39-K39)/K39</f>
        <v>0.72418149514581398</v>
      </c>
      <c r="P39" s="49">
        <f t="shared" ref="P39:Q56" si="35">(I39/B39)*10</f>
        <v>5.4223228651451052</v>
      </c>
      <c r="Q39" s="253">
        <f t="shared" si="35"/>
        <v>13.940120653426419</v>
      </c>
      <c r="R39" s="104">
        <f t="shared" si="9"/>
        <v>1.5708761724673457</v>
      </c>
    </row>
    <row r="40" spans="1:18" ht="20.100000000000001" customHeight="1" x14ac:dyDescent="0.25">
      <c r="A40" s="57" t="s">
        <v>139</v>
      </c>
      <c r="B40" s="25">
        <v>160.65999999999997</v>
      </c>
      <c r="C40" s="223">
        <v>1113.9999999999998</v>
      </c>
      <c r="D40" s="4">
        <f t="shared" si="31"/>
        <v>8.3536984848327264E-2</v>
      </c>
      <c r="E40" s="229">
        <f t="shared" si="32"/>
        <v>0.35526810942512893</v>
      </c>
      <c r="F40" s="87">
        <f t="shared" ref="F40:F56" si="36">(C40-B40)/B40</f>
        <v>5.9338976721025771</v>
      </c>
      <c r="G40" s="83">
        <f t="shared" ref="G40:G46" si="37">(E40-D40)/D40</f>
        <v>3.2528241840445449</v>
      </c>
      <c r="I40" s="25">
        <v>60.733000000000004</v>
      </c>
      <c r="J40" s="223">
        <v>477.74599999999998</v>
      </c>
      <c r="K40" s="4">
        <f t="shared" si="33"/>
        <v>8.0006059767752824E-2</v>
      </c>
      <c r="L40" s="229">
        <f t="shared" si="34"/>
        <v>0.1920412456998882</v>
      </c>
      <c r="M40" s="87">
        <f t="shared" ref="M40:M56" si="38">(J40-I40)/I40</f>
        <v>6.8663329656035428</v>
      </c>
      <c r="N40" s="83">
        <f t="shared" ref="N40:N46" si="39">(L40-K40)/K40</f>
        <v>1.4003337529352018</v>
      </c>
      <c r="P40" s="49">
        <f t="shared" si="35"/>
        <v>3.78021909622806</v>
      </c>
      <c r="Q40" s="254">
        <f t="shared" si="35"/>
        <v>4.2885637342908449</v>
      </c>
      <c r="R40" s="92">
        <f t="shared" si="9"/>
        <v>0.13447491405194378</v>
      </c>
    </row>
    <row r="41" spans="1:18" ht="20.100000000000001" customHeight="1" x14ac:dyDescent="0.25">
      <c r="A41" s="57" t="s">
        <v>146</v>
      </c>
      <c r="B41" s="25">
        <v>143.35</v>
      </c>
      <c r="C41" s="223">
        <v>188.66</v>
      </c>
      <c r="D41" s="4">
        <f t="shared" si="31"/>
        <v>7.4536454487786105E-2</v>
      </c>
      <c r="E41" s="229">
        <f t="shared" si="32"/>
        <v>6.0165961870866105E-2</v>
      </c>
      <c r="F41" s="87">
        <f t="shared" si="36"/>
        <v>0.31607952563655389</v>
      </c>
      <c r="G41" s="83">
        <f t="shared" si="37"/>
        <v>-0.19279817796102464</v>
      </c>
      <c r="I41" s="25">
        <v>35.039000000000001</v>
      </c>
      <c r="J41" s="223">
        <v>460.96599999999995</v>
      </c>
      <c r="K41" s="4">
        <f t="shared" si="33"/>
        <v>4.6158304845838195E-2</v>
      </c>
      <c r="L41" s="229">
        <f t="shared" si="34"/>
        <v>0.1852961298792552</v>
      </c>
      <c r="M41" s="87">
        <f t="shared" si="38"/>
        <v>12.1557978252804</v>
      </c>
      <c r="N41" s="83">
        <f t="shared" si="39"/>
        <v>3.0143616733351983</v>
      </c>
      <c r="P41" s="49">
        <f t="shared" si="35"/>
        <v>2.4442971747471227</v>
      </c>
      <c r="Q41" s="254">
        <f t="shared" si="35"/>
        <v>24.433690236404111</v>
      </c>
      <c r="R41" s="92">
        <f t="shared" si="9"/>
        <v>8.9962027894304306</v>
      </c>
    </row>
    <row r="42" spans="1:18" ht="20.100000000000001" customHeight="1" x14ac:dyDescent="0.25">
      <c r="A42" s="57" t="s">
        <v>145</v>
      </c>
      <c r="B42" s="25">
        <v>483.4</v>
      </c>
      <c r="C42" s="223">
        <v>358.27</v>
      </c>
      <c r="D42" s="4">
        <f t="shared" si="31"/>
        <v>0.25134929961210883</v>
      </c>
      <c r="E42" s="229">
        <f t="shared" si="32"/>
        <v>0.11425664772328632</v>
      </c>
      <c r="F42" s="87">
        <f t="shared" si="36"/>
        <v>-0.25885395117914772</v>
      </c>
      <c r="G42" s="83">
        <f t="shared" si="37"/>
        <v>-0.54542683071084253</v>
      </c>
      <c r="I42" s="25">
        <v>213.00499999999997</v>
      </c>
      <c r="J42" s="223">
        <v>252.26400000000001</v>
      </c>
      <c r="K42" s="4">
        <f t="shared" si="33"/>
        <v>0.28060018047569174</v>
      </c>
      <c r="L42" s="229">
        <f t="shared" si="34"/>
        <v>0.10140345037998559</v>
      </c>
      <c r="M42" s="87">
        <f t="shared" si="38"/>
        <v>0.18431022745944953</v>
      </c>
      <c r="N42" s="83">
        <f t="shared" si="39"/>
        <v>-0.63861943991596926</v>
      </c>
      <c r="P42" s="49">
        <f t="shared" si="35"/>
        <v>4.4063922217625153</v>
      </c>
      <c r="Q42" s="254">
        <f t="shared" si="35"/>
        <v>7.0411700672677036</v>
      </c>
      <c r="R42" s="92">
        <f t="shared" si="9"/>
        <v>0.59794446633516019</v>
      </c>
    </row>
    <row r="43" spans="1:18" ht="20.100000000000001" customHeight="1" x14ac:dyDescent="0.25">
      <c r="A43" s="57" t="s">
        <v>171</v>
      </c>
      <c r="B43" s="25">
        <v>200.34</v>
      </c>
      <c r="C43" s="223">
        <v>202.36</v>
      </c>
      <c r="D43" s="4">
        <f t="shared" si="31"/>
        <v>0.10416904982269319</v>
      </c>
      <c r="E43" s="229">
        <f t="shared" si="32"/>
        <v>6.45350580101159E-2</v>
      </c>
      <c r="F43" s="87">
        <f t="shared" si="36"/>
        <v>1.0082859139462963E-2</v>
      </c>
      <c r="G43" s="83">
        <f t="shared" si="37"/>
        <v>-0.38047761672049962</v>
      </c>
      <c r="I43" s="25">
        <v>59.475000000000001</v>
      </c>
      <c r="J43" s="223">
        <v>62.136999999999986</v>
      </c>
      <c r="K43" s="4">
        <f t="shared" si="33"/>
        <v>7.8348845021439739E-2</v>
      </c>
      <c r="L43" s="229">
        <f t="shared" si="34"/>
        <v>2.4977429186333219E-2</v>
      </c>
      <c r="M43" s="87">
        <f t="shared" si="38"/>
        <v>4.475830180748188E-2</v>
      </c>
      <c r="N43" s="83">
        <f t="shared" si="39"/>
        <v>-0.68120233068530511</v>
      </c>
      <c r="P43" s="49">
        <f t="shared" si="35"/>
        <v>2.968703204552261</v>
      </c>
      <c r="Q43" s="254">
        <f t="shared" si="35"/>
        <v>3.0706167226724639</v>
      </c>
      <c r="R43" s="92">
        <f t="shared" si="9"/>
        <v>3.4329305120136946E-2</v>
      </c>
    </row>
    <row r="44" spans="1:18" ht="20.100000000000001" customHeight="1" x14ac:dyDescent="0.25">
      <c r="A44" s="57" t="s">
        <v>142</v>
      </c>
      <c r="B44" s="25">
        <v>169.42999999999998</v>
      </c>
      <c r="C44" s="223">
        <v>184.43</v>
      </c>
      <c r="D44" s="4">
        <f t="shared" si="31"/>
        <v>8.8097045579808853E-2</v>
      </c>
      <c r="E44" s="229">
        <f t="shared" si="32"/>
        <v>5.8816963573856865E-2</v>
      </c>
      <c r="F44" s="87">
        <f t="shared" si="36"/>
        <v>8.8532137165791364E-2</v>
      </c>
      <c r="G44" s="83">
        <f t="shared" si="37"/>
        <v>-0.33236167925094134</v>
      </c>
      <c r="I44" s="25">
        <v>66.805999999999997</v>
      </c>
      <c r="J44" s="223">
        <v>61.715999999999994</v>
      </c>
      <c r="K44" s="4">
        <f t="shared" si="33"/>
        <v>8.8006270542283355E-2</v>
      </c>
      <c r="L44" s="229">
        <f t="shared" si="34"/>
        <v>2.4808198330523539E-2</v>
      </c>
      <c r="M44" s="87">
        <f t="shared" si="38"/>
        <v>-7.6190761308864527E-2</v>
      </c>
      <c r="N44" s="83">
        <f t="shared" si="39"/>
        <v>-0.71810874182420636</v>
      </c>
      <c r="P44" s="49">
        <f t="shared" si="35"/>
        <v>3.9429853036652309</v>
      </c>
      <c r="Q44" s="254">
        <f t="shared" si="35"/>
        <v>3.3463102532126006</v>
      </c>
      <c r="R44" s="92">
        <f t="shared" si="9"/>
        <v>-0.15132570996346009</v>
      </c>
    </row>
    <row r="45" spans="1:18" ht="20.100000000000001" customHeight="1" x14ac:dyDescent="0.25">
      <c r="A45" s="57" t="s">
        <v>153</v>
      </c>
      <c r="B45" s="25">
        <v>120.42000000000002</v>
      </c>
      <c r="C45" s="223">
        <v>62.4</v>
      </c>
      <c r="D45" s="4">
        <f t="shared" si="31"/>
        <v>6.2613741537629608E-2</v>
      </c>
      <c r="E45" s="229">
        <f t="shared" si="32"/>
        <v>1.9900116721838466E-2</v>
      </c>
      <c r="F45" s="87">
        <f t="shared" si="36"/>
        <v>-0.48181365221723976</v>
      </c>
      <c r="G45" s="83">
        <f t="shared" si="37"/>
        <v>-0.68217652813673668</v>
      </c>
      <c r="I45" s="25">
        <v>31.640999999999998</v>
      </c>
      <c r="J45" s="223">
        <v>45.993000000000002</v>
      </c>
      <c r="K45" s="4">
        <f t="shared" si="33"/>
        <v>4.1681980753650684E-2</v>
      </c>
      <c r="L45" s="229">
        <f t="shared" si="34"/>
        <v>1.8487968530296345E-2</v>
      </c>
      <c r="M45" s="87">
        <f t="shared" si="38"/>
        <v>0.45358869820802139</v>
      </c>
      <c r="N45" s="83">
        <f t="shared" si="39"/>
        <v>-0.55645177613885133</v>
      </c>
      <c r="P45" s="49">
        <f t="shared" si="35"/>
        <v>2.6275535625311401</v>
      </c>
      <c r="Q45" s="254">
        <f t="shared" si="35"/>
        <v>7.3706730769230777</v>
      </c>
      <c r="R45" s="92">
        <f t="shared" si="9"/>
        <v>1.8051466512533652</v>
      </c>
    </row>
    <row r="46" spans="1:18" ht="20.100000000000001" customHeight="1" x14ac:dyDescent="0.25">
      <c r="A46" s="57" t="s">
        <v>154</v>
      </c>
      <c r="B46" s="25">
        <v>155.45999999999998</v>
      </c>
      <c r="C46" s="223">
        <v>98.020000000000024</v>
      </c>
      <c r="D46" s="4">
        <f t="shared" si="31"/>
        <v>8.0833186010960775E-2</v>
      </c>
      <c r="E46" s="229">
        <f t="shared" si="32"/>
        <v>3.1259766683887934E-2</v>
      </c>
      <c r="F46" s="87">
        <f t="shared" si="36"/>
        <v>-0.36948411166859618</v>
      </c>
      <c r="G46" s="83">
        <f t="shared" si="37"/>
        <v>-0.61328053208679434</v>
      </c>
      <c r="I46" s="25">
        <v>51.731999999999999</v>
      </c>
      <c r="J46" s="223">
        <v>29.374000000000002</v>
      </c>
      <c r="K46" s="4">
        <f t="shared" si="33"/>
        <v>6.8148675084474489E-2</v>
      </c>
      <c r="L46" s="229">
        <f t="shared" si="34"/>
        <v>1.1807570447870869E-2</v>
      </c>
      <c r="M46" s="87">
        <f t="shared" si="38"/>
        <v>-0.43218897394262734</v>
      </c>
      <c r="N46" s="83">
        <f t="shared" si="39"/>
        <v>-0.82673807769212448</v>
      </c>
      <c r="P46" s="49">
        <f t="shared" si="35"/>
        <v>3.3276727132381323</v>
      </c>
      <c r="Q46" s="254">
        <f t="shared" si="35"/>
        <v>2.9967353601305851</v>
      </c>
      <c r="R46" s="92">
        <f t="shared" si="9"/>
        <v>-9.945009068680756E-2</v>
      </c>
    </row>
    <row r="47" spans="1:18" ht="20.100000000000001" customHeight="1" x14ac:dyDescent="0.25">
      <c r="A47" s="57" t="s">
        <v>141</v>
      </c>
      <c r="B47" s="25">
        <v>31.669999999999998</v>
      </c>
      <c r="C47" s="223">
        <v>65.22</v>
      </c>
      <c r="D47" s="4">
        <f t="shared" si="31"/>
        <v>1.6467174842191741E-2</v>
      </c>
      <c r="E47" s="229">
        <f t="shared" si="32"/>
        <v>2.0799448919844626E-2</v>
      </c>
      <c r="F47" s="87">
        <f t="shared" ref="F47:F55" si="40">(C47-B47)/B47</f>
        <v>1.059362172402905</v>
      </c>
      <c r="G47" s="83">
        <f t="shared" ref="G47:G55" si="41">(E47-D47)/D47</f>
        <v>0.26308544842512094</v>
      </c>
      <c r="I47" s="25">
        <v>11.325000000000001</v>
      </c>
      <c r="J47" s="223">
        <v>22.856000000000002</v>
      </c>
      <c r="K47" s="4">
        <f t="shared" si="33"/>
        <v>1.4918884739265323E-2</v>
      </c>
      <c r="L47" s="229">
        <f t="shared" si="34"/>
        <v>9.1875069842900729E-3</v>
      </c>
      <c r="M47" s="87">
        <f t="shared" ref="M47:M55" si="42">(J47-I47)/I47</f>
        <v>1.0181898454746137</v>
      </c>
      <c r="N47" s="83">
        <f t="shared" ref="N47:N55" si="43">(L47-K47)/K47</f>
        <v>-0.38416931661726145</v>
      </c>
      <c r="P47" s="49">
        <f t="shared" ref="P47:P55" si="44">(I47/B47)*10</f>
        <v>3.5759393748026529</v>
      </c>
      <c r="Q47" s="254">
        <f t="shared" ref="Q47:Q55" si="45">(J47/C47)*10</f>
        <v>3.5044464888071145</v>
      </c>
      <c r="R47" s="92">
        <f t="shared" ref="R47:R55" si="46">(Q47-P47)/P47</f>
        <v>-1.9992756728288742E-2</v>
      </c>
    </row>
    <row r="48" spans="1:18" ht="20.100000000000001" customHeight="1" x14ac:dyDescent="0.25">
      <c r="A48" s="57" t="s">
        <v>176</v>
      </c>
      <c r="B48" s="25">
        <v>20.25</v>
      </c>
      <c r="C48" s="223">
        <v>31.05</v>
      </c>
      <c r="D48" s="4">
        <f t="shared" si="31"/>
        <v>1.0529216626283004E-2</v>
      </c>
      <c r="E48" s="229">
        <f t="shared" si="32"/>
        <v>9.9022215418763521E-3</v>
      </c>
      <c r="F48" s="87">
        <f t="shared" si="40"/>
        <v>0.53333333333333333</v>
      </c>
      <c r="G48" s="83">
        <f t="shared" si="41"/>
        <v>-5.9548122776916589E-2</v>
      </c>
      <c r="I48" s="25">
        <v>7.2539999999999996</v>
      </c>
      <c r="J48" s="223">
        <v>11.075000000000001</v>
      </c>
      <c r="K48" s="4">
        <f t="shared" si="33"/>
        <v>9.5559902780247806E-3</v>
      </c>
      <c r="L48" s="229">
        <f t="shared" si="34"/>
        <v>4.4518568363236151E-3</v>
      </c>
      <c r="M48" s="87">
        <f t="shared" si="42"/>
        <v>0.52674386545354313</v>
      </c>
      <c r="N48" s="83">
        <f t="shared" si="43"/>
        <v>-0.53412919992591157</v>
      </c>
      <c r="P48" s="49">
        <f t="shared" si="44"/>
        <v>3.5822222222222222</v>
      </c>
      <c r="Q48" s="254">
        <f t="shared" si="45"/>
        <v>3.5668276972624802</v>
      </c>
      <c r="R48" s="92">
        <f t="shared" si="46"/>
        <v>-4.297479052037167E-3</v>
      </c>
    </row>
    <row r="49" spans="1:18" ht="20.100000000000001" customHeight="1" x14ac:dyDescent="0.25">
      <c r="A49" s="57" t="s">
        <v>166</v>
      </c>
      <c r="B49" s="25">
        <v>14.719999999999999</v>
      </c>
      <c r="C49" s="223">
        <v>19.23</v>
      </c>
      <c r="D49" s="4">
        <f t="shared" si="31"/>
        <v>7.6538305550067067E-3</v>
      </c>
      <c r="E49" s="229">
        <f t="shared" si="32"/>
        <v>6.1326802012973353E-3</v>
      </c>
      <c r="F49" s="87">
        <f t="shared" si="40"/>
        <v>0.30638586956521752</v>
      </c>
      <c r="G49" s="83">
        <f t="shared" si="41"/>
        <v>-0.1987436673410963</v>
      </c>
      <c r="I49" s="25">
        <v>5.7539999999999996</v>
      </c>
      <c r="J49" s="223">
        <v>6.5239999999999991</v>
      </c>
      <c r="K49" s="4">
        <f t="shared" si="33"/>
        <v>7.579979054281029E-3</v>
      </c>
      <c r="L49" s="229">
        <f t="shared" si="34"/>
        <v>2.6224753047562311E-3</v>
      </c>
      <c r="M49" s="87">
        <f t="shared" si="42"/>
        <v>0.13381995133819946</v>
      </c>
      <c r="N49" s="83">
        <f t="shared" si="43"/>
        <v>-0.65402604862409142</v>
      </c>
      <c r="P49" s="49">
        <f t="shared" si="44"/>
        <v>3.9089673913043477</v>
      </c>
      <c r="Q49" s="254">
        <f t="shared" si="45"/>
        <v>3.3926157046281844</v>
      </c>
      <c r="R49" s="92">
        <f t="shared" si="46"/>
        <v>-0.13209414021329724</v>
      </c>
    </row>
    <row r="50" spans="1:18" ht="20.100000000000001" customHeight="1" x14ac:dyDescent="0.25">
      <c r="A50" s="57" t="s">
        <v>170</v>
      </c>
      <c r="B50" s="25">
        <v>36.749999999999993</v>
      </c>
      <c r="C50" s="223">
        <v>9.7899999999999991</v>
      </c>
      <c r="D50" s="4">
        <f t="shared" si="31"/>
        <v>1.9108578321772856E-2</v>
      </c>
      <c r="E50" s="229">
        <f t="shared" si="32"/>
        <v>3.1221497228653616E-3</v>
      </c>
      <c r="F50" s="87">
        <f t="shared" si="40"/>
        <v>-0.73360544217687074</v>
      </c>
      <c r="G50" s="83">
        <f t="shared" si="41"/>
        <v>-0.83661004653036397</v>
      </c>
      <c r="I50" s="25">
        <v>13.721999999999998</v>
      </c>
      <c r="J50" s="223">
        <v>5.1049999999999995</v>
      </c>
      <c r="K50" s="4">
        <f t="shared" si="33"/>
        <v>1.8076550674807831E-2</v>
      </c>
      <c r="L50" s="229">
        <f t="shared" si="34"/>
        <v>2.052074866765874E-3</v>
      </c>
      <c r="M50" s="87">
        <f t="shared" si="42"/>
        <v>-0.62796968371957429</v>
      </c>
      <c r="N50" s="83">
        <f t="shared" si="43"/>
        <v>-0.88647862616700845</v>
      </c>
      <c r="P50" s="49">
        <f t="shared" si="44"/>
        <v>3.7338775510204081</v>
      </c>
      <c r="Q50" s="254">
        <f t="shared" si="45"/>
        <v>5.2145045965270684</v>
      </c>
      <c r="R50" s="92">
        <f t="shared" si="46"/>
        <v>0.39653872556748121</v>
      </c>
    </row>
    <row r="51" spans="1:18" ht="20.100000000000001" customHeight="1" x14ac:dyDescent="0.25">
      <c r="A51" s="57" t="s">
        <v>167</v>
      </c>
      <c r="B51" s="25">
        <v>2.4299999999999997</v>
      </c>
      <c r="C51" s="223">
        <v>30.8</v>
      </c>
      <c r="D51" s="4">
        <f t="shared" si="31"/>
        <v>1.2635059951539604E-3</v>
      </c>
      <c r="E51" s="229">
        <f t="shared" si="32"/>
        <v>9.822493510138218E-3</v>
      </c>
      <c r="F51" s="87">
        <f t="shared" si="40"/>
        <v>11.674897119341566</v>
      </c>
      <c r="G51" s="83">
        <f t="shared" si="41"/>
        <v>6.7739983409744964</v>
      </c>
      <c r="I51" s="25">
        <v>1.2949999999999999</v>
      </c>
      <c r="J51" s="223">
        <v>4.8339999999999996</v>
      </c>
      <c r="K51" s="4">
        <f t="shared" si="33"/>
        <v>1.7059563564987717E-3</v>
      </c>
      <c r="L51" s="229">
        <f t="shared" si="34"/>
        <v>1.9431400403420636E-3</v>
      </c>
      <c r="M51" s="87">
        <f t="shared" si="42"/>
        <v>2.7328185328185328</v>
      </c>
      <c r="N51" s="83">
        <f t="shared" si="43"/>
        <v>0.13903267978676606</v>
      </c>
      <c r="P51" s="49">
        <f t="shared" si="44"/>
        <v>5.3292181069958851</v>
      </c>
      <c r="Q51" s="254">
        <f t="shared" si="45"/>
        <v>1.5694805194805193</v>
      </c>
      <c r="R51" s="92">
        <f t="shared" si="46"/>
        <v>-0.70549516120944689</v>
      </c>
    </row>
    <row r="52" spans="1:18" ht="20.100000000000001" customHeight="1" x14ac:dyDescent="0.25">
      <c r="A52" s="57" t="s">
        <v>158</v>
      </c>
      <c r="B52" s="25">
        <v>1.71</v>
      </c>
      <c r="C52" s="223">
        <v>2.12</v>
      </c>
      <c r="D52" s="4">
        <f t="shared" si="31"/>
        <v>8.8913384844167592E-4</v>
      </c>
      <c r="E52" s="229">
        <f t="shared" si="32"/>
        <v>6.7609370913938383E-4</v>
      </c>
      <c r="F52" s="87">
        <f t="shared" ref="F52:F53" si="47">(C52-B52)/B52</f>
        <v>0.23976608187134513</v>
      </c>
      <c r="G52" s="83">
        <f t="shared" ref="G52:G53" si="48">(E52-D52)/D52</f>
        <v>-0.23960412673038259</v>
      </c>
      <c r="I52" s="25">
        <v>0.73899999999999999</v>
      </c>
      <c r="J52" s="223">
        <v>3.8979999999999997</v>
      </c>
      <c r="K52" s="4">
        <f t="shared" si="33"/>
        <v>9.7351486289775475E-4</v>
      </c>
      <c r="L52" s="229">
        <f t="shared" si="34"/>
        <v>1.5668928169742166E-3</v>
      </c>
      <c r="M52" s="87">
        <f t="shared" ref="M52:M53" si="49">(J52-I52)/I52</f>
        <v>4.2746955345060895</v>
      </c>
      <c r="N52" s="83">
        <f t="shared" ref="N52:N53" si="50">(L52-K52)/K52</f>
        <v>0.60952120680542965</v>
      </c>
      <c r="P52" s="49">
        <f t="shared" ref="P52:P53" si="51">(I52/B52)*10</f>
        <v>4.3216374269005851</v>
      </c>
      <c r="Q52" s="254">
        <f t="shared" ref="Q52:Q53" si="52">(J52/C52)*10</f>
        <v>18.386792452830186</v>
      </c>
      <c r="R52" s="92">
        <f t="shared" ref="R52:R53" si="53">(Q52-P52)/P52</f>
        <v>3.2545893226440614</v>
      </c>
    </row>
    <row r="53" spans="1:18" ht="20.100000000000001" customHeight="1" x14ac:dyDescent="0.25">
      <c r="A53" s="57" t="s">
        <v>168</v>
      </c>
      <c r="B53" s="25">
        <v>13.25</v>
      </c>
      <c r="C53" s="223">
        <v>8.76</v>
      </c>
      <c r="D53" s="4">
        <f t="shared" si="31"/>
        <v>6.889487422135793E-3</v>
      </c>
      <c r="E53" s="229">
        <f t="shared" si="32"/>
        <v>2.7936702321042462E-3</v>
      </c>
      <c r="F53" s="87">
        <f t="shared" si="47"/>
        <v>-0.33886792452830189</v>
      </c>
      <c r="G53" s="83">
        <f t="shared" si="48"/>
        <v>-0.59450245556320536</v>
      </c>
      <c r="I53" s="25">
        <v>4.4749999999999996</v>
      </c>
      <c r="J53" s="223">
        <v>3.6080000000000001</v>
      </c>
      <c r="K53" s="4">
        <f t="shared" si="33"/>
        <v>5.8951001508355241E-3</v>
      </c>
      <c r="L53" s="229">
        <f t="shared" si="34"/>
        <v>1.4503204934948625E-3</v>
      </c>
      <c r="M53" s="87">
        <f t="shared" si="49"/>
        <v>-0.19374301675977645</v>
      </c>
      <c r="N53" s="83">
        <f t="shared" si="50"/>
        <v>-0.75397865067834247</v>
      </c>
      <c r="P53" s="49">
        <f t="shared" si="51"/>
        <v>3.3773584905660377</v>
      </c>
      <c r="Q53" s="254">
        <f t="shared" si="52"/>
        <v>4.1187214611872145</v>
      </c>
      <c r="R53" s="92">
        <f t="shared" si="53"/>
        <v>0.21950970638504119</v>
      </c>
    </row>
    <row r="54" spans="1:18" ht="20.100000000000001" customHeight="1" x14ac:dyDescent="0.25">
      <c r="A54" s="57" t="s">
        <v>165</v>
      </c>
      <c r="B54" s="25">
        <v>9.3500000000000014</v>
      </c>
      <c r="C54" s="223">
        <v>4.4800000000000004</v>
      </c>
      <c r="D54" s="4">
        <f t="shared" si="31"/>
        <v>4.8616382941109185E-3</v>
      </c>
      <c r="E54" s="229">
        <f t="shared" si="32"/>
        <v>1.4287263287473771E-3</v>
      </c>
      <c r="F54" s="87">
        <f t="shared" ref="F54" si="54">(C54-B54)/B54</f>
        <v>-0.52085561497326205</v>
      </c>
      <c r="G54" s="83">
        <f t="shared" ref="G54" si="55">(E54-D54)/D54</f>
        <v>-0.70612245454828548</v>
      </c>
      <c r="I54" s="25">
        <v>5.2769999999999992</v>
      </c>
      <c r="J54" s="223">
        <v>3.5870000000000002</v>
      </c>
      <c r="K54" s="4">
        <f t="shared" si="33"/>
        <v>6.951607485130515E-3</v>
      </c>
      <c r="L54" s="229">
        <f t="shared" si="34"/>
        <v>1.4418790493808404E-3</v>
      </c>
      <c r="M54" s="87">
        <f t="shared" ref="M54" si="56">(J54-I54)/I54</f>
        <v>-0.32025772219063847</v>
      </c>
      <c r="N54" s="83">
        <f t="shared" ref="N54" si="57">(L54-K54)/K54</f>
        <v>-0.7925833625582257</v>
      </c>
      <c r="P54" s="49">
        <f t="shared" si="44"/>
        <v>5.643850267379678</v>
      </c>
      <c r="Q54" s="254">
        <f t="shared" si="45"/>
        <v>8.0066964285714288</v>
      </c>
      <c r="R54" s="92">
        <f t="shared" si="46"/>
        <v>0.4186585485530202</v>
      </c>
    </row>
    <row r="55" spans="1:18" ht="20.100000000000001" customHeight="1" thickBot="1" x14ac:dyDescent="0.3">
      <c r="A55" s="14" t="s">
        <v>18</v>
      </c>
      <c r="B55" s="25">
        <f>B56-SUM(B39:B54)</f>
        <v>24.409999999999854</v>
      </c>
      <c r="C55" s="223">
        <f>C56-SUM(C39:C54)</f>
        <v>18.419999999999618</v>
      </c>
      <c r="D55" s="4">
        <f t="shared" si="31"/>
        <v>1.2692255696176128E-2</v>
      </c>
      <c r="E55" s="229">
        <f t="shared" si="32"/>
        <v>5.8743613784656562E-3</v>
      </c>
      <c r="F55" s="87">
        <f t="shared" si="40"/>
        <v>-0.24539123310119917</v>
      </c>
      <c r="G55" s="83">
        <f t="shared" si="41"/>
        <v>-0.5371696316963217</v>
      </c>
      <c r="I55" s="25">
        <f>I56-SUM(I39:I54)</f>
        <v>8.848999999999819</v>
      </c>
      <c r="J55" s="223">
        <f>J56-SUM(J39:J54)</f>
        <v>7.75</v>
      </c>
      <c r="K55" s="4">
        <f t="shared" si="33"/>
        <v>1.1657148879272064E-2</v>
      </c>
      <c r="L55" s="229">
        <f t="shared" si="34"/>
        <v>3.1152948516034325E-3</v>
      </c>
      <c r="M55" s="87">
        <f t="shared" si="42"/>
        <v>-0.12419482427391135</v>
      </c>
      <c r="N55" s="83">
        <f t="shared" si="43"/>
        <v>-0.73275670716165986</v>
      </c>
      <c r="P55" s="49">
        <f t="shared" si="44"/>
        <v>3.6251536255632413</v>
      </c>
      <c r="Q55" s="254">
        <f t="shared" si="45"/>
        <v>4.2073832790446044</v>
      </c>
      <c r="R55" s="92">
        <f t="shared" si="46"/>
        <v>0.16060827032975794</v>
      </c>
    </row>
    <row r="56" spans="1:18" ht="26.25" customHeight="1" thickBot="1" x14ac:dyDescent="0.3">
      <c r="A56" s="18" t="s">
        <v>19</v>
      </c>
      <c r="B56" s="61">
        <v>1923.22</v>
      </c>
      <c r="C56" s="251">
        <v>3135.66</v>
      </c>
      <c r="D56" s="58">
        <f>SUM(D39:D55)</f>
        <v>0.99999999999999978</v>
      </c>
      <c r="E56" s="252">
        <f>SUM(E39:E55)</f>
        <v>0.99999999999999989</v>
      </c>
      <c r="F56" s="97">
        <f t="shared" si="36"/>
        <v>0.6304218966108921</v>
      </c>
      <c r="G56" s="99">
        <v>0</v>
      </c>
      <c r="H56" s="2"/>
      <c r="I56" s="61">
        <v>759.1049999999999</v>
      </c>
      <c r="J56" s="251">
        <v>2487.7259999999997</v>
      </c>
      <c r="K56" s="58">
        <f>SUM(K39:K55)</f>
        <v>0.99999999999999978</v>
      </c>
      <c r="L56" s="252">
        <f>SUM(L39:L55)</f>
        <v>1</v>
      </c>
      <c r="M56" s="97">
        <f t="shared" si="38"/>
        <v>2.2771829983994305</v>
      </c>
      <c r="N56" s="99">
        <v>0</v>
      </c>
      <c r="O56" s="2"/>
      <c r="P56" s="40">
        <f t="shared" si="35"/>
        <v>3.9470523393059551</v>
      </c>
      <c r="Q56" s="244">
        <f t="shared" si="35"/>
        <v>7.9336598993513316</v>
      </c>
      <c r="R56" s="98">
        <f t="shared" si="9"/>
        <v>1.0100214583793374</v>
      </c>
    </row>
    <row r="58" spans="1:18" ht="15.75" thickBot="1" x14ac:dyDescent="0.3"/>
    <row r="59" spans="1:18" x14ac:dyDescent="0.25">
      <c r="A59" s="401" t="s">
        <v>16</v>
      </c>
      <c r="B59" s="385" t="s">
        <v>1</v>
      </c>
      <c r="C59" s="381"/>
      <c r="D59" s="385" t="s">
        <v>13</v>
      </c>
      <c r="E59" s="381"/>
      <c r="F59" s="404" t="s">
        <v>136</v>
      </c>
      <c r="G59" s="400"/>
      <c r="I59" s="405" t="s">
        <v>20</v>
      </c>
      <c r="J59" s="406"/>
      <c r="K59" s="385" t="s">
        <v>13</v>
      </c>
      <c r="L59" s="387"/>
      <c r="M59" s="399" t="s">
        <v>136</v>
      </c>
      <c r="N59" s="400"/>
      <c r="P59" s="380" t="s">
        <v>23</v>
      </c>
      <c r="Q59" s="381"/>
      <c r="R59" s="208" t="s">
        <v>0</v>
      </c>
    </row>
    <row r="60" spans="1:18" x14ac:dyDescent="0.25">
      <c r="A60" s="402"/>
      <c r="B60" s="388" t="str">
        <f>B5</f>
        <v>jan-junho</v>
      </c>
      <c r="C60" s="389"/>
      <c r="D60" s="388" t="str">
        <f>B5</f>
        <v>jan-junho</v>
      </c>
      <c r="E60" s="389"/>
      <c r="F60" s="388" t="str">
        <f>B5</f>
        <v>jan-junho</v>
      </c>
      <c r="G60" s="390"/>
      <c r="I60" s="378" t="str">
        <f>B5</f>
        <v>jan-junho</v>
      </c>
      <c r="J60" s="389"/>
      <c r="K60" s="388" t="str">
        <f>B5</f>
        <v>jan-junho</v>
      </c>
      <c r="L60" s="379"/>
      <c r="M60" s="389" t="str">
        <f>B5</f>
        <v>jan-junho</v>
      </c>
      <c r="N60" s="390"/>
      <c r="P60" s="378" t="str">
        <f>B5</f>
        <v>jan-junho</v>
      </c>
      <c r="Q60" s="379"/>
      <c r="R60" s="209" t="str">
        <f>R37</f>
        <v>2018/2017</v>
      </c>
    </row>
    <row r="61" spans="1:18" ht="19.5" customHeight="1" thickBot="1" x14ac:dyDescent="0.3">
      <c r="A61" s="403"/>
      <c r="B61" s="148">
        <f>B6</f>
        <v>2017</v>
      </c>
      <c r="C61" s="213">
        <f>C6</f>
        <v>2018</v>
      </c>
      <c r="D61" s="148">
        <f>B6</f>
        <v>2017</v>
      </c>
      <c r="E61" s="213">
        <f>C6</f>
        <v>2018</v>
      </c>
      <c r="F61" s="148" t="s">
        <v>1</v>
      </c>
      <c r="G61" s="212" t="s">
        <v>15</v>
      </c>
      <c r="I61" s="36">
        <f>B6</f>
        <v>2017</v>
      </c>
      <c r="J61" s="213">
        <f>C6</f>
        <v>2018</v>
      </c>
      <c r="K61" s="148">
        <f>B6</f>
        <v>2017</v>
      </c>
      <c r="L61" s="213">
        <f>C6</f>
        <v>2018</v>
      </c>
      <c r="M61" s="37">
        <v>1000</v>
      </c>
      <c r="N61" s="212" t="s">
        <v>15</v>
      </c>
      <c r="P61" s="36">
        <f>B6</f>
        <v>2017</v>
      </c>
      <c r="Q61" s="213">
        <f>C6</f>
        <v>2018</v>
      </c>
      <c r="R61" s="210" t="s">
        <v>24</v>
      </c>
    </row>
    <row r="62" spans="1:18" ht="20.100000000000001" customHeight="1" x14ac:dyDescent="0.25">
      <c r="A62" s="57" t="s">
        <v>143</v>
      </c>
      <c r="B62" s="59">
        <v>602.48000000000013</v>
      </c>
      <c r="C62" s="245">
        <v>1026.6099999999997</v>
      </c>
      <c r="D62" s="4">
        <f>B62/$B$90</f>
        <v>0.14775684179805809</v>
      </c>
      <c r="E62" s="247">
        <f>C62/$C$90</f>
        <v>0.22451487894116429</v>
      </c>
      <c r="F62" s="100">
        <f t="shared" ref="F62:F68" si="58">(C62-B62)/B62</f>
        <v>0.70397357588633558</v>
      </c>
      <c r="G62" s="101">
        <f t="shared" ref="G62:G68" si="59">(E62-D62)/D62</f>
        <v>0.51948888599021881</v>
      </c>
      <c r="I62" s="25">
        <v>300.11899999999997</v>
      </c>
      <c r="J62" s="245">
        <v>656.52599999999995</v>
      </c>
      <c r="K62" s="63">
        <f>I62/$I$90</f>
        <v>0.13389956339281173</v>
      </c>
      <c r="L62" s="247">
        <f>J62/$J$90</f>
        <v>0.29371624242418837</v>
      </c>
      <c r="M62" s="100">
        <f t="shared" ref="M62:M68" si="60">(J62-I62)/I62</f>
        <v>1.1875522709325301</v>
      </c>
      <c r="N62" s="101">
        <f t="shared" ref="N62:N68" si="61">(L62-K62)/K62</f>
        <v>1.1935563864576144</v>
      </c>
      <c r="P62" s="64">
        <f t="shared" ref="P62:Q90" si="62">(I62/B62)*10</f>
        <v>4.9813935732306449</v>
      </c>
      <c r="Q62" s="249">
        <f t="shared" si="62"/>
        <v>6.3950867418006849</v>
      </c>
      <c r="R62" s="104">
        <f t="shared" si="9"/>
        <v>0.28379471482981017</v>
      </c>
    </row>
    <row r="63" spans="1:18" ht="20.100000000000001" customHeight="1" x14ac:dyDescent="0.25">
      <c r="A63" s="57" t="s">
        <v>140</v>
      </c>
      <c r="B63" s="25">
        <v>890.28000000000009</v>
      </c>
      <c r="C63" s="223">
        <v>824.93000000000006</v>
      </c>
      <c r="D63" s="4">
        <f t="shared" ref="D63:D89" si="63">B63/$B$90</f>
        <v>0.21833913344173275</v>
      </c>
      <c r="E63" s="229">
        <f t="shared" ref="E63:E89" si="64">C63/$C$90</f>
        <v>0.18040839177967749</v>
      </c>
      <c r="F63" s="102">
        <f t="shared" si="58"/>
        <v>-7.3403872938850714E-2</v>
      </c>
      <c r="G63" s="83">
        <f t="shared" si="59"/>
        <v>-0.17372397272144383</v>
      </c>
      <c r="I63" s="25">
        <v>346.267</v>
      </c>
      <c r="J63" s="223">
        <v>345.91300000000001</v>
      </c>
      <c r="K63" s="31">
        <f t="shared" ref="K63:K90" si="65">I63/$I$90</f>
        <v>0.15448871986558246</v>
      </c>
      <c r="L63" s="229">
        <f t="shared" ref="L63:L90" si="66">J63/$J$90</f>
        <v>0.15475436854850877</v>
      </c>
      <c r="M63" s="102">
        <f t="shared" si="60"/>
        <v>-1.0223324775389655E-3</v>
      </c>
      <c r="N63" s="83">
        <f t="shared" si="61"/>
        <v>1.7195344951880089E-3</v>
      </c>
      <c r="P63" s="62">
        <f t="shared" si="62"/>
        <v>3.8894168126881428</v>
      </c>
      <c r="Q63" s="236">
        <f t="shared" si="62"/>
        <v>4.1932406385996384</v>
      </c>
      <c r="R63" s="92">
        <f t="shared" si="9"/>
        <v>7.8115522337527485E-2</v>
      </c>
    </row>
    <row r="64" spans="1:18" ht="20.100000000000001" customHeight="1" x14ac:dyDescent="0.25">
      <c r="A64" s="57" t="s">
        <v>148</v>
      </c>
      <c r="B64" s="25">
        <v>500.03</v>
      </c>
      <c r="C64" s="223">
        <v>268.94</v>
      </c>
      <c r="D64" s="4">
        <f t="shared" si="63"/>
        <v>0.12263121365735456</v>
      </c>
      <c r="E64" s="229">
        <f t="shared" si="64"/>
        <v>5.8815939395132272E-2</v>
      </c>
      <c r="F64" s="102">
        <f t="shared" si="58"/>
        <v>-0.46215227086374816</v>
      </c>
      <c r="G64" s="83">
        <f t="shared" si="59"/>
        <v>-0.52038361489701446</v>
      </c>
      <c r="I64" s="25">
        <v>717.09500000000003</v>
      </c>
      <c r="J64" s="223">
        <v>276.25400000000002</v>
      </c>
      <c r="K64" s="31">
        <f t="shared" si="65"/>
        <v>0.31993545030860537</v>
      </c>
      <c r="L64" s="229">
        <f t="shared" si="66"/>
        <v>0.12359036326764171</v>
      </c>
      <c r="M64" s="102">
        <f t="shared" si="60"/>
        <v>-0.61475955068714738</v>
      </c>
      <c r="N64" s="83">
        <f t="shared" si="61"/>
        <v>-0.61370219165013395</v>
      </c>
      <c r="P64" s="62">
        <f t="shared" si="62"/>
        <v>14.341039537627744</v>
      </c>
      <c r="Q64" s="236">
        <f t="shared" si="62"/>
        <v>10.271956570238716</v>
      </c>
      <c r="R64" s="92">
        <f t="shared" si="9"/>
        <v>-0.28373696040044</v>
      </c>
    </row>
    <row r="65" spans="1:18" ht="20.100000000000001" customHeight="1" x14ac:dyDescent="0.25">
      <c r="A65" s="57" t="s">
        <v>144</v>
      </c>
      <c r="B65" s="25">
        <v>104.68</v>
      </c>
      <c r="C65" s="223">
        <v>211.08000000000004</v>
      </c>
      <c r="D65" s="4">
        <f t="shared" si="63"/>
        <v>2.5672530539471383E-2</v>
      </c>
      <c r="E65" s="229">
        <f t="shared" si="64"/>
        <v>4.6162223869727528E-2</v>
      </c>
      <c r="F65" s="102">
        <f t="shared" si="58"/>
        <v>1.0164310278945359</v>
      </c>
      <c r="G65" s="83">
        <f t="shared" si="59"/>
        <v>0.79811740018200961</v>
      </c>
      <c r="I65" s="25">
        <v>55.93</v>
      </c>
      <c r="J65" s="223">
        <v>106.48100000000001</v>
      </c>
      <c r="K65" s="31">
        <f t="shared" si="65"/>
        <v>2.4953443735851316E-2</v>
      </c>
      <c r="L65" s="229">
        <f t="shared" si="66"/>
        <v>4.7637411480383113E-2</v>
      </c>
      <c r="M65" s="102">
        <f t="shared" si="60"/>
        <v>0.90382621133559826</v>
      </c>
      <c r="N65" s="83">
        <f t="shared" si="61"/>
        <v>0.90905159162224569</v>
      </c>
      <c r="P65" s="62">
        <f t="shared" si="62"/>
        <v>5.34294994268246</v>
      </c>
      <c r="Q65" s="236">
        <f t="shared" si="62"/>
        <v>5.0445802539321587</v>
      </c>
      <c r="R65" s="92">
        <f t="shared" si="9"/>
        <v>-5.5843624205938761E-2</v>
      </c>
    </row>
    <row r="66" spans="1:18" ht="20.100000000000001" customHeight="1" x14ac:dyDescent="0.25">
      <c r="A66" s="57" t="s">
        <v>157</v>
      </c>
      <c r="B66" s="25">
        <v>36.15</v>
      </c>
      <c r="C66" s="223">
        <v>20.970000000000006</v>
      </c>
      <c r="D66" s="4">
        <f t="shared" si="63"/>
        <v>8.8657048051384267E-3</v>
      </c>
      <c r="E66" s="229">
        <f t="shared" si="64"/>
        <v>4.5860424225326246E-3</v>
      </c>
      <c r="F66" s="102">
        <f t="shared" si="58"/>
        <v>-0.41991701244813256</v>
      </c>
      <c r="G66" s="83">
        <f t="shared" si="59"/>
        <v>-0.48272105564865814</v>
      </c>
      <c r="I66" s="25">
        <v>129.624</v>
      </c>
      <c r="J66" s="223">
        <v>102.13200000000001</v>
      </c>
      <c r="K66" s="31">
        <f t="shared" si="65"/>
        <v>5.7832383172107829E-2</v>
      </c>
      <c r="L66" s="229">
        <f t="shared" si="66"/>
        <v>4.5691758241512462E-2</v>
      </c>
      <c r="M66" s="102">
        <f t="shared" si="60"/>
        <v>-0.21209035363821507</v>
      </c>
      <c r="N66" s="83">
        <f t="shared" si="61"/>
        <v>-0.20992779935188127</v>
      </c>
      <c r="P66" s="62">
        <f t="shared" si="62"/>
        <v>35.857261410788382</v>
      </c>
      <c r="Q66" s="236">
        <f t="shared" si="62"/>
        <v>48.703862660944196</v>
      </c>
      <c r="R66" s="92">
        <f t="shared" ref="R66:R68" si="67">(Q66-P66)/P66</f>
        <v>0.35827056347060166</v>
      </c>
    </row>
    <row r="67" spans="1:18" ht="20.100000000000001" customHeight="1" x14ac:dyDescent="0.25">
      <c r="A67" s="57" t="s">
        <v>147</v>
      </c>
      <c r="B67" s="25">
        <v>202.69000000000003</v>
      </c>
      <c r="C67" s="223">
        <v>205.48000000000002</v>
      </c>
      <c r="D67" s="4">
        <f t="shared" si="63"/>
        <v>4.9709258836888183E-2</v>
      </c>
      <c r="E67" s="229">
        <f t="shared" si="64"/>
        <v>4.4937529660562879E-2</v>
      </c>
      <c r="F67" s="102">
        <f t="shared" si="58"/>
        <v>1.3764862598056104E-2</v>
      </c>
      <c r="G67" s="83">
        <f t="shared" si="59"/>
        <v>-9.5992764486448251E-2</v>
      </c>
      <c r="I67" s="25">
        <v>89.27000000000001</v>
      </c>
      <c r="J67" s="223">
        <v>94.832000000000036</v>
      </c>
      <c r="K67" s="31">
        <f t="shared" si="65"/>
        <v>3.9828248208464992E-2</v>
      </c>
      <c r="L67" s="229">
        <f t="shared" si="66"/>
        <v>4.2425888238349495E-2</v>
      </c>
      <c r="M67" s="102">
        <f t="shared" si="60"/>
        <v>6.2305365744371295E-2</v>
      </c>
      <c r="N67" s="83">
        <f t="shared" si="61"/>
        <v>6.522104653682477E-2</v>
      </c>
      <c r="P67" s="62">
        <f t="shared" si="62"/>
        <v>4.4042626671271403</v>
      </c>
      <c r="Q67" s="236">
        <f t="shared" si="62"/>
        <v>4.6151450262799312</v>
      </c>
      <c r="R67" s="92">
        <f t="shared" si="67"/>
        <v>4.7881421952144253E-2</v>
      </c>
    </row>
    <row r="68" spans="1:18" ht="20.100000000000001" customHeight="1" x14ac:dyDescent="0.25">
      <c r="A68" s="57" t="s">
        <v>203</v>
      </c>
      <c r="B68" s="25">
        <v>515.25</v>
      </c>
      <c r="C68" s="223">
        <v>353.25</v>
      </c>
      <c r="D68" s="4">
        <f t="shared" si="63"/>
        <v>0.12636388384087344</v>
      </c>
      <c r="E68" s="229">
        <f t="shared" si="64"/>
        <v>7.7254148104895046E-2</v>
      </c>
      <c r="F68" s="102">
        <f t="shared" si="58"/>
        <v>-0.31441048034934499</v>
      </c>
      <c r="G68" s="83">
        <f t="shared" si="59"/>
        <v>-0.38863743534363765</v>
      </c>
      <c r="I68" s="25">
        <v>77.358999999999995</v>
      </c>
      <c r="J68" s="223">
        <v>71.22</v>
      </c>
      <c r="K68" s="31">
        <f t="shared" si="65"/>
        <v>3.4514097156476339E-2</v>
      </c>
      <c r="L68" s="229">
        <f t="shared" si="66"/>
        <v>3.1862364606200969E-2</v>
      </c>
      <c r="M68" s="102">
        <f t="shared" si="60"/>
        <v>-7.9357282281311753E-2</v>
      </c>
      <c r="N68" s="83">
        <f t="shared" si="61"/>
        <v>-7.6830419125646782E-2</v>
      </c>
      <c r="P68" s="62">
        <f t="shared" si="62"/>
        <v>1.5013876758854925</v>
      </c>
      <c r="Q68" s="236">
        <f t="shared" si="62"/>
        <v>2.016135881104034</v>
      </c>
      <c r="R68" s="92">
        <f t="shared" si="67"/>
        <v>0.34284829527120758</v>
      </c>
    </row>
    <row r="69" spans="1:18" ht="20.100000000000001" customHeight="1" x14ac:dyDescent="0.25">
      <c r="A69" s="57" t="s">
        <v>156</v>
      </c>
      <c r="B69" s="25">
        <v>337.45999999999992</v>
      </c>
      <c r="C69" s="223">
        <v>180.53999999999996</v>
      </c>
      <c r="D69" s="4">
        <f t="shared" si="63"/>
        <v>8.2761293044039078E-2</v>
      </c>
      <c r="E69" s="229">
        <f t="shared" si="64"/>
        <v>3.9483266521890305E-2</v>
      </c>
      <c r="F69" s="102">
        <f t="shared" ref="F69" si="68">(C69-B69)/B69</f>
        <v>-0.46500325964558759</v>
      </c>
      <c r="G69" s="83">
        <f t="shared" ref="G69" si="69">(E69-D69)/D69</f>
        <v>-0.52292593470137783</v>
      </c>
      <c r="I69" s="25">
        <v>114.455</v>
      </c>
      <c r="J69" s="223">
        <v>70.969000000000023</v>
      </c>
      <c r="K69" s="31">
        <f t="shared" si="65"/>
        <v>5.1064659445500843E-2</v>
      </c>
      <c r="L69" s="229">
        <f t="shared" si="66"/>
        <v>3.1750072363626466E-2</v>
      </c>
      <c r="M69" s="102">
        <f>(J69-I69)/I69</f>
        <v>-0.37993971429819562</v>
      </c>
      <c r="N69" s="83">
        <f>(L69-K69)/K69</f>
        <v>-0.37823785161023193</v>
      </c>
      <c r="P69" s="62">
        <f t="shared" ref="P69:P89" si="70">(I69/B69)*10</f>
        <v>3.3916612339240215</v>
      </c>
      <c r="Q69" s="236">
        <f t="shared" ref="Q69:Q89" si="71">(J69/C69)*10</f>
        <v>3.930929433920463</v>
      </c>
      <c r="R69" s="92">
        <f t="shared" ref="R69:R89" si="72">(Q69-P69)/P69</f>
        <v>0.15899824976698188</v>
      </c>
    </row>
    <row r="70" spans="1:18" ht="20.100000000000001" customHeight="1" x14ac:dyDescent="0.25">
      <c r="A70" s="57" t="s">
        <v>151</v>
      </c>
      <c r="B70" s="25">
        <v>46.19</v>
      </c>
      <c r="C70" s="223">
        <v>309.64</v>
      </c>
      <c r="D70" s="4">
        <f t="shared" si="63"/>
        <v>1.1327991838156125E-2</v>
      </c>
      <c r="E70" s="229">
        <f t="shared" si="64"/>
        <v>6.7716841951025342E-2</v>
      </c>
      <c r="F70" s="102">
        <f t="shared" ref="F70:F74" si="73">(C70-B70)/B70</f>
        <v>5.7036155011907343</v>
      </c>
      <c r="G70" s="83">
        <f t="shared" ref="G70:G74" si="74">(E70-D70)/D70</f>
        <v>4.977832869099923</v>
      </c>
      <c r="I70" s="25">
        <v>21.726999999999997</v>
      </c>
      <c r="J70" s="223">
        <v>68.540000000000006</v>
      </c>
      <c r="K70" s="31">
        <f t="shared" si="65"/>
        <v>9.6936075817779625E-3</v>
      </c>
      <c r="L70" s="229">
        <f t="shared" si="66"/>
        <v>3.0663387673532917E-2</v>
      </c>
      <c r="M70" s="102">
        <f t="shared" ref="M70:M74" si="75">(J70-I70)/I70</f>
        <v>2.1546002669489583</v>
      </c>
      <c r="N70" s="83">
        <f t="shared" ref="N70:N74" si="76">(L70-K70)/K70</f>
        <v>2.1632586129413713</v>
      </c>
      <c r="P70" s="62">
        <f t="shared" ref="P70:P74" si="77">(I70/B70)*10</f>
        <v>4.703831998268023</v>
      </c>
      <c r="Q70" s="236">
        <f t="shared" ref="Q70:Q74" si="78">(J70/C70)*10</f>
        <v>2.2135383025448911</v>
      </c>
      <c r="R70" s="92">
        <f t="shared" ref="R70:R74" si="79">(Q70-P70)/P70</f>
        <v>-0.52941807799259666</v>
      </c>
    </row>
    <row r="71" spans="1:18" ht="20.100000000000001" customHeight="1" x14ac:dyDescent="0.25">
      <c r="A71" s="57" t="s">
        <v>180</v>
      </c>
      <c r="B71" s="25">
        <v>29.62</v>
      </c>
      <c r="C71" s="223">
        <v>27.499999999999996</v>
      </c>
      <c r="D71" s="4">
        <f t="shared" si="63"/>
        <v>7.264237242827115E-3</v>
      </c>
      <c r="E71" s="229">
        <f t="shared" si="64"/>
        <v>6.0141233485764009E-3</v>
      </c>
      <c r="F71" s="102">
        <f t="shared" si="73"/>
        <v>-7.1573261309925876E-2</v>
      </c>
      <c r="G71" s="83">
        <f t="shared" si="74"/>
        <v>-0.17209155654781333</v>
      </c>
      <c r="I71" s="25">
        <v>58.922000000000004</v>
      </c>
      <c r="J71" s="223">
        <v>62.874000000000002</v>
      </c>
      <c r="K71" s="31">
        <f t="shared" si="65"/>
        <v>2.6288339206219046E-2</v>
      </c>
      <c r="L71" s="229">
        <f t="shared" si="66"/>
        <v>2.8128535695735462E-2</v>
      </c>
      <c r="M71" s="102">
        <f t="shared" si="75"/>
        <v>6.7071721937476625E-2</v>
      </c>
      <c r="N71" s="83">
        <f t="shared" si="76"/>
        <v>7.0000484818800557E-2</v>
      </c>
      <c r="P71" s="62">
        <f t="shared" si="77"/>
        <v>19.89264010803511</v>
      </c>
      <c r="Q71" s="236">
        <f t="shared" si="78"/>
        <v>22.863272727272733</v>
      </c>
      <c r="R71" s="92">
        <f t="shared" si="79"/>
        <v>0.14933325104683887</v>
      </c>
    </row>
    <row r="72" spans="1:18" ht="20.100000000000001" customHeight="1" x14ac:dyDescent="0.25">
      <c r="A72" s="57" t="s">
        <v>172</v>
      </c>
      <c r="B72" s="25">
        <v>44.060000000000009</v>
      </c>
      <c r="C72" s="223">
        <v>204.65</v>
      </c>
      <c r="D72" s="4">
        <f t="shared" si="63"/>
        <v>1.0805614210633448E-2</v>
      </c>
      <c r="E72" s="229">
        <f t="shared" si="64"/>
        <v>4.4756012483133115E-2</v>
      </c>
      <c r="F72" s="102">
        <f t="shared" si="73"/>
        <v>3.6448025419881973</v>
      </c>
      <c r="G72" s="83">
        <f t="shared" si="74"/>
        <v>3.1419221166613744</v>
      </c>
      <c r="I72" s="25">
        <v>26.718</v>
      </c>
      <c r="J72" s="223">
        <v>55.134000000000015</v>
      </c>
      <c r="K72" s="31">
        <f t="shared" si="65"/>
        <v>1.1920366703638037E-2</v>
      </c>
      <c r="L72" s="229">
        <f t="shared" si="66"/>
        <v>2.4665818733477739E-2</v>
      </c>
      <c r="M72" s="102">
        <f t="shared" si="75"/>
        <v>1.0635526611273305</v>
      </c>
      <c r="N72" s="83">
        <f t="shared" si="76"/>
        <v>1.069216438278686</v>
      </c>
      <c r="P72" s="62">
        <f t="shared" si="77"/>
        <v>6.0640036314117101</v>
      </c>
      <c r="Q72" s="236">
        <f t="shared" si="78"/>
        <v>2.6940630344490604</v>
      </c>
      <c r="R72" s="92">
        <f t="shared" si="79"/>
        <v>-0.55572865746752886</v>
      </c>
    </row>
    <row r="73" spans="1:18" ht="20.100000000000001" customHeight="1" x14ac:dyDescent="0.25">
      <c r="A73" s="57" t="s">
        <v>159</v>
      </c>
      <c r="B73" s="25">
        <v>53.65</v>
      </c>
      <c r="C73" s="223">
        <v>118.69</v>
      </c>
      <c r="D73" s="4">
        <f t="shared" si="63"/>
        <v>1.3157539773047762E-2</v>
      </c>
      <c r="E73" s="229">
        <f t="shared" si="64"/>
        <v>2.595695637245575E-2</v>
      </c>
      <c r="F73" s="102">
        <f t="shared" si="73"/>
        <v>1.2123019571295433</v>
      </c>
      <c r="G73" s="83">
        <f t="shared" si="74"/>
        <v>0.97278190453405555</v>
      </c>
      <c r="I73" s="25">
        <v>30.517000000000003</v>
      </c>
      <c r="J73" s="223">
        <v>53.003999999999991</v>
      </c>
      <c r="K73" s="31">
        <f t="shared" si="65"/>
        <v>1.3615309180886369E-2</v>
      </c>
      <c r="L73" s="229">
        <f t="shared" si="66"/>
        <v>2.371290049967812E-2</v>
      </c>
      <c r="M73" s="102">
        <f t="shared" si="75"/>
        <v>0.73686797522692227</v>
      </c>
      <c r="N73" s="83">
        <f t="shared" si="76"/>
        <v>0.74163510976064284</v>
      </c>
      <c r="P73" s="62">
        <f t="shared" si="77"/>
        <v>5.6881640260950617</v>
      </c>
      <c r="Q73" s="236">
        <f t="shared" si="78"/>
        <v>4.4657511163535251</v>
      </c>
      <c r="R73" s="92">
        <f t="shared" si="79"/>
        <v>-0.21490465185841801</v>
      </c>
    </row>
    <row r="74" spans="1:18" ht="20.100000000000001" customHeight="1" x14ac:dyDescent="0.25">
      <c r="A74" s="57" t="s">
        <v>181</v>
      </c>
      <c r="B74" s="25">
        <v>29.560000000000002</v>
      </c>
      <c r="C74" s="223">
        <v>185.53</v>
      </c>
      <c r="D74" s="4">
        <f t="shared" si="63"/>
        <v>7.2495223800799974E-3</v>
      </c>
      <c r="E74" s="229">
        <f t="shared" si="64"/>
        <v>4.0574556540413809E-2</v>
      </c>
      <c r="F74" s="102">
        <f t="shared" si="73"/>
        <v>5.2763870094722591</v>
      </c>
      <c r="G74" s="83">
        <f t="shared" si="74"/>
        <v>4.5968592706056413</v>
      </c>
      <c r="I74" s="25">
        <v>12.231999999999999</v>
      </c>
      <c r="J74" s="223">
        <v>35.177</v>
      </c>
      <c r="K74" s="31">
        <f t="shared" si="65"/>
        <v>5.4573667759151307E-3</v>
      </c>
      <c r="L74" s="229">
        <f t="shared" si="66"/>
        <v>1.5737467000173144E-2</v>
      </c>
      <c r="M74" s="102">
        <f t="shared" si="75"/>
        <v>1.8758175277959452</v>
      </c>
      <c r="N74" s="83">
        <f t="shared" si="76"/>
        <v>1.8837107063477829</v>
      </c>
      <c r="P74" s="62">
        <f t="shared" si="77"/>
        <v>4.1380243572395123</v>
      </c>
      <c r="Q74" s="236">
        <f t="shared" si="78"/>
        <v>1.8960275966151028</v>
      </c>
      <c r="R74" s="92">
        <f t="shared" si="79"/>
        <v>-0.54180366451976414</v>
      </c>
    </row>
    <row r="75" spans="1:18" ht="20.100000000000001" customHeight="1" x14ac:dyDescent="0.25">
      <c r="A75" s="57" t="s">
        <v>173</v>
      </c>
      <c r="B75" s="25">
        <v>72.27</v>
      </c>
      <c r="C75" s="223">
        <v>91.13</v>
      </c>
      <c r="D75" s="4">
        <f t="shared" si="63"/>
        <v>1.7724052178903292E-2</v>
      </c>
      <c r="E75" s="229">
        <f t="shared" si="64"/>
        <v>1.9929711300209724E-2</v>
      </c>
      <c r="F75" s="102">
        <f t="shared" ref="F75:F87" si="80">(C75-B75)/B75</f>
        <v>0.26096582260965823</v>
      </c>
      <c r="G75" s="83">
        <f t="shared" ref="G75:G87" si="81">(E75-D75)/D75</f>
        <v>0.12444440464533273</v>
      </c>
      <c r="I75" s="25">
        <v>22.404000000000003</v>
      </c>
      <c r="J75" s="223">
        <v>27.651000000000003</v>
      </c>
      <c r="K75" s="31">
        <f t="shared" si="65"/>
        <v>9.995654451242857E-3</v>
      </c>
      <c r="L75" s="229">
        <f t="shared" si="66"/>
        <v>1.2370489240747866E-2</v>
      </c>
      <c r="M75" s="102">
        <f t="shared" ref="M75:M87" si="82">(J75-I75)/I75</f>
        <v>0.23419925013390461</v>
      </c>
      <c r="N75" s="83">
        <f t="shared" ref="N75:N87" si="83">(L75-K75)/K75</f>
        <v>0.23758672341956788</v>
      </c>
      <c r="P75" s="62">
        <f t="shared" ref="P75:P88" si="84">(I75/B75)*10</f>
        <v>3.1000415110004158</v>
      </c>
      <c r="Q75" s="236">
        <f t="shared" ref="Q75:Q88" si="85">(J75/C75)*10</f>
        <v>3.0342368045649075</v>
      </c>
      <c r="R75" s="92">
        <f t="shared" ref="R75:R87" si="86">(Q75-P75)/P75</f>
        <v>-2.1227040412846735E-2</v>
      </c>
    </row>
    <row r="76" spans="1:18" ht="20.100000000000001" customHeight="1" x14ac:dyDescent="0.25">
      <c r="A76" s="57" t="s">
        <v>179</v>
      </c>
      <c r="B76" s="25">
        <v>35.93</v>
      </c>
      <c r="C76" s="223">
        <v>40.56</v>
      </c>
      <c r="D76" s="4">
        <f t="shared" si="63"/>
        <v>8.8117503083989957E-3</v>
      </c>
      <c r="E76" s="229">
        <f t="shared" si="64"/>
        <v>8.870285200663958E-3</v>
      </c>
      <c r="F76" s="102">
        <f t="shared" si="80"/>
        <v>0.12886167548010027</v>
      </c>
      <c r="G76" s="83">
        <f t="shared" si="81"/>
        <v>6.6428223924104206E-3</v>
      </c>
      <c r="I76" s="25">
        <v>14.225999999999999</v>
      </c>
      <c r="J76" s="223">
        <v>26.617999999999999</v>
      </c>
      <c r="K76" s="31">
        <f t="shared" si="65"/>
        <v>6.3469996528914855E-3</v>
      </c>
      <c r="L76" s="229">
        <f t="shared" si="66"/>
        <v>1.1908346266327679E-2</v>
      </c>
      <c r="M76" s="102">
        <f t="shared" si="82"/>
        <v>0.87108111907774499</v>
      </c>
      <c r="N76" s="83">
        <f t="shared" si="83"/>
        <v>0.87621662479572149</v>
      </c>
      <c r="P76" s="62">
        <f t="shared" si="84"/>
        <v>3.9593654327859724</v>
      </c>
      <c r="Q76" s="236">
        <f t="shared" si="85"/>
        <v>6.5626232741617354</v>
      </c>
      <c r="R76" s="92">
        <f t="shared" si="86"/>
        <v>0.65749370336448176</v>
      </c>
    </row>
    <row r="77" spans="1:18" ht="20.100000000000001" customHeight="1" x14ac:dyDescent="0.25">
      <c r="A77" s="57" t="s">
        <v>155</v>
      </c>
      <c r="B77" s="25">
        <v>135.73000000000002</v>
      </c>
      <c r="C77" s="223">
        <v>39.270000000000003</v>
      </c>
      <c r="D77" s="4">
        <f t="shared" si="63"/>
        <v>3.328747201110481E-2</v>
      </c>
      <c r="E77" s="229">
        <f t="shared" si="64"/>
        <v>8.5881681417671017E-3</v>
      </c>
      <c r="F77" s="102">
        <f t="shared" ref="F77:F85" si="87">(C77-B77)/B77</f>
        <v>-0.71067560598246515</v>
      </c>
      <c r="G77" s="83">
        <f t="shared" ref="G77:G85" si="88">(E77-D77)/D77</f>
        <v>-0.74199998909793874</v>
      </c>
      <c r="I77" s="25">
        <v>67.095000000000013</v>
      </c>
      <c r="J77" s="223">
        <v>26.048000000000002</v>
      </c>
      <c r="K77" s="31">
        <f t="shared" si="65"/>
        <v>2.993476323005443E-2</v>
      </c>
      <c r="L77" s="229">
        <f t="shared" si="66"/>
        <v>1.1653339978409475E-2</v>
      </c>
      <c r="M77" s="102">
        <f t="shared" ref="M77:M85" si="89">(J77-I77)/I77</f>
        <v>-0.61177434980251888</v>
      </c>
      <c r="N77" s="83">
        <f t="shared" ref="N77:N85" si="90">(L77-K77)/K77</f>
        <v>-0.61070879736541384</v>
      </c>
      <c r="P77" s="62">
        <f t="shared" ref="P77:P85" si="91">(I77/B77)*10</f>
        <v>4.9432697266632282</v>
      </c>
      <c r="Q77" s="236">
        <f t="shared" ref="Q77:Q85" si="92">(J77/C77)*10</f>
        <v>6.6330532212885149</v>
      </c>
      <c r="R77" s="92">
        <f t="shared" ref="R77:R85" si="93">(Q77-P77)/P77</f>
        <v>0.34183517955956505</v>
      </c>
    </row>
    <row r="78" spans="1:18" ht="20.100000000000001" customHeight="1" x14ac:dyDescent="0.25">
      <c r="A78" s="57" t="s">
        <v>177</v>
      </c>
      <c r="B78" s="25">
        <v>136.88999999999999</v>
      </c>
      <c r="C78" s="223">
        <v>98.999999999999986</v>
      </c>
      <c r="D78" s="4">
        <f t="shared" si="63"/>
        <v>3.3571959357549079E-2</v>
      </c>
      <c r="E78" s="229">
        <f t="shared" si="64"/>
        <v>2.1650844054875041E-2</v>
      </c>
      <c r="F78" s="102">
        <f t="shared" ref="F78:F88" si="94">(C78-B78)/B78</f>
        <v>-0.27679158448389218</v>
      </c>
      <c r="G78" s="83">
        <f t="shared" ref="G78:G88" si="95">(E78-D78)/D78</f>
        <v>-0.3550914373424387</v>
      </c>
      <c r="I78" s="25">
        <v>27.761999999999997</v>
      </c>
      <c r="J78" s="223">
        <v>20.251000000000001</v>
      </c>
      <c r="K78" s="31">
        <f t="shared" si="65"/>
        <v>1.2386152422576509E-2</v>
      </c>
      <c r="L78" s="229">
        <f t="shared" si="66"/>
        <v>9.059881292336083E-3</v>
      </c>
      <c r="M78" s="102">
        <f t="shared" ref="M78:M88" si="96">(J78-I78)/I78</f>
        <v>-0.27054967221381732</v>
      </c>
      <c r="N78" s="83">
        <f t="shared" ref="N78:N88" si="97">(L78-K78)/K78</f>
        <v>-0.26854756963732818</v>
      </c>
      <c r="P78" s="62">
        <f t="shared" ref="P78:P88" si="98">(I78/B78)*10</f>
        <v>2.0280517203594126</v>
      </c>
      <c r="Q78" s="236">
        <f t="shared" ref="Q78:Q88" si="99">(J78/C78)*10</f>
        <v>2.045555555555556</v>
      </c>
      <c r="R78" s="92">
        <f t="shared" ref="R78:R88" si="100">(Q78-P78)/P78</f>
        <v>8.6308623298035816E-3</v>
      </c>
    </row>
    <row r="79" spans="1:18" ht="20.100000000000001" customHeight="1" x14ac:dyDescent="0.25">
      <c r="A79" s="57" t="s">
        <v>209</v>
      </c>
      <c r="B79" s="25">
        <v>11.5</v>
      </c>
      <c r="C79" s="223">
        <v>13.64</v>
      </c>
      <c r="D79" s="4">
        <f t="shared" si="63"/>
        <v>2.820348693197563E-3</v>
      </c>
      <c r="E79" s="229">
        <f t="shared" si="64"/>
        <v>2.9830051808938953E-3</v>
      </c>
      <c r="F79" s="102">
        <f t="shared" si="94"/>
        <v>0.18608695652173918</v>
      </c>
      <c r="G79" s="83">
        <f t="shared" si="95"/>
        <v>5.7672474360580185E-2</v>
      </c>
      <c r="I79" s="25">
        <v>16.451000000000001</v>
      </c>
      <c r="J79" s="223">
        <v>19.37</v>
      </c>
      <c r="K79" s="31">
        <f t="shared" si="65"/>
        <v>7.3396943125065258E-3</v>
      </c>
      <c r="L79" s="229">
        <f t="shared" si="66"/>
        <v>8.6657399946940845E-3</v>
      </c>
      <c r="M79" s="102">
        <f t="shared" si="96"/>
        <v>0.17743602212631454</v>
      </c>
      <c r="N79" s="83">
        <f t="shared" si="97"/>
        <v>0.18066769891602072</v>
      </c>
      <c r="P79" s="62">
        <f t="shared" si="98"/>
        <v>14.305217391304348</v>
      </c>
      <c r="Q79" s="236">
        <f t="shared" si="99"/>
        <v>14.200879765395895</v>
      </c>
      <c r="R79" s="92">
        <f t="shared" si="100"/>
        <v>-7.2936763597788081E-3</v>
      </c>
    </row>
    <row r="80" spans="1:18" ht="20.100000000000001" customHeight="1" x14ac:dyDescent="0.25">
      <c r="A80" s="57" t="s">
        <v>210</v>
      </c>
      <c r="B80" s="25">
        <v>4.7699999999999996</v>
      </c>
      <c r="C80" s="223">
        <v>45.45</v>
      </c>
      <c r="D80" s="4">
        <f t="shared" si="63"/>
        <v>1.1698315883958586E-3</v>
      </c>
      <c r="E80" s="229">
        <f t="shared" si="64"/>
        <v>9.9397056797380905E-3</v>
      </c>
      <c r="F80" s="102">
        <f t="shared" si="94"/>
        <v>8.5283018867924554</v>
      </c>
      <c r="G80" s="83">
        <f t="shared" si="95"/>
        <v>7.4966979677544838</v>
      </c>
      <c r="I80" s="25">
        <v>1.7489999999999999</v>
      </c>
      <c r="J80" s="223">
        <v>15.058</v>
      </c>
      <c r="K80" s="31">
        <f t="shared" si="65"/>
        <v>7.8032492569290091E-4</v>
      </c>
      <c r="L80" s="229">
        <f t="shared" si="66"/>
        <v>6.7366397955654893E-3</v>
      </c>
      <c r="M80" s="102">
        <f t="shared" si="96"/>
        <v>7.6094911377930243</v>
      </c>
      <c r="N80" s="83">
        <f t="shared" si="97"/>
        <v>7.6331213751548335</v>
      </c>
      <c r="P80" s="62">
        <f t="shared" si="98"/>
        <v>3.666666666666667</v>
      </c>
      <c r="Q80" s="236">
        <f t="shared" si="99"/>
        <v>3.3130913091309129</v>
      </c>
      <c r="R80" s="92">
        <f t="shared" si="100"/>
        <v>-9.6429642964296555E-2</v>
      </c>
    </row>
    <row r="81" spans="1:18" ht="20.100000000000001" customHeight="1" x14ac:dyDescent="0.25">
      <c r="A81" s="57" t="s">
        <v>208</v>
      </c>
      <c r="B81" s="25"/>
      <c r="C81" s="223">
        <v>43.2</v>
      </c>
      <c r="D81" s="4">
        <f t="shared" si="63"/>
        <v>0</v>
      </c>
      <c r="E81" s="229">
        <f t="shared" si="64"/>
        <v>9.4476410421272927E-3</v>
      </c>
      <c r="F81" s="102"/>
      <c r="G81" s="83"/>
      <c r="I81" s="25"/>
      <c r="J81" s="223">
        <v>14.840999999999999</v>
      </c>
      <c r="K81" s="31">
        <f t="shared" si="65"/>
        <v>0</v>
      </c>
      <c r="L81" s="229">
        <f t="shared" si="66"/>
        <v>6.6395584543755756E-3</v>
      </c>
      <c r="M81" s="102"/>
      <c r="N81" s="83"/>
      <c r="P81" s="62"/>
      <c r="Q81" s="236">
        <f t="shared" si="99"/>
        <v>3.4354166666666663</v>
      </c>
      <c r="R81" s="92"/>
    </row>
    <row r="82" spans="1:18" ht="20.100000000000001" customHeight="1" x14ac:dyDescent="0.25">
      <c r="A82" s="57" t="s">
        <v>190</v>
      </c>
      <c r="B82" s="25">
        <v>133.63</v>
      </c>
      <c r="C82" s="223">
        <v>40.500000000000007</v>
      </c>
      <c r="D82" s="4">
        <f t="shared" si="63"/>
        <v>3.277245181495568E-2</v>
      </c>
      <c r="E82" s="229">
        <f t="shared" si="64"/>
        <v>8.8571634769943376E-3</v>
      </c>
      <c r="F82" s="102">
        <f t="shared" si="94"/>
        <v>-0.69692434333607722</v>
      </c>
      <c r="G82" s="83">
        <f t="shared" si="95"/>
        <v>-0.72973753910739203</v>
      </c>
      <c r="I82" s="25">
        <v>48.293000000000006</v>
      </c>
      <c r="J82" s="223">
        <v>11.96</v>
      </c>
      <c r="K82" s="31">
        <f t="shared" si="65"/>
        <v>2.1546158740129943E-2</v>
      </c>
      <c r="L82" s="229">
        <f t="shared" si="66"/>
        <v>5.3506582517574217E-3</v>
      </c>
      <c r="M82" s="102">
        <f t="shared" si="96"/>
        <v>-0.7523450603607148</v>
      </c>
      <c r="N82" s="83">
        <f t="shared" si="97"/>
        <v>-0.75166532854917822</v>
      </c>
      <c r="P82" s="62">
        <f t="shared" si="98"/>
        <v>3.6139339968569937</v>
      </c>
      <c r="Q82" s="236">
        <f t="shared" si="99"/>
        <v>2.9530864197530859</v>
      </c>
      <c r="R82" s="92">
        <f t="shared" si="100"/>
        <v>-0.18286099792598343</v>
      </c>
    </row>
    <row r="83" spans="1:18" ht="20.100000000000001" customHeight="1" x14ac:dyDescent="0.25">
      <c r="A83" s="57" t="s">
        <v>211</v>
      </c>
      <c r="B83" s="25"/>
      <c r="C83" s="223">
        <v>76.5</v>
      </c>
      <c r="D83" s="4">
        <f t="shared" si="63"/>
        <v>0</v>
      </c>
      <c r="E83" s="229">
        <f t="shared" si="64"/>
        <v>1.6730197678767079E-2</v>
      </c>
      <c r="F83" s="102"/>
      <c r="G83" s="83"/>
      <c r="I83" s="25"/>
      <c r="J83" s="223">
        <v>11.164</v>
      </c>
      <c r="K83" s="31">
        <f t="shared" si="65"/>
        <v>0</v>
      </c>
      <c r="L83" s="229">
        <f t="shared" si="66"/>
        <v>4.9945442075769106E-3</v>
      </c>
      <c r="M83" s="102"/>
      <c r="N83" s="83"/>
      <c r="P83" s="62"/>
      <c r="Q83" s="236">
        <f t="shared" si="99"/>
        <v>1.4593464052287581</v>
      </c>
      <c r="R83" s="92"/>
    </row>
    <row r="84" spans="1:18" ht="20.100000000000001" customHeight="1" x14ac:dyDescent="0.25">
      <c r="A84" s="57" t="s">
        <v>212</v>
      </c>
      <c r="B84" s="25">
        <v>13.5</v>
      </c>
      <c r="C84" s="223">
        <v>19.350000000000001</v>
      </c>
      <c r="D84" s="4">
        <f t="shared" si="63"/>
        <v>3.3108441181014872E-3</v>
      </c>
      <c r="E84" s="229">
        <f t="shared" si="64"/>
        <v>4.2317558834528502E-3</v>
      </c>
      <c r="F84" s="102">
        <f t="shared" si="94"/>
        <v>0.43333333333333346</v>
      </c>
      <c r="G84" s="83">
        <f t="shared" si="95"/>
        <v>0.27815014313613612</v>
      </c>
      <c r="I84" s="25">
        <v>3.8519999999999999</v>
      </c>
      <c r="J84" s="223">
        <v>8.0510000000000002</v>
      </c>
      <c r="K84" s="31">
        <f t="shared" si="65"/>
        <v>1.7185886871178126E-3</v>
      </c>
      <c r="L84" s="229">
        <f t="shared" si="66"/>
        <v>3.6018519719815218E-3</v>
      </c>
      <c r="M84" s="102">
        <f t="shared" si="96"/>
        <v>1.0900830737279334</v>
      </c>
      <c r="N84" s="83">
        <f t="shared" si="97"/>
        <v>1.095819668184868</v>
      </c>
      <c r="P84" s="62">
        <f t="shared" si="98"/>
        <v>2.8533333333333335</v>
      </c>
      <c r="Q84" s="236">
        <f t="shared" si="99"/>
        <v>4.1607235142118864</v>
      </c>
      <c r="R84" s="92">
        <f t="shared" si="100"/>
        <v>0.45819749329855819</v>
      </c>
    </row>
    <row r="85" spans="1:18" ht="20.100000000000001" customHeight="1" x14ac:dyDescent="0.25">
      <c r="A85" s="57" t="s">
        <v>214</v>
      </c>
      <c r="B85" s="25">
        <v>13.5</v>
      </c>
      <c r="C85" s="223">
        <v>20.13</v>
      </c>
      <c r="D85" s="4">
        <f t="shared" si="63"/>
        <v>3.3108441181014872E-3</v>
      </c>
      <c r="E85" s="229">
        <f t="shared" si="64"/>
        <v>4.4023382911579255E-3</v>
      </c>
      <c r="F85" s="102">
        <f t="shared" si="94"/>
        <v>0.49111111111111105</v>
      </c>
      <c r="G85" s="83">
        <f t="shared" si="95"/>
        <v>0.32967247448735992</v>
      </c>
      <c r="I85" s="25">
        <v>5.2640000000000002</v>
      </c>
      <c r="J85" s="223">
        <v>6.8979999999999997</v>
      </c>
      <c r="K85" s="31">
        <f t="shared" si="65"/>
        <v>2.3485594104330652E-3</v>
      </c>
      <c r="L85" s="229">
        <f t="shared" si="66"/>
        <v>3.0860234632627669E-3</v>
      </c>
      <c r="M85" s="102">
        <f t="shared" si="96"/>
        <v>0.31041033434650445</v>
      </c>
      <c r="N85" s="83">
        <f t="shared" si="97"/>
        <v>0.31400698213281147</v>
      </c>
      <c r="P85" s="62">
        <f t="shared" si="98"/>
        <v>3.8992592592592596</v>
      </c>
      <c r="Q85" s="236">
        <f t="shared" si="99"/>
        <v>3.4267262791852953</v>
      </c>
      <c r="R85" s="92">
        <f t="shared" si="100"/>
        <v>-0.1211853197378138</v>
      </c>
    </row>
    <row r="86" spans="1:18" ht="20.100000000000001" customHeight="1" x14ac:dyDescent="0.25">
      <c r="A86" s="57" t="s">
        <v>213</v>
      </c>
      <c r="B86" s="25"/>
      <c r="C86" s="223">
        <v>18</v>
      </c>
      <c r="D86" s="4">
        <f t="shared" si="63"/>
        <v>0</v>
      </c>
      <c r="E86" s="229">
        <f t="shared" si="64"/>
        <v>3.9365171008863718E-3</v>
      </c>
      <c r="F86" s="102"/>
      <c r="G86" s="83"/>
      <c r="I86" s="25"/>
      <c r="J86" s="223">
        <v>5.944</v>
      </c>
      <c r="K86" s="31">
        <f t="shared" si="65"/>
        <v>0</v>
      </c>
      <c r="L86" s="229">
        <f t="shared" si="66"/>
        <v>2.6592234655891398E-3</v>
      </c>
      <c r="M86" s="102"/>
      <c r="N86" s="83"/>
      <c r="P86" s="62" t="e">
        <f t="shared" si="98"/>
        <v>#DIV/0!</v>
      </c>
      <c r="Q86" s="236">
        <f t="shared" si="99"/>
        <v>3.3022222222222219</v>
      </c>
      <c r="R86" s="92"/>
    </row>
    <row r="87" spans="1:18" ht="20.100000000000001" customHeight="1" x14ac:dyDescent="0.25">
      <c r="A87" s="57" t="s">
        <v>178</v>
      </c>
      <c r="B87" s="25">
        <v>4.84</v>
      </c>
      <c r="C87" s="223">
        <v>10.170000000000002</v>
      </c>
      <c r="D87" s="4">
        <f t="shared" si="63"/>
        <v>1.1869989282674962E-3</v>
      </c>
      <c r="E87" s="229">
        <f t="shared" si="64"/>
        <v>2.2241321620008006E-3</v>
      </c>
      <c r="F87" s="102">
        <f t="shared" si="94"/>
        <v>1.1012396694214881</v>
      </c>
      <c r="G87" s="83">
        <f t="shared" si="95"/>
        <v>0.87374403551237345</v>
      </c>
      <c r="I87" s="25">
        <v>1.891</v>
      </c>
      <c r="J87" s="223">
        <v>4.97</v>
      </c>
      <c r="K87" s="31">
        <f t="shared" si="65"/>
        <v>8.4367892194698441E-4</v>
      </c>
      <c r="L87" s="229">
        <f t="shared" si="66"/>
        <v>2.2234758788657509E-3</v>
      </c>
      <c r="M87" s="102">
        <f t="shared" si="96"/>
        <v>1.628239026969857</v>
      </c>
      <c r="N87" s="83">
        <f t="shared" si="97"/>
        <v>1.6354526835097001</v>
      </c>
      <c r="P87" s="62">
        <f t="shared" si="98"/>
        <v>3.9070247933884299</v>
      </c>
      <c r="Q87" s="236">
        <f t="shared" si="99"/>
        <v>4.8869223205506378</v>
      </c>
      <c r="R87" s="92">
        <f t="shared" si="100"/>
        <v>0.25080402070148528</v>
      </c>
    </row>
    <row r="88" spans="1:18" ht="20.100000000000001" customHeight="1" x14ac:dyDescent="0.25">
      <c r="A88" s="57" t="s">
        <v>225</v>
      </c>
      <c r="B88" s="25">
        <v>9</v>
      </c>
      <c r="C88" s="223">
        <v>12.17</v>
      </c>
      <c r="D88" s="4">
        <f t="shared" si="63"/>
        <v>2.207229412067658E-3</v>
      </c>
      <c r="E88" s="229">
        <f t="shared" si="64"/>
        <v>2.6615229509881749E-3</v>
      </c>
      <c r="F88" s="102">
        <f t="shared" si="94"/>
        <v>0.35222222222222221</v>
      </c>
      <c r="G88" s="83">
        <f t="shared" si="95"/>
        <v>0.20582071643153305</v>
      </c>
      <c r="I88" s="25">
        <v>3.2</v>
      </c>
      <c r="J88" s="223">
        <v>4.4159999999999995</v>
      </c>
      <c r="K88" s="31">
        <f t="shared" si="65"/>
        <v>1.4276956902328664E-3</v>
      </c>
      <c r="L88" s="229">
        <f t="shared" si="66"/>
        <v>1.9756276621873555E-3</v>
      </c>
      <c r="M88" s="102">
        <f t="shared" si="96"/>
        <v>0.37999999999999978</v>
      </c>
      <c r="N88" s="83">
        <f t="shared" si="97"/>
        <v>0.38378764865860027</v>
      </c>
      <c r="P88" s="62">
        <f t="shared" si="98"/>
        <v>3.5555555555555558</v>
      </c>
      <c r="Q88" s="236">
        <f t="shared" si="99"/>
        <v>3.6285949055053406</v>
      </c>
      <c r="R88" s="92">
        <f t="shared" si="100"/>
        <v>2.054231717337697E-2</v>
      </c>
    </row>
    <row r="89" spans="1:18" ht="20.100000000000001" customHeight="1" thickBot="1" x14ac:dyDescent="0.3">
      <c r="A89" s="14" t="s">
        <v>18</v>
      </c>
      <c r="B89" s="25">
        <f>B90-SUM(B62:B88)</f>
        <v>113.85000000000127</v>
      </c>
      <c r="C89" s="223">
        <f>C90-SUM(C62:C88)</f>
        <v>65.690000000000509</v>
      </c>
      <c r="D89" s="4">
        <f t="shared" si="63"/>
        <v>2.7921452062656189E-2</v>
      </c>
      <c r="E89" s="229">
        <f t="shared" si="64"/>
        <v>1.4366100464290432E-2</v>
      </c>
      <c r="F89" s="102">
        <f>(C89-B89)/B89</f>
        <v>-0.42301273605621631</v>
      </c>
      <c r="G89" s="83">
        <f>(E89-D89)/D89</f>
        <v>-0.48548161349013402</v>
      </c>
      <c r="I89" s="25">
        <f>I90-SUM(I62:I88)</f>
        <v>48.951999999999771</v>
      </c>
      <c r="J89" s="223">
        <f>J90-SUM(J62:J88)</f>
        <v>32.942999999997937</v>
      </c>
      <c r="K89" s="31">
        <f t="shared" si="65"/>
        <v>2.1840174821337169E-2</v>
      </c>
      <c r="L89" s="229">
        <f t="shared" si="66"/>
        <v>1.4738021303313855E-2</v>
      </c>
      <c r="M89" s="102">
        <f t="shared" ref="M89" si="101">(J89-I89)/I89</f>
        <v>-0.32703464618405598</v>
      </c>
      <c r="N89" s="83">
        <f t="shared" ref="N89" si="102">(L89-K89)/K89</f>
        <v>-0.32518757638719681</v>
      </c>
      <c r="P89" s="62">
        <f t="shared" si="70"/>
        <v>4.2996925779533797</v>
      </c>
      <c r="Q89" s="236">
        <f t="shared" si="71"/>
        <v>5.0149185568576158</v>
      </c>
      <c r="R89" s="92">
        <f t="shared" si="72"/>
        <v>0.16634351548097845</v>
      </c>
    </row>
    <row r="90" spans="1:18" ht="26.25" customHeight="1" thickBot="1" x14ac:dyDescent="0.3">
      <c r="A90" s="18" t="s">
        <v>19</v>
      </c>
      <c r="B90" s="23">
        <v>4077.5100000000016</v>
      </c>
      <c r="C90" s="242">
        <v>4572.5700000000006</v>
      </c>
      <c r="D90" s="20">
        <f>SUM(D62:D89)</f>
        <v>0.99999999999999978</v>
      </c>
      <c r="E90" s="243">
        <f>SUM(E62:E89)</f>
        <v>0.99999999999999978</v>
      </c>
      <c r="F90" s="103">
        <f>(C90-B90)/B90</f>
        <v>0.12141233252646808</v>
      </c>
      <c r="G90" s="99">
        <v>0</v>
      </c>
      <c r="H90" s="2"/>
      <c r="I90" s="23">
        <v>2241.3739999999998</v>
      </c>
      <c r="J90" s="242">
        <v>2235.2389999999987</v>
      </c>
      <c r="K90" s="30">
        <f t="shared" si="65"/>
        <v>1</v>
      </c>
      <c r="L90" s="243">
        <f t="shared" si="66"/>
        <v>1</v>
      </c>
      <c r="M90" s="103">
        <f>(J90-I90)/I90</f>
        <v>-2.7371603311188266E-3</v>
      </c>
      <c r="N90" s="99">
        <f>(L90-K90)/K90</f>
        <v>0</v>
      </c>
      <c r="O90" s="2"/>
      <c r="P90" s="56">
        <f t="shared" si="62"/>
        <v>5.4969184624930385</v>
      </c>
      <c r="Q90" s="250">
        <f t="shared" si="62"/>
        <v>4.8883647489267492</v>
      </c>
      <c r="R90" s="98">
        <f>(Q90-P90)/P90</f>
        <v>-0.11070815725549067</v>
      </c>
    </row>
  </sheetData>
  <mergeCells count="45">
    <mergeCell ref="M59:N59"/>
    <mergeCell ref="P59:Q59"/>
    <mergeCell ref="B60:C60"/>
    <mergeCell ref="D60:E60"/>
    <mergeCell ref="F60:G60"/>
    <mergeCell ref="I60:J60"/>
    <mergeCell ref="K60:L60"/>
    <mergeCell ref="M60:N60"/>
    <mergeCell ref="P60:Q60"/>
    <mergeCell ref="K59:L59"/>
    <mergeCell ref="A59:A61"/>
    <mergeCell ref="B59:C59"/>
    <mergeCell ref="D59:E59"/>
    <mergeCell ref="F59:G59"/>
    <mergeCell ref="I59:J59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3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F62:G90</xm:sqref>
        </x14:conditionalFormatting>
        <x14:conditionalFormatting xmlns:xm="http://schemas.microsoft.com/office/excel/2006/main">
          <x14:cfRule type="iconSet" priority="2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M62:N90</xm:sqref>
        </x14:conditionalFormatting>
        <x14:conditionalFormatting xmlns:xm="http://schemas.microsoft.com/office/excel/2006/main">
          <x14:cfRule type="iconSet" priority="1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R62:R90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F39:G56 M39:N56 R39:R56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6" t="s">
        <v>117</v>
      </c>
    </row>
    <row r="2" spans="1:20" ht="15.75" thickBot="1" x14ac:dyDescent="0.3"/>
    <row r="3" spans="1:20" x14ac:dyDescent="0.25">
      <c r="A3" s="374" t="s">
        <v>17</v>
      </c>
      <c r="B3" s="382"/>
      <c r="C3" s="382"/>
      <c r="D3" s="385" t="s">
        <v>1</v>
      </c>
      <c r="E3" s="381"/>
      <c r="F3" s="385" t="s">
        <v>13</v>
      </c>
      <c r="G3" s="381"/>
      <c r="H3" s="398" t="s">
        <v>134</v>
      </c>
      <c r="I3" s="386"/>
      <c r="K3" s="393" t="s">
        <v>20</v>
      </c>
      <c r="L3" s="381"/>
      <c r="M3" s="394" t="s">
        <v>13</v>
      </c>
      <c r="N3" s="395"/>
      <c r="O3" s="396" t="s">
        <v>134</v>
      </c>
      <c r="P3" s="386"/>
      <c r="R3" s="380" t="s">
        <v>23</v>
      </c>
      <c r="S3" s="381"/>
      <c r="T3" s="208" t="s">
        <v>0</v>
      </c>
    </row>
    <row r="4" spans="1:20" x14ac:dyDescent="0.25">
      <c r="A4" s="383"/>
      <c r="B4" s="384"/>
      <c r="C4" s="384"/>
      <c r="D4" s="388" t="s">
        <v>224</v>
      </c>
      <c r="E4" s="389"/>
      <c r="F4" s="388" t="str">
        <f>D4</f>
        <v>jan-junho</v>
      </c>
      <c r="G4" s="389"/>
      <c r="H4" s="388" t="str">
        <f>F4</f>
        <v>jan-junho</v>
      </c>
      <c r="I4" s="390"/>
      <c r="K4" s="378" t="str">
        <f>D4</f>
        <v>jan-junho</v>
      </c>
      <c r="L4" s="389"/>
      <c r="M4" s="391" t="str">
        <f>D4</f>
        <v>jan-junho</v>
      </c>
      <c r="N4" s="392"/>
      <c r="O4" s="389" t="str">
        <f>D4</f>
        <v>jan-junho</v>
      </c>
      <c r="P4" s="390"/>
      <c r="R4" s="378" t="str">
        <f>D4</f>
        <v>jan-junho</v>
      </c>
      <c r="S4" s="379"/>
      <c r="T4" s="209" t="s">
        <v>132</v>
      </c>
    </row>
    <row r="5" spans="1:20" ht="19.5" customHeight="1" thickBot="1" x14ac:dyDescent="0.3">
      <c r="A5" s="375"/>
      <c r="B5" s="397"/>
      <c r="C5" s="397"/>
      <c r="D5" s="148">
        <v>2017</v>
      </c>
      <c r="E5" s="263">
        <v>2018</v>
      </c>
      <c r="F5" s="148">
        <f>D5</f>
        <v>2017</v>
      </c>
      <c r="G5" s="263">
        <f>E5</f>
        <v>2018</v>
      </c>
      <c r="H5" s="148" t="s">
        <v>1</v>
      </c>
      <c r="I5" s="212" t="s">
        <v>15</v>
      </c>
      <c r="K5" s="36">
        <f>D5</f>
        <v>2017</v>
      </c>
      <c r="L5" s="213">
        <f>E5</f>
        <v>2018</v>
      </c>
      <c r="M5" s="262">
        <f>F5</f>
        <v>2017</v>
      </c>
      <c r="N5" s="241">
        <f>G5</f>
        <v>2018</v>
      </c>
      <c r="O5" s="37">
        <v>1000</v>
      </c>
      <c r="P5" s="212" t="s">
        <v>15</v>
      </c>
      <c r="R5" s="36">
        <f>D5</f>
        <v>2017</v>
      </c>
      <c r="S5" s="213">
        <f>E5</f>
        <v>2018</v>
      </c>
      <c r="T5" s="278" t="s">
        <v>24</v>
      </c>
    </row>
    <row r="6" spans="1:20" ht="24" customHeight="1" x14ac:dyDescent="0.25">
      <c r="A6" s="264" t="s">
        <v>21</v>
      </c>
      <c r="B6" s="12"/>
      <c r="C6" s="12"/>
      <c r="D6" s="266">
        <v>238482.05000000002</v>
      </c>
      <c r="E6" s="267">
        <v>231834.67000000004</v>
      </c>
      <c r="F6" s="261">
        <f>D6/D8</f>
        <v>0.88323799941053782</v>
      </c>
      <c r="G6" s="271">
        <f>E6/E8</f>
        <v>0.87394893011173114</v>
      </c>
      <c r="H6" s="275">
        <f>(E6-D6)/D6</f>
        <v>-2.787371208860363E-2</v>
      </c>
      <c r="I6" s="101">
        <f>(G6-F6)/F6</f>
        <v>-1.0517062564117594E-2</v>
      </c>
      <c r="J6" s="2"/>
      <c r="K6" s="273">
        <v>95225.133999999991</v>
      </c>
      <c r="L6" s="267">
        <v>94257.574999999968</v>
      </c>
      <c r="M6" s="261">
        <f>K6/K8</f>
        <v>0.77871485203191548</v>
      </c>
      <c r="N6" s="271">
        <f>L6/L8</f>
        <v>0.77800615433062803</v>
      </c>
      <c r="O6" s="275">
        <f>(L6-K6)/K6</f>
        <v>-1.0160752307263994E-2</v>
      </c>
      <c r="P6" s="101">
        <f>(N6-M6)/M6</f>
        <v>-9.1008627797226993E-4</v>
      </c>
      <c r="R6" s="49">
        <f t="shared" ref="R6:S8" si="0">(K6/D6)*10</f>
        <v>3.9929686112644531</v>
      </c>
      <c r="S6" s="254">
        <f t="shared" si="0"/>
        <v>4.0657238626129537</v>
      </c>
      <c r="T6" s="276">
        <f>(S6-R6)/R6</f>
        <v>1.8220842293438712E-2</v>
      </c>
    </row>
    <row r="7" spans="1:20" ht="24" customHeight="1" thickBot="1" x14ac:dyDescent="0.3">
      <c r="A7" s="264" t="s">
        <v>22</v>
      </c>
      <c r="B7" s="12"/>
      <c r="C7" s="12"/>
      <c r="D7" s="268">
        <v>31526.769999999986</v>
      </c>
      <c r="E7" s="269">
        <v>33437.890000000007</v>
      </c>
      <c r="F7" s="261">
        <f>D7/D8</f>
        <v>0.11676200058946216</v>
      </c>
      <c r="G7" s="272">
        <f>E7/E8</f>
        <v>0.12605106988826889</v>
      </c>
      <c r="H7" s="90">
        <f t="shared" ref="H7:H8" si="1">(E7-D7)/D7</f>
        <v>6.0618959696791701E-2</v>
      </c>
      <c r="I7" s="86">
        <f t="shared" ref="I7:I8" si="2">(G7-F7)/F7</f>
        <v>7.955558530953323E-2</v>
      </c>
      <c r="K7" s="273">
        <v>27059.850999999999</v>
      </c>
      <c r="L7" s="269">
        <v>26895.161999999997</v>
      </c>
      <c r="M7" s="261">
        <f>K7/K8</f>
        <v>0.22128514796808457</v>
      </c>
      <c r="N7" s="272">
        <f>L7/L8</f>
        <v>0.22199384566937191</v>
      </c>
      <c r="O7" s="277">
        <f t="shared" ref="O7:O8" si="3">(L7-K7)/K7</f>
        <v>-6.0861015088369162E-3</v>
      </c>
      <c r="P7" s="83">
        <f t="shared" ref="P7:P8" si="4">(N7-M7)/M7</f>
        <v>3.2026446772178115E-3</v>
      </c>
      <c r="R7" s="49">
        <f t="shared" si="0"/>
        <v>8.5831345868923492</v>
      </c>
      <c r="S7" s="254">
        <f t="shared" si="0"/>
        <v>8.0433191209134272</v>
      </c>
      <c r="T7" s="152">
        <f t="shared" ref="T7:T8" si="5">(S7-R7)/R7</f>
        <v>-6.2892578522920517E-2</v>
      </c>
    </row>
    <row r="8" spans="1:20" ht="26.25" customHeight="1" thickBot="1" x14ac:dyDescent="0.3">
      <c r="A8" s="18" t="s">
        <v>12</v>
      </c>
      <c r="B8" s="265"/>
      <c r="C8" s="265"/>
      <c r="D8" s="270">
        <f>D6+D7</f>
        <v>270008.82</v>
      </c>
      <c r="E8" s="242">
        <f>E6+E7</f>
        <v>265272.56000000006</v>
      </c>
      <c r="F8" s="20">
        <f>SUM(F6:F7)</f>
        <v>1</v>
      </c>
      <c r="G8" s="243">
        <f>SUM(G6:G7)</f>
        <v>1</v>
      </c>
      <c r="H8" s="153">
        <f t="shared" si="1"/>
        <v>-1.7541130693434204E-2</v>
      </c>
      <c r="I8" s="99">
        <f t="shared" si="2"/>
        <v>0</v>
      </c>
      <c r="J8" s="2"/>
      <c r="K8" s="23">
        <f>K6+K7</f>
        <v>122284.98499999999</v>
      </c>
      <c r="L8" s="242">
        <f>L6+L7</f>
        <v>121152.73699999996</v>
      </c>
      <c r="M8" s="20">
        <f>SUM(M6:M7)</f>
        <v>1</v>
      </c>
      <c r="N8" s="243">
        <f>SUM(N6:N7)</f>
        <v>1</v>
      </c>
      <c r="O8" s="153">
        <f t="shared" si="3"/>
        <v>-9.2590926024157544E-3</v>
      </c>
      <c r="P8" s="99">
        <f t="shared" si="4"/>
        <v>0</v>
      </c>
      <c r="Q8" s="2"/>
      <c r="R8" s="40">
        <f t="shared" si="0"/>
        <v>4.528925573616446</v>
      </c>
      <c r="S8" s="244">
        <f t="shared" si="0"/>
        <v>4.5671040005042336</v>
      </c>
      <c r="T8" s="274">
        <f t="shared" si="5"/>
        <v>8.4299082127113206E-3</v>
      </c>
    </row>
  </sheetData>
  <mergeCells count="15"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M3:N3"/>
    <mergeCell ref="A3:C5"/>
    <mergeCell ref="D3:E3"/>
    <mergeCell ref="F3:G3"/>
    <mergeCell ref="H3:I3"/>
    <mergeCell ref="K3:L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>
    <pageSetUpPr fitToPage="1"/>
  </sheetPr>
  <dimension ref="A1:R96"/>
  <sheetViews>
    <sheetView showGridLines="0" topLeftCell="A4" workbookViewId="0">
      <selection activeCell="I96" sqref="I96:J96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118</v>
      </c>
    </row>
    <row r="3" spans="1:18" ht="8.25" customHeight="1" thickBot="1" x14ac:dyDescent="0.3"/>
    <row r="4" spans="1:18" x14ac:dyDescent="0.25">
      <c r="A4" s="401" t="s">
        <v>3</v>
      </c>
      <c r="B4" s="385" t="s">
        <v>1</v>
      </c>
      <c r="C4" s="381"/>
      <c r="D4" s="385" t="s">
        <v>13</v>
      </c>
      <c r="E4" s="381"/>
      <c r="F4" s="404" t="s">
        <v>136</v>
      </c>
      <c r="G4" s="400"/>
      <c r="I4" s="405" t="s">
        <v>20</v>
      </c>
      <c r="J4" s="406"/>
      <c r="K4" s="385" t="s">
        <v>13</v>
      </c>
      <c r="L4" s="387"/>
      <c r="M4" s="399" t="s">
        <v>136</v>
      </c>
      <c r="N4" s="400"/>
      <c r="P4" s="380" t="s">
        <v>23</v>
      </c>
      <c r="Q4" s="381"/>
      <c r="R4" s="208" t="s">
        <v>0</v>
      </c>
    </row>
    <row r="5" spans="1:18" x14ac:dyDescent="0.25">
      <c r="A5" s="402"/>
      <c r="B5" s="388" t="s">
        <v>224</v>
      </c>
      <c r="C5" s="389"/>
      <c r="D5" s="388" t="str">
        <f>B5</f>
        <v>jan-junho</v>
      </c>
      <c r="E5" s="389"/>
      <c r="F5" s="388" t="str">
        <f>D5</f>
        <v>jan-junho</v>
      </c>
      <c r="G5" s="390"/>
      <c r="I5" s="378" t="str">
        <f>B5</f>
        <v>jan-junho</v>
      </c>
      <c r="J5" s="389"/>
      <c r="K5" s="388" t="str">
        <f>B5</f>
        <v>jan-junho</v>
      </c>
      <c r="L5" s="379"/>
      <c r="M5" s="389" t="str">
        <f>B5</f>
        <v>jan-junho</v>
      </c>
      <c r="N5" s="390"/>
      <c r="P5" s="378" t="str">
        <f>B5</f>
        <v>jan-junho</v>
      </c>
      <c r="Q5" s="379"/>
      <c r="R5" s="209" t="s">
        <v>132</v>
      </c>
    </row>
    <row r="6" spans="1:18" ht="19.5" customHeight="1" thickBot="1" x14ac:dyDescent="0.3">
      <c r="A6" s="403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139</v>
      </c>
      <c r="B7" s="59">
        <v>100253.51999999999</v>
      </c>
      <c r="C7" s="245">
        <v>99129.139999999985</v>
      </c>
      <c r="D7" s="4">
        <f>B7/$B$33</f>
        <v>0.37129720429132645</v>
      </c>
      <c r="E7" s="247">
        <f>C7/$C$33</f>
        <v>0.37368787785664664</v>
      </c>
      <c r="F7" s="87">
        <f>(C7-B7)/B7</f>
        <v>-1.1215366802083406E-2</v>
      </c>
      <c r="G7" s="101">
        <f>(E7-D7)/D7</f>
        <v>6.4387060761287715E-3</v>
      </c>
      <c r="I7" s="59">
        <v>37168.976999999999</v>
      </c>
      <c r="J7" s="245">
        <v>37133.076000000001</v>
      </c>
      <c r="K7" s="4">
        <f>I7/$I$33</f>
        <v>0.30395372743432064</v>
      </c>
      <c r="L7" s="247">
        <f>J7/$J$33</f>
        <v>0.30649803644138884</v>
      </c>
      <c r="M7" s="87">
        <f>(J7-I7)/I7</f>
        <v>-9.6588614747180213E-4</v>
      </c>
      <c r="N7" s="101">
        <f>(L7-K7)/K7</f>
        <v>8.3707116492525487E-3</v>
      </c>
      <c r="P7" s="49">
        <f t="shared" ref="P7:Q33" si="0">(I7/B7)*10</f>
        <v>3.7074984499297385</v>
      </c>
      <c r="Q7" s="253">
        <f t="shared" si="0"/>
        <v>3.7459294007796302</v>
      </c>
      <c r="R7" s="104">
        <f>(Q7-P7)/P7</f>
        <v>1.0365736188135154E-2</v>
      </c>
    </row>
    <row r="8" spans="1:18" ht="20.100000000000001" customHeight="1" x14ac:dyDescent="0.25">
      <c r="A8" s="14" t="s">
        <v>141</v>
      </c>
      <c r="B8" s="25">
        <v>34767.46</v>
      </c>
      <c r="C8" s="223">
        <v>43814.239999999998</v>
      </c>
      <c r="D8" s="4">
        <f t="shared" ref="D8:D32" si="1">B8/$B$33</f>
        <v>0.12876416407434393</v>
      </c>
      <c r="E8" s="229">
        <f t="shared" ref="E8:E32" si="2">C8/$C$33</f>
        <v>0.16516687591057283</v>
      </c>
      <c r="F8" s="87">
        <f t="shared" ref="F8:F33" si="3">(C8-B8)/B8</f>
        <v>0.26020825219903898</v>
      </c>
      <c r="G8" s="83">
        <f t="shared" ref="G8:G32" si="4">(E8-D8)/D8</f>
        <v>0.28270840802578612</v>
      </c>
      <c r="I8" s="25">
        <v>13183.255000000001</v>
      </c>
      <c r="J8" s="223">
        <v>16508.671999999999</v>
      </c>
      <c r="K8" s="4">
        <f t="shared" ref="K8:K32" si="5">I8/$I$33</f>
        <v>0.10780763476399002</v>
      </c>
      <c r="L8" s="229">
        <f t="shared" ref="L8:L32" si="6">J8/$J$33</f>
        <v>0.13626330208289061</v>
      </c>
      <c r="M8" s="87">
        <f t="shared" ref="M8:M33" si="7">(J8-I8)/I8</f>
        <v>0.25224551903152881</v>
      </c>
      <c r="N8" s="83">
        <f t="shared" ref="N8:N32" si="8">(L8-K8)/K8</f>
        <v>0.26394853556703174</v>
      </c>
      <c r="P8" s="49">
        <f t="shared" si="0"/>
        <v>3.7918372524193606</v>
      </c>
      <c r="Q8" s="254">
        <f t="shared" si="0"/>
        <v>3.7678782058070617</v>
      </c>
      <c r="R8" s="92">
        <f t="shared" ref="R8:R71" si="9">(Q8-P8)/P8</f>
        <v>-6.3185851652815626E-3</v>
      </c>
    </row>
    <row r="9" spans="1:18" ht="20.100000000000001" customHeight="1" x14ac:dyDescent="0.25">
      <c r="A9" s="14" t="s">
        <v>146</v>
      </c>
      <c r="B9" s="25">
        <v>46867.950000000004</v>
      </c>
      <c r="C9" s="223">
        <v>36393.01</v>
      </c>
      <c r="D9" s="4">
        <f t="shared" si="1"/>
        <v>0.17357932974189511</v>
      </c>
      <c r="E9" s="229">
        <f t="shared" si="2"/>
        <v>0.13719100837267148</v>
      </c>
      <c r="F9" s="87">
        <f t="shared" si="3"/>
        <v>-0.22349900091640451</v>
      </c>
      <c r="G9" s="83">
        <f t="shared" si="4"/>
        <v>-0.20963510703337473</v>
      </c>
      <c r="I9" s="25">
        <v>16911.162</v>
      </c>
      <c r="J9" s="223">
        <v>13914.800999999998</v>
      </c>
      <c r="K9" s="4">
        <f t="shared" si="5"/>
        <v>0.1382930373667707</v>
      </c>
      <c r="L9" s="229">
        <f t="shared" si="6"/>
        <v>0.1148533771878385</v>
      </c>
      <c r="M9" s="87">
        <f t="shared" si="7"/>
        <v>-0.17718244316978352</v>
      </c>
      <c r="N9" s="83">
        <f t="shared" si="8"/>
        <v>-0.16949269916436391</v>
      </c>
      <c r="P9" s="49">
        <f t="shared" si="0"/>
        <v>3.6082572418891798</v>
      </c>
      <c r="Q9" s="254">
        <f t="shared" si="0"/>
        <v>3.8234817620196839</v>
      </c>
      <c r="R9" s="92">
        <f t="shared" si="9"/>
        <v>5.9647776115269072E-2</v>
      </c>
    </row>
    <row r="10" spans="1:18" ht="20.100000000000001" customHeight="1" x14ac:dyDescent="0.25">
      <c r="A10" s="14" t="s">
        <v>140</v>
      </c>
      <c r="B10" s="25">
        <v>12953.169999999998</v>
      </c>
      <c r="C10" s="223">
        <v>13901.190000000002</v>
      </c>
      <c r="D10" s="4">
        <f t="shared" si="1"/>
        <v>4.797313658124204E-2</v>
      </c>
      <c r="E10" s="229">
        <f t="shared" si="2"/>
        <v>5.2403422351712518E-2</v>
      </c>
      <c r="F10" s="87">
        <f t="shared" si="3"/>
        <v>7.3188262023891004E-2</v>
      </c>
      <c r="G10" s="83">
        <f t="shared" si="4"/>
        <v>9.2349303926955714E-2</v>
      </c>
      <c r="I10" s="25">
        <v>11866.892</v>
      </c>
      <c r="J10" s="223">
        <v>11620.804</v>
      </c>
      <c r="K10" s="4">
        <f t="shared" si="5"/>
        <v>9.7042919864609681E-2</v>
      </c>
      <c r="L10" s="229">
        <f t="shared" si="6"/>
        <v>9.5918625428990503E-2</v>
      </c>
      <c r="M10" s="87">
        <f t="shared" si="7"/>
        <v>-2.0737359032171165E-2</v>
      </c>
      <c r="N10" s="83">
        <f t="shared" si="8"/>
        <v>-1.1585537998936421E-2</v>
      </c>
      <c r="P10" s="49">
        <f t="shared" si="0"/>
        <v>9.1613805732496374</v>
      </c>
      <c r="Q10" s="254">
        <f t="shared" si="0"/>
        <v>8.3595749716391179</v>
      </c>
      <c r="R10" s="92">
        <f t="shared" si="9"/>
        <v>-8.7520171790670481E-2</v>
      </c>
    </row>
    <row r="11" spans="1:18" ht="20.100000000000001" customHeight="1" x14ac:dyDescent="0.25">
      <c r="A11" s="14" t="s">
        <v>145</v>
      </c>
      <c r="B11" s="25">
        <v>22647.1</v>
      </c>
      <c r="C11" s="223">
        <v>18225.07</v>
      </c>
      <c r="D11" s="4">
        <f t="shared" si="1"/>
        <v>8.3875408218146347E-2</v>
      </c>
      <c r="E11" s="229">
        <f t="shared" si="2"/>
        <v>6.8703185885490736E-2</v>
      </c>
      <c r="F11" s="87">
        <f t="shared" si="3"/>
        <v>-0.19525811251771746</v>
      </c>
      <c r="G11" s="83">
        <f t="shared" si="4"/>
        <v>-0.1808899969010597</v>
      </c>
      <c r="I11" s="25">
        <v>11099.791999999999</v>
      </c>
      <c r="J11" s="223">
        <v>8986.5110000000004</v>
      </c>
      <c r="K11" s="4">
        <f t="shared" si="5"/>
        <v>9.0769868434787779E-2</v>
      </c>
      <c r="L11" s="229">
        <f t="shared" si="6"/>
        <v>7.4175055574683388E-2</v>
      </c>
      <c r="M11" s="87">
        <f t="shared" si="7"/>
        <v>-0.19038924332996501</v>
      </c>
      <c r="N11" s="83">
        <f t="shared" si="8"/>
        <v>-0.18282292512108994</v>
      </c>
      <c r="P11" s="49">
        <f t="shared" si="0"/>
        <v>4.9011979458738644</v>
      </c>
      <c r="Q11" s="254">
        <f t="shared" si="0"/>
        <v>4.9308512943983205</v>
      </c>
      <c r="R11" s="92">
        <f t="shared" si="9"/>
        <v>6.0502246291480963E-3</v>
      </c>
    </row>
    <row r="12" spans="1:18" ht="20.100000000000001" customHeight="1" x14ac:dyDescent="0.25">
      <c r="A12" s="14" t="s">
        <v>142</v>
      </c>
      <c r="B12" s="25">
        <v>9773.02</v>
      </c>
      <c r="C12" s="223">
        <v>10630.19</v>
      </c>
      <c r="D12" s="4">
        <f t="shared" si="1"/>
        <v>3.6195187994229223E-2</v>
      </c>
      <c r="E12" s="229">
        <f t="shared" si="2"/>
        <v>4.0072708613359778E-2</v>
      </c>
      <c r="F12" s="87">
        <f t="shared" si="3"/>
        <v>8.7707791450339814E-2</v>
      </c>
      <c r="G12" s="83">
        <f t="shared" si="4"/>
        <v>0.10712806961380521</v>
      </c>
      <c r="I12" s="25">
        <v>4529.3279999999995</v>
      </c>
      <c r="J12" s="223">
        <v>4928.4220000000005</v>
      </c>
      <c r="K12" s="4">
        <f t="shared" si="5"/>
        <v>3.7039118089600274E-2</v>
      </c>
      <c r="L12" s="229">
        <f t="shared" si="6"/>
        <v>4.0679411146939258E-2</v>
      </c>
      <c r="M12" s="87">
        <f t="shared" si="7"/>
        <v>8.8113291861397769E-2</v>
      </c>
      <c r="N12" s="83">
        <f t="shared" si="8"/>
        <v>9.8282390216010387E-2</v>
      </c>
      <c r="P12" s="49">
        <f t="shared" si="0"/>
        <v>4.6345223891898302</v>
      </c>
      <c r="Q12" s="254">
        <f t="shared" si="0"/>
        <v>4.6362501516906098</v>
      </c>
      <c r="R12" s="92">
        <f t="shared" si="9"/>
        <v>3.7280270882059438E-4</v>
      </c>
    </row>
    <row r="13" spans="1:18" ht="20.100000000000001" customHeight="1" x14ac:dyDescent="0.25">
      <c r="A13" s="14" t="s">
        <v>153</v>
      </c>
      <c r="B13" s="25">
        <v>4481.2300000000005</v>
      </c>
      <c r="C13" s="223">
        <v>5151.1499999999996</v>
      </c>
      <c r="D13" s="4">
        <f t="shared" si="1"/>
        <v>1.6596605992352399E-2</v>
      </c>
      <c r="E13" s="229">
        <f t="shared" si="2"/>
        <v>1.9418329585238665E-2</v>
      </c>
      <c r="F13" s="87">
        <f t="shared" si="3"/>
        <v>0.14949466999015876</v>
      </c>
      <c r="G13" s="83">
        <f t="shared" si="4"/>
        <v>0.17001811058155486</v>
      </c>
      <c r="I13" s="25">
        <v>3335.7260000000006</v>
      </c>
      <c r="J13" s="223">
        <v>3878.7470000000003</v>
      </c>
      <c r="K13" s="4">
        <f t="shared" si="5"/>
        <v>2.727829585946304E-2</v>
      </c>
      <c r="L13" s="229">
        <f t="shared" si="6"/>
        <v>3.2015347701141908E-2</v>
      </c>
      <c r="M13" s="87">
        <f t="shared" si="7"/>
        <v>0.16278944973298157</v>
      </c>
      <c r="N13" s="83">
        <f t="shared" si="8"/>
        <v>0.17365644342608558</v>
      </c>
      <c r="P13" s="49">
        <f t="shared" si="0"/>
        <v>7.4437732497550897</v>
      </c>
      <c r="Q13" s="254">
        <f t="shared" si="0"/>
        <v>7.5298661463944958</v>
      </c>
      <c r="R13" s="92">
        <f t="shared" si="9"/>
        <v>1.156576023352655E-2</v>
      </c>
    </row>
    <row r="14" spans="1:18" ht="20.100000000000001" customHeight="1" x14ac:dyDescent="0.25">
      <c r="A14" s="14" t="s">
        <v>144</v>
      </c>
      <c r="B14" s="25">
        <v>4352.8999999999996</v>
      </c>
      <c r="C14" s="223">
        <v>4329.29</v>
      </c>
      <c r="D14" s="4">
        <f t="shared" si="1"/>
        <v>1.6121325221894602E-2</v>
      </c>
      <c r="E14" s="229">
        <f t="shared" si="2"/>
        <v>1.632015765218988E-2</v>
      </c>
      <c r="F14" s="87">
        <f t="shared" si="3"/>
        <v>-5.4239702267453137E-3</v>
      </c>
      <c r="G14" s="83">
        <f t="shared" si="4"/>
        <v>1.2333504073551032E-2</v>
      </c>
      <c r="I14" s="25">
        <v>3869.8510000000001</v>
      </c>
      <c r="J14" s="223">
        <v>3571.8539999999998</v>
      </c>
      <c r="K14" s="4">
        <f t="shared" si="5"/>
        <v>3.164616653467308E-2</v>
      </c>
      <c r="L14" s="229">
        <f t="shared" si="6"/>
        <v>2.9482239431371654E-2</v>
      </c>
      <c r="M14" s="87">
        <f t="shared" si="7"/>
        <v>-7.700477356880156E-2</v>
      </c>
      <c r="N14" s="83">
        <f t="shared" si="8"/>
        <v>-6.8378806669380385E-2</v>
      </c>
      <c r="P14" s="49">
        <f t="shared" si="0"/>
        <v>8.8902823405086266</v>
      </c>
      <c r="Q14" s="254">
        <f t="shared" si="0"/>
        <v>8.2504382935770053</v>
      </c>
      <c r="R14" s="92">
        <f t="shared" si="9"/>
        <v>-7.1971172840728348E-2</v>
      </c>
    </row>
    <row r="15" spans="1:18" ht="20.100000000000001" customHeight="1" x14ac:dyDescent="0.25">
      <c r="A15" s="14" t="s">
        <v>150</v>
      </c>
      <c r="B15" s="25">
        <v>7374.82</v>
      </c>
      <c r="C15" s="223">
        <v>5510.07</v>
      </c>
      <c r="D15" s="4">
        <f t="shared" si="1"/>
        <v>2.7313255915121584E-2</v>
      </c>
      <c r="E15" s="229">
        <f t="shared" si="2"/>
        <v>2.0771353056644827E-2</v>
      </c>
      <c r="F15" s="87">
        <f t="shared" si="3"/>
        <v>-0.25285362896992741</v>
      </c>
      <c r="G15" s="83">
        <f t="shared" si="4"/>
        <v>-0.23951384187979319</v>
      </c>
      <c r="I15" s="25">
        <v>3059.0429999999997</v>
      </c>
      <c r="J15" s="223">
        <v>2384.6939999999995</v>
      </c>
      <c r="K15" s="4">
        <f t="shared" si="5"/>
        <v>2.5015687739586335E-2</v>
      </c>
      <c r="L15" s="229">
        <f t="shared" si="6"/>
        <v>1.9683368771107494E-2</v>
      </c>
      <c r="M15" s="87">
        <f t="shared" si="7"/>
        <v>-0.2204444331119243</v>
      </c>
      <c r="N15" s="83">
        <f t="shared" si="8"/>
        <v>-0.21315899942421562</v>
      </c>
      <c r="P15" s="49">
        <f t="shared" si="0"/>
        <v>4.1479561535061196</v>
      </c>
      <c r="Q15" s="254">
        <f t="shared" si="0"/>
        <v>4.3278833118272537</v>
      </c>
      <c r="R15" s="92">
        <f t="shared" si="9"/>
        <v>4.3377304788780886E-2</v>
      </c>
    </row>
    <row r="16" spans="1:18" ht="20.100000000000001" customHeight="1" x14ac:dyDescent="0.25">
      <c r="A16" s="14" t="s">
        <v>157</v>
      </c>
      <c r="B16" s="25">
        <v>530.16</v>
      </c>
      <c r="C16" s="223">
        <v>571.28</v>
      </c>
      <c r="D16" s="4">
        <f t="shared" si="1"/>
        <v>1.963491414836004E-3</v>
      </c>
      <c r="E16" s="229">
        <f t="shared" si="2"/>
        <v>2.1535585889471561E-3</v>
      </c>
      <c r="F16" s="87">
        <f t="shared" si="3"/>
        <v>7.7561490870680566E-2</v>
      </c>
      <c r="G16" s="83">
        <f t="shared" si="4"/>
        <v>9.6800613781663505E-2</v>
      </c>
      <c r="I16" s="25">
        <v>1385.0339999999999</v>
      </c>
      <c r="J16" s="223">
        <v>1529.3440000000001</v>
      </c>
      <c r="K16" s="4">
        <f t="shared" si="5"/>
        <v>1.1326280164322706E-2</v>
      </c>
      <c r="L16" s="229">
        <f t="shared" si="6"/>
        <v>1.2623272390453712E-2</v>
      </c>
      <c r="M16" s="87">
        <f t="shared" si="7"/>
        <v>0.10419238805689982</v>
      </c>
      <c r="N16" s="83">
        <f t="shared" si="8"/>
        <v>0.11451175560856036</v>
      </c>
      <c r="P16" s="49">
        <f t="shared" si="0"/>
        <v>26.124830239927569</v>
      </c>
      <c r="Q16" s="254">
        <f t="shared" si="0"/>
        <v>26.77048032488447</v>
      </c>
      <c r="R16" s="92">
        <f t="shared" si="9"/>
        <v>2.4714039441685261E-2</v>
      </c>
    </row>
    <row r="17" spans="1:18" ht="20.100000000000001" customHeight="1" x14ac:dyDescent="0.25">
      <c r="A17" s="14" t="s">
        <v>147</v>
      </c>
      <c r="B17" s="25">
        <v>2344.27</v>
      </c>
      <c r="C17" s="223">
        <v>2441.8199999999997</v>
      </c>
      <c r="D17" s="4">
        <f t="shared" si="1"/>
        <v>8.6821978630179566E-3</v>
      </c>
      <c r="E17" s="229">
        <f t="shared" si="2"/>
        <v>9.2049475452719246E-3</v>
      </c>
      <c r="F17" s="87">
        <f t="shared" si="3"/>
        <v>4.1612100995192421E-2</v>
      </c>
      <c r="G17" s="83">
        <f t="shared" si="4"/>
        <v>6.0209372154559349E-2</v>
      </c>
      <c r="I17" s="25">
        <v>1525.9750000000001</v>
      </c>
      <c r="J17" s="223">
        <v>1506.0450000000001</v>
      </c>
      <c r="K17" s="4">
        <f t="shared" si="5"/>
        <v>1.2478841944495472E-2</v>
      </c>
      <c r="L17" s="229">
        <f t="shared" si="6"/>
        <v>1.2430961423512866E-2</v>
      </c>
      <c r="M17" s="87">
        <f t="shared" si="7"/>
        <v>-1.3060502301807083E-2</v>
      </c>
      <c r="N17" s="83">
        <f t="shared" si="8"/>
        <v>-3.8369362474157051E-3</v>
      </c>
      <c r="P17" s="49">
        <f t="shared" si="0"/>
        <v>6.5093824516800547</v>
      </c>
      <c r="Q17" s="254">
        <f t="shared" si="0"/>
        <v>6.1677150649925059</v>
      </c>
      <c r="R17" s="92">
        <f t="shared" si="9"/>
        <v>-5.2488448669868112E-2</v>
      </c>
    </row>
    <row r="18" spans="1:18" ht="20.100000000000001" customHeight="1" x14ac:dyDescent="0.25">
      <c r="A18" s="14" t="s">
        <v>143</v>
      </c>
      <c r="B18" s="25">
        <v>2833.9100000000003</v>
      </c>
      <c r="C18" s="223">
        <v>3210.26</v>
      </c>
      <c r="D18" s="4">
        <f t="shared" si="1"/>
        <v>1.0495620106039501E-2</v>
      </c>
      <c r="E18" s="229">
        <f t="shared" si="2"/>
        <v>1.2101741695409429E-2</v>
      </c>
      <c r="F18" s="87">
        <f t="shared" si="3"/>
        <v>0.13280238257389962</v>
      </c>
      <c r="G18" s="83">
        <f t="shared" si="4"/>
        <v>0.1530277937980736</v>
      </c>
      <c r="I18" s="25">
        <v>1337.0430000000001</v>
      </c>
      <c r="J18" s="223">
        <v>1459.741</v>
      </c>
      <c r="K18" s="4">
        <f t="shared" si="5"/>
        <v>1.093382805746756E-2</v>
      </c>
      <c r="L18" s="229">
        <f t="shared" si="6"/>
        <v>1.2048766178513986E-2</v>
      </c>
      <c r="M18" s="87">
        <f t="shared" si="7"/>
        <v>9.1768177986796123E-2</v>
      </c>
      <c r="N18" s="83">
        <f t="shared" si="8"/>
        <v>0.10197143353511472</v>
      </c>
      <c r="P18" s="49">
        <f t="shared" si="0"/>
        <v>4.7180150392920028</v>
      </c>
      <c r="Q18" s="254">
        <f t="shared" si="0"/>
        <v>4.54711144891691</v>
      </c>
      <c r="R18" s="92">
        <f t="shared" si="9"/>
        <v>-3.6223621364449711E-2</v>
      </c>
    </row>
    <row r="19" spans="1:18" ht="20.100000000000001" customHeight="1" x14ac:dyDescent="0.25">
      <c r="A19" s="14" t="s">
        <v>158</v>
      </c>
      <c r="B19" s="25">
        <v>2061.2200000000003</v>
      </c>
      <c r="C19" s="223">
        <v>2327.1400000000003</v>
      </c>
      <c r="D19" s="4">
        <f t="shared" si="1"/>
        <v>7.6338987741215274E-3</v>
      </c>
      <c r="E19" s="229">
        <f t="shared" si="2"/>
        <v>8.772637471436924E-3</v>
      </c>
      <c r="F19" s="87">
        <f t="shared" si="3"/>
        <v>0.12901097408330992</v>
      </c>
      <c r="G19" s="83">
        <f t="shared" si="4"/>
        <v>0.14916869230381397</v>
      </c>
      <c r="I19" s="25">
        <v>1027.473</v>
      </c>
      <c r="J19" s="223">
        <v>1176.8</v>
      </c>
      <c r="K19" s="4">
        <f t="shared" si="5"/>
        <v>8.4022825860427565E-3</v>
      </c>
      <c r="L19" s="229">
        <f t="shared" si="6"/>
        <v>9.7133587662984449E-3</v>
      </c>
      <c r="M19" s="87">
        <f t="shared" si="7"/>
        <v>0.1453342326270374</v>
      </c>
      <c r="N19" s="83">
        <f t="shared" si="8"/>
        <v>0.15603809641365193</v>
      </c>
      <c r="P19" s="49">
        <f t="shared" si="0"/>
        <v>4.9847808579385013</v>
      </c>
      <c r="Q19" s="254">
        <f t="shared" si="0"/>
        <v>5.0568508985278058</v>
      </c>
      <c r="R19" s="92">
        <f t="shared" si="9"/>
        <v>1.4458015837251795E-2</v>
      </c>
    </row>
    <row r="20" spans="1:18" ht="20.100000000000001" customHeight="1" x14ac:dyDescent="0.25">
      <c r="A20" s="14" t="s">
        <v>149</v>
      </c>
      <c r="B20" s="25">
        <v>3721.7599999999998</v>
      </c>
      <c r="C20" s="223">
        <v>3010.16</v>
      </c>
      <c r="D20" s="4">
        <f t="shared" si="1"/>
        <v>1.3783846023992845E-2</v>
      </c>
      <c r="E20" s="229">
        <f t="shared" si="2"/>
        <v>1.1347423193714417E-2</v>
      </c>
      <c r="F20" s="87">
        <f t="shared" si="3"/>
        <v>-0.19119986243067794</v>
      </c>
      <c r="G20" s="83">
        <f t="shared" si="4"/>
        <v>-0.1767592895362782</v>
      </c>
      <c r="I20" s="25">
        <v>1311.0230000000001</v>
      </c>
      <c r="J20" s="223">
        <v>1045.6179999999999</v>
      </c>
      <c r="K20" s="4">
        <f t="shared" si="5"/>
        <v>1.0721046414651806E-2</v>
      </c>
      <c r="L20" s="229">
        <f t="shared" si="6"/>
        <v>8.6305767900233237E-3</v>
      </c>
      <c r="M20" s="87">
        <f t="shared" si="7"/>
        <v>-0.20244114710420807</v>
      </c>
      <c r="N20" s="83">
        <f t="shared" si="8"/>
        <v>-0.1949874614637955</v>
      </c>
      <c r="P20" s="49">
        <f t="shared" si="0"/>
        <v>3.5225887752031304</v>
      </c>
      <c r="Q20" s="254">
        <f t="shared" si="0"/>
        <v>3.4736293087410637</v>
      </c>
      <c r="R20" s="92">
        <f t="shared" si="9"/>
        <v>-1.3898717558720283E-2</v>
      </c>
    </row>
    <row r="21" spans="1:18" ht="20.100000000000001" customHeight="1" x14ac:dyDescent="0.25">
      <c r="A21" s="14" t="s">
        <v>166</v>
      </c>
      <c r="B21" s="25">
        <v>1241.9099999999999</v>
      </c>
      <c r="C21" s="223">
        <v>1601.0700000000002</v>
      </c>
      <c r="D21" s="4">
        <f t="shared" si="1"/>
        <v>4.5995164157970831E-3</v>
      </c>
      <c r="E21" s="229">
        <f t="shared" si="2"/>
        <v>6.0355658346268447E-3</v>
      </c>
      <c r="F21" s="87">
        <f t="shared" si="3"/>
        <v>0.28919970046138638</v>
      </c>
      <c r="G21" s="83">
        <f t="shared" si="4"/>
        <v>0.31221747875442651</v>
      </c>
      <c r="I21" s="25">
        <v>547.505</v>
      </c>
      <c r="J21" s="223">
        <v>892.67100000000005</v>
      </c>
      <c r="K21" s="4">
        <f t="shared" si="5"/>
        <v>4.477287215597237E-3</v>
      </c>
      <c r="L21" s="229">
        <f t="shared" si="6"/>
        <v>7.3681455500258326E-3</v>
      </c>
      <c r="M21" s="87">
        <f t="shared" si="7"/>
        <v>0.63043442525639048</v>
      </c>
      <c r="N21" s="83">
        <f t="shared" si="8"/>
        <v>0.64567185333965138</v>
      </c>
      <c r="P21" s="49">
        <f t="shared" si="0"/>
        <v>4.408572279794833</v>
      </c>
      <c r="Q21" s="254">
        <f t="shared" si="0"/>
        <v>5.5754651576758043</v>
      </c>
      <c r="R21" s="92">
        <f t="shared" si="9"/>
        <v>0.2646872510696992</v>
      </c>
    </row>
    <row r="22" spans="1:18" ht="20.100000000000001" customHeight="1" x14ac:dyDescent="0.25">
      <c r="A22" s="14" t="s">
        <v>151</v>
      </c>
      <c r="B22" s="25">
        <v>1151.6899999999998</v>
      </c>
      <c r="C22" s="223">
        <v>1240.9000000000001</v>
      </c>
      <c r="D22" s="4">
        <f t="shared" si="1"/>
        <v>4.265379182798546E-3</v>
      </c>
      <c r="E22" s="229">
        <f t="shared" si="2"/>
        <v>4.6778302286523714E-3</v>
      </c>
      <c r="F22" s="87">
        <f t="shared" si="3"/>
        <v>7.7460080403581072E-2</v>
      </c>
      <c r="G22" s="83">
        <f t="shared" si="4"/>
        <v>9.6697392700081888E-2</v>
      </c>
      <c r="I22" s="25">
        <v>823.79499999999996</v>
      </c>
      <c r="J22" s="223">
        <v>848.59600000000012</v>
      </c>
      <c r="K22" s="4">
        <f t="shared" si="5"/>
        <v>6.7366815312607659E-3</v>
      </c>
      <c r="L22" s="229">
        <f t="shared" si="6"/>
        <v>7.0043485686996903E-3</v>
      </c>
      <c r="M22" s="87">
        <f t="shared" si="7"/>
        <v>3.0105790882440607E-2</v>
      </c>
      <c r="N22" s="83">
        <f t="shared" si="8"/>
        <v>3.973277290856745E-2</v>
      </c>
      <c r="P22" s="49">
        <f t="shared" si="0"/>
        <v>7.1529230956246916</v>
      </c>
      <c r="Q22" s="254">
        <f t="shared" si="0"/>
        <v>6.8385526633894758</v>
      </c>
      <c r="R22" s="92">
        <f t="shared" si="9"/>
        <v>-4.3949924811509625E-2</v>
      </c>
    </row>
    <row r="23" spans="1:18" ht="20.100000000000001" customHeight="1" x14ac:dyDescent="0.25">
      <c r="A23" s="14" t="s">
        <v>152</v>
      </c>
      <c r="B23" s="25">
        <v>1114.0800000000002</v>
      </c>
      <c r="C23" s="223">
        <v>1387.2800000000002</v>
      </c>
      <c r="D23" s="4">
        <f t="shared" si="1"/>
        <v>4.1260874366992901E-3</v>
      </c>
      <c r="E23" s="229">
        <f t="shared" si="2"/>
        <v>5.2296400351397069E-3</v>
      </c>
      <c r="F23" s="87">
        <f t="shared" si="3"/>
        <v>0.24522475944276892</v>
      </c>
      <c r="G23" s="83">
        <f t="shared" si="4"/>
        <v>0.26745739526140921</v>
      </c>
      <c r="I23" s="25">
        <v>629.49099999999999</v>
      </c>
      <c r="J23" s="223">
        <v>755.67899999999997</v>
      </c>
      <c r="K23" s="4">
        <f t="shared" si="5"/>
        <v>5.1477374757007152E-3</v>
      </c>
      <c r="L23" s="229">
        <f t="shared" si="6"/>
        <v>6.2374075791618308E-3</v>
      </c>
      <c r="M23" s="87">
        <f t="shared" si="7"/>
        <v>0.20046037195130667</v>
      </c>
      <c r="N23" s="83">
        <f t="shared" si="8"/>
        <v>0.21167942394202777</v>
      </c>
      <c r="P23" s="49">
        <f t="shared" si="0"/>
        <v>5.6503213413758422</v>
      </c>
      <c r="Q23" s="254">
        <f t="shared" si="0"/>
        <v>5.4471988351306146</v>
      </c>
      <c r="R23" s="92">
        <f t="shared" si="9"/>
        <v>-3.5948841485848593E-2</v>
      </c>
    </row>
    <row r="24" spans="1:18" ht="20.100000000000001" customHeight="1" x14ac:dyDescent="0.25">
      <c r="A24" s="14" t="s">
        <v>160</v>
      </c>
      <c r="B24" s="25">
        <v>878.77</v>
      </c>
      <c r="C24" s="223">
        <v>1029.49</v>
      </c>
      <c r="D24" s="4">
        <f t="shared" si="1"/>
        <v>3.2545973868557329E-3</v>
      </c>
      <c r="E24" s="229">
        <f t="shared" si="2"/>
        <v>3.8808763333832937E-3</v>
      </c>
      <c r="F24" s="87">
        <f t="shared" si="3"/>
        <v>0.17151245490856543</v>
      </c>
      <c r="G24" s="83">
        <f t="shared" si="4"/>
        <v>0.192429007980188</v>
      </c>
      <c r="I24" s="25">
        <v>574.78699999999992</v>
      </c>
      <c r="J24" s="223">
        <v>680.54</v>
      </c>
      <c r="K24" s="4">
        <f t="shared" si="5"/>
        <v>4.7003890134181218E-3</v>
      </c>
      <c r="L24" s="229">
        <f t="shared" si="6"/>
        <v>5.6172069806396524E-3</v>
      </c>
      <c r="M24" s="87">
        <f t="shared" si="7"/>
        <v>0.18398641583751904</v>
      </c>
      <c r="N24" s="83">
        <f t="shared" si="8"/>
        <v>0.19505150841862359</v>
      </c>
      <c r="P24" s="49">
        <f t="shared" si="0"/>
        <v>6.540812726879615</v>
      </c>
      <c r="Q24" s="254">
        <f t="shared" si="0"/>
        <v>6.6104576052220034</v>
      </c>
      <c r="R24" s="92">
        <f t="shared" si="9"/>
        <v>1.0647740770222826E-2</v>
      </c>
    </row>
    <row r="25" spans="1:18" ht="20.100000000000001" customHeight="1" x14ac:dyDescent="0.25">
      <c r="A25" s="14" t="s">
        <v>183</v>
      </c>
      <c r="B25" s="25">
        <v>605.1</v>
      </c>
      <c r="C25" s="223">
        <v>388.92</v>
      </c>
      <c r="D25" s="4">
        <f t="shared" si="1"/>
        <v>2.2410379038729179E-3</v>
      </c>
      <c r="E25" s="229">
        <f t="shared" si="2"/>
        <v>1.4661147010455961E-3</v>
      </c>
      <c r="F25" s="87">
        <f t="shared" si="3"/>
        <v>-0.35726326227069904</v>
      </c>
      <c r="G25" s="83">
        <f t="shared" si="4"/>
        <v>-0.34578763772273319</v>
      </c>
      <c r="I25" s="25">
        <v>1183.345</v>
      </c>
      <c r="J25" s="223">
        <v>624.05199999999991</v>
      </c>
      <c r="K25" s="4">
        <f t="shared" si="5"/>
        <v>9.6769443934592598E-3</v>
      </c>
      <c r="L25" s="229">
        <f t="shared" si="6"/>
        <v>5.1509525533872166E-3</v>
      </c>
      <c r="M25" s="87">
        <f t="shared" si="7"/>
        <v>-0.47263731202650122</v>
      </c>
      <c r="N25" s="83">
        <f t="shared" si="8"/>
        <v>-0.46770877831345242</v>
      </c>
      <c r="P25" s="49">
        <f t="shared" si="0"/>
        <v>19.556189059659562</v>
      </c>
      <c r="Q25" s="254">
        <f t="shared" si="0"/>
        <v>16.045767767150053</v>
      </c>
      <c r="R25" s="92">
        <f t="shared" si="9"/>
        <v>-0.17950436466943315</v>
      </c>
    </row>
    <row r="26" spans="1:18" ht="20.100000000000001" customHeight="1" x14ac:dyDescent="0.25">
      <c r="A26" s="14" t="s">
        <v>154</v>
      </c>
      <c r="B26" s="25">
        <v>1262.01</v>
      </c>
      <c r="C26" s="223">
        <v>1179.0899999999999</v>
      </c>
      <c r="D26" s="4">
        <f t="shared" si="1"/>
        <v>4.6739584284691141E-3</v>
      </c>
      <c r="E26" s="229">
        <f t="shared" si="2"/>
        <v>4.4448245985185941E-3</v>
      </c>
      <c r="F26" s="87">
        <f t="shared" si="3"/>
        <v>-6.5704709154444166E-2</v>
      </c>
      <c r="G26" s="83">
        <f t="shared" si="4"/>
        <v>-4.9023506190141584E-2</v>
      </c>
      <c r="I26" s="25">
        <v>645.91499999999996</v>
      </c>
      <c r="J26" s="223">
        <v>595.36899999999991</v>
      </c>
      <c r="K26" s="4">
        <f t="shared" si="5"/>
        <v>5.2820466879069401E-3</v>
      </c>
      <c r="L26" s="229">
        <f t="shared" si="6"/>
        <v>4.9142018145244201E-3</v>
      </c>
      <c r="M26" s="87">
        <f t="shared" si="7"/>
        <v>-7.8254878737914507E-2</v>
      </c>
      <c r="N26" s="83">
        <f t="shared" si="8"/>
        <v>-6.964059485212197E-2</v>
      </c>
      <c r="P26" s="49">
        <f t="shared" si="0"/>
        <v>5.1181448641452922</v>
      </c>
      <c r="Q26" s="254">
        <f t="shared" si="0"/>
        <v>5.0493940242051067</v>
      </c>
      <c r="R26" s="92">
        <f t="shared" si="9"/>
        <v>-1.3432765536163967E-2</v>
      </c>
    </row>
    <row r="27" spans="1:18" ht="20.100000000000001" customHeight="1" x14ac:dyDescent="0.25">
      <c r="A27" s="14" t="s">
        <v>167</v>
      </c>
      <c r="B27" s="25">
        <v>531.79</v>
      </c>
      <c r="C27" s="223">
        <v>861.39</v>
      </c>
      <c r="D27" s="4">
        <f t="shared" si="1"/>
        <v>1.9695282546696065E-3</v>
      </c>
      <c r="E27" s="229">
        <f t="shared" si="2"/>
        <v>3.2471884766370101E-3</v>
      </c>
      <c r="F27" s="87">
        <f t="shared" si="3"/>
        <v>0.61979352752026184</v>
      </c>
      <c r="G27" s="83">
        <f t="shared" si="4"/>
        <v>0.64871383232922164</v>
      </c>
      <c r="I27" s="25">
        <v>325.726</v>
      </c>
      <c r="J27" s="223">
        <v>476.33300000000003</v>
      </c>
      <c r="K27" s="4">
        <f t="shared" si="5"/>
        <v>2.6636630817757382E-3</v>
      </c>
      <c r="L27" s="229">
        <f t="shared" si="6"/>
        <v>3.931673454475898E-3</v>
      </c>
      <c r="M27" s="87">
        <f t="shared" si="7"/>
        <v>0.46237328306613545</v>
      </c>
      <c r="N27" s="83">
        <f t="shared" si="8"/>
        <v>0.47604007480361865</v>
      </c>
      <c r="P27" s="49">
        <f t="shared" si="0"/>
        <v>6.1250869704206554</v>
      </c>
      <c r="Q27" s="254">
        <f t="shared" si="0"/>
        <v>5.5298180847235292</v>
      </c>
      <c r="R27" s="92">
        <f t="shared" si="9"/>
        <v>-9.718537688881905E-2</v>
      </c>
    </row>
    <row r="28" spans="1:18" ht="20.100000000000001" customHeight="1" x14ac:dyDescent="0.25">
      <c r="A28" s="14" t="s">
        <v>156</v>
      </c>
      <c r="B28" s="25">
        <v>842.78999999999985</v>
      </c>
      <c r="C28" s="223">
        <v>623.03</v>
      </c>
      <c r="D28" s="4">
        <f t="shared" si="1"/>
        <v>3.1213424805900778E-3</v>
      </c>
      <c r="E28" s="229">
        <f t="shared" si="2"/>
        <v>2.3486409600751764E-3</v>
      </c>
      <c r="F28" s="87">
        <f t="shared" si="3"/>
        <v>-0.2607529752370103</v>
      </c>
      <c r="G28" s="83">
        <f t="shared" si="4"/>
        <v>-0.24755422556797585</v>
      </c>
      <c r="I28" s="25">
        <v>506.46000000000009</v>
      </c>
      <c r="J28" s="223">
        <v>424.42200000000003</v>
      </c>
      <c r="K28" s="4">
        <f t="shared" si="5"/>
        <v>4.1416368493646209E-3</v>
      </c>
      <c r="L28" s="229">
        <f t="shared" si="6"/>
        <v>3.5031977857834114E-3</v>
      </c>
      <c r="M28" s="87">
        <f t="shared" si="7"/>
        <v>-0.16198317734865547</v>
      </c>
      <c r="N28" s="83">
        <f t="shared" si="8"/>
        <v>-0.15415138671058379</v>
      </c>
      <c r="P28" s="49">
        <f t="shared" si="0"/>
        <v>6.0093261666607365</v>
      </c>
      <c r="Q28" s="254">
        <f t="shared" si="0"/>
        <v>6.8122241304592084</v>
      </c>
      <c r="R28" s="92">
        <f t="shared" si="9"/>
        <v>0.13360865120833113</v>
      </c>
    </row>
    <row r="29" spans="1:18" ht="20.100000000000001" customHeight="1" x14ac:dyDescent="0.25">
      <c r="A29" s="14" t="s">
        <v>155</v>
      </c>
      <c r="B29" s="25">
        <v>465.87000000000006</v>
      </c>
      <c r="C29" s="223">
        <v>543.35</v>
      </c>
      <c r="D29" s="4">
        <f t="shared" si="1"/>
        <v>1.725388081767107E-3</v>
      </c>
      <c r="E29" s="229">
        <f t="shared" si="2"/>
        <v>2.0482706541528452E-3</v>
      </c>
      <c r="F29" s="87">
        <f>(C29-B29)/B29</f>
        <v>0.16631249060896805</v>
      </c>
      <c r="G29" s="83">
        <f>(E29-D29)/D29</f>
        <v>0.18713620187699948</v>
      </c>
      <c r="I29" s="25">
        <v>354.74799999999999</v>
      </c>
      <c r="J29" s="223">
        <v>422.40699999999998</v>
      </c>
      <c r="K29" s="4">
        <f t="shared" si="5"/>
        <v>2.9009939364182764E-3</v>
      </c>
      <c r="L29" s="229">
        <f t="shared" si="6"/>
        <v>3.4865658874879565E-3</v>
      </c>
      <c r="M29" s="87">
        <f>(J29-I29)/I29</f>
        <v>0.19072411965677041</v>
      </c>
      <c r="N29" s="83">
        <f>(L29-K29)/K29</f>
        <v>0.20185218028847685</v>
      </c>
      <c r="P29" s="49">
        <f t="shared" si="0"/>
        <v>7.6147423100865037</v>
      </c>
      <c r="Q29" s="254">
        <f t="shared" si="0"/>
        <v>7.7741234931443817</v>
      </c>
      <c r="R29" s="92">
        <f>(Q29-P29)/P29</f>
        <v>2.0930607572466543E-2</v>
      </c>
    </row>
    <row r="30" spans="1:18" ht="20.100000000000001" customHeight="1" x14ac:dyDescent="0.25">
      <c r="A30" s="14" t="s">
        <v>180</v>
      </c>
      <c r="B30" s="25">
        <v>357.90999999999997</v>
      </c>
      <c r="C30" s="223">
        <v>327.17</v>
      </c>
      <c r="D30" s="4">
        <f t="shared" si="1"/>
        <v>1.3255492913157429E-3</v>
      </c>
      <c r="E30" s="229">
        <f t="shared" si="2"/>
        <v>1.2333352533710985E-3</v>
      </c>
      <c r="F30" s="87">
        <f t="shared" si="3"/>
        <v>-8.5887513620742525E-2</v>
      </c>
      <c r="G30" s="83">
        <f t="shared" si="4"/>
        <v>-6.9566660816598166E-2</v>
      </c>
      <c r="I30" s="25">
        <v>541.86400000000003</v>
      </c>
      <c r="J30" s="223">
        <v>417.07900000000001</v>
      </c>
      <c r="K30" s="4">
        <f t="shared" si="5"/>
        <v>4.4311572675909466E-3</v>
      </c>
      <c r="L30" s="229">
        <f t="shared" si="6"/>
        <v>3.442588342019875E-3</v>
      </c>
      <c r="M30" s="87">
        <f t="shared" si="7"/>
        <v>-0.23028841185242058</v>
      </c>
      <c r="N30" s="83">
        <f t="shared" si="8"/>
        <v>-0.22309497629465075</v>
      </c>
      <c r="P30" s="49">
        <f t="shared" si="0"/>
        <v>15.139671984577131</v>
      </c>
      <c r="Q30" s="254">
        <f t="shared" si="0"/>
        <v>12.74808203686157</v>
      </c>
      <c r="R30" s="92">
        <f t="shared" si="9"/>
        <v>-0.15796841240364304</v>
      </c>
    </row>
    <row r="31" spans="1:18" ht="20.100000000000001" customHeight="1" x14ac:dyDescent="0.25">
      <c r="A31" s="14" t="s">
        <v>178</v>
      </c>
      <c r="B31" s="25">
        <v>288.04000000000002</v>
      </c>
      <c r="C31" s="223">
        <v>326.05</v>
      </c>
      <c r="D31" s="4">
        <f t="shared" si="1"/>
        <v>1.066779966669237E-3</v>
      </c>
      <c r="E31" s="229">
        <f t="shared" si="2"/>
        <v>1.2291131807978931E-3</v>
      </c>
      <c r="F31" s="87">
        <f t="shared" si="3"/>
        <v>0.13196083877239267</v>
      </c>
      <c r="G31" s="83">
        <f t="shared" si="4"/>
        <v>0.15217122480796341</v>
      </c>
      <c r="I31" s="25">
        <v>278.755</v>
      </c>
      <c r="J31" s="223">
        <v>401.01400000000001</v>
      </c>
      <c r="K31" s="4">
        <f t="shared" si="5"/>
        <v>2.279552146160871E-3</v>
      </c>
      <c r="L31" s="229">
        <f t="shared" si="6"/>
        <v>3.3099871280662854E-3</v>
      </c>
      <c r="M31" s="87">
        <f t="shared" si="7"/>
        <v>0.43858944234184144</v>
      </c>
      <c r="N31" s="83">
        <f t="shared" si="8"/>
        <v>0.45203395923222511</v>
      </c>
      <c r="P31" s="49">
        <f t="shared" si="0"/>
        <v>9.6776489376475485</v>
      </c>
      <c r="Q31" s="254">
        <f t="shared" si="0"/>
        <v>12.299156571078056</v>
      </c>
      <c r="R31" s="92">
        <f t="shared" si="9"/>
        <v>0.27088269582010133</v>
      </c>
    </row>
    <row r="32" spans="1:18" ht="20.100000000000001" customHeight="1" thickBot="1" x14ac:dyDescent="0.3">
      <c r="A32" s="14" t="s">
        <v>18</v>
      </c>
      <c r="B32" s="25">
        <f>B33-SUM(B7:B31)</f>
        <v>6306.3700000000536</v>
      </c>
      <c r="C32" s="223">
        <f>C33-SUM(C7:C31)</f>
        <v>7120.8099999999977</v>
      </c>
      <c r="D32" s="4">
        <f t="shared" si="1"/>
        <v>2.3356162957936164E-2</v>
      </c>
      <c r="E32" s="229">
        <f t="shared" si="2"/>
        <v>2.6843371964292109E-2</v>
      </c>
      <c r="F32" s="87">
        <f t="shared" si="3"/>
        <v>0.12914560991504417</v>
      </c>
      <c r="G32" s="83">
        <f t="shared" si="4"/>
        <v>0.149305731966176</v>
      </c>
      <c r="I32" s="25">
        <f>I33-SUM(I7:I31)</f>
        <v>4262.0200000000332</v>
      </c>
      <c r="J32" s="223">
        <f>J33-SUM(J7:J31)</f>
        <v>4969.4459999999817</v>
      </c>
      <c r="K32" s="4">
        <f t="shared" si="5"/>
        <v>3.4853175146564656E-2</v>
      </c>
      <c r="L32" s="229">
        <f t="shared" si="6"/>
        <v>4.1018025040573218E-2</v>
      </c>
      <c r="M32" s="87">
        <f t="shared" si="7"/>
        <v>0.16598373541183359</v>
      </c>
      <c r="N32" s="83">
        <f t="shared" si="8"/>
        <v>0.17688058169977686</v>
      </c>
      <c r="P32" s="49">
        <f t="shared" si="0"/>
        <v>6.7582777413948065</v>
      </c>
      <c r="Q32" s="254">
        <f t="shared" si="0"/>
        <v>6.9787650562225139</v>
      </c>
      <c r="R32" s="92">
        <f t="shared" si="9"/>
        <v>3.2624778570021017E-2</v>
      </c>
    </row>
    <row r="33" spans="1:18" ht="26.25" customHeight="1" thickBot="1" x14ac:dyDescent="0.3">
      <c r="A33" s="18" t="s">
        <v>19</v>
      </c>
      <c r="B33" s="23">
        <v>270008.82</v>
      </c>
      <c r="C33" s="242">
        <v>265272.56000000006</v>
      </c>
      <c r="D33" s="20">
        <f>SUM(D7:D32)</f>
        <v>1</v>
      </c>
      <c r="E33" s="243">
        <f>SUM(E7:E32)</f>
        <v>0.99999999999999967</v>
      </c>
      <c r="F33" s="97">
        <f t="shared" si="3"/>
        <v>-1.7541130693434204E-2</v>
      </c>
      <c r="G33" s="99">
        <v>0</v>
      </c>
      <c r="H33" s="2"/>
      <c r="I33" s="23">
        <v>122284.98500000003</v>
      </c>
      <c r="J33" s="242">
        <v>121152.73700000001</v>
      </c>
      <c r="K33" s="20">
        <f>SUM(K7:K32)</f>
        <v>0.99999999999999989</v>
      </c>
      <c r="L33" s="243">
        <f>SUM(L7:L32)</f>
        <v>0.99999999999999978</v>
      </c>
      <c r="M33" s="97">
        <f t="shared" si="7"/>
        <v>-9.259092602415751E-3</v>
      </c>
      <c r="N33" s="99">
        <f>K33-L33</f>
        <v>0</v>
      </c>
      <c r="P33" s="40">
        <f t="shared" si="0"/>
        <v>4.5289255736164478</v>
      </c>
      <c r="Q33" s="244">
        <f t="shared" si="0"/>
        <v>4.5671040005042354</v>
      </c>
      <c r="R33" s="98">
        <f t="shared" si="9"/>
        <v>8.4299082127113172E-3</v>
      </c>
    </row>
    <row r="35" spans="1:18" ht="15.75" thickBot="1" x14ac:dyDescent="0.3"/>
    <row r="36" spans="1:18" x14ac:dyDescent="0.25">
      <c r="A36" s="401" t="s">
        <v>2</v>
      </c>
      <c r="B36" s="385" t="s">
        <v>1</v>
      </c>
      <c r="C36" s="381"/>
      <c r="D36" s="385" t="s">
        <v>13</v>
      </c>
      <c r="E36" s="381"/>
      <c r="F36" s="404" t="s">
        <v>136</v>
      </c>
      <c r="G36" s="400"/>
      <c r="I36" s="405" t="s">
        <v>20</v>
      </c>
      <c r="J36" s="406"/>
      <c r="K36" s="385" t="s">
        <v>13</v>
      </c>
      <c r="L36" s="387"/>
      <c r="M36" s="399" t="s">
        <v>136</v>
      </c>
      <c r="N36" s="400"/>
      <c r="P36" s="380" t="s">
        <v>23</v>
      </c>
      <c r="Q36" s="381"/>
      <c r="R36" s="208" t="s">
        <v>0</v>
      </c>
    </row>
    <row r="37" spans="1:18" x14ac:dyDescent="0.25">
      <c r="A37" s="402"/>
      <c r="B37" s="388" t="str">
        <f>B5</f>
        <v>jan-junho</v>
      </c>
      <c r="C37" s="389"/>
      <c r="D37" s="388" t="str">
        <f>B5</f>
        <v>jan-junho</v>
      </c>
      <c r="E37" s="389"/>
      <c r="F37" s="388" t="str">
        <f>B5</f>
        <v>jan-junho</v>
      </c>
      <c r="G37" s="390"/>
      <c r="I37" s="378" t="str">
        <f>B5</f>
        <v>jan-junho</v>
      </c>
      <c r="J37" s="389"/>
      <c r="K37" s="388" t="str">
        <f>B5</f>
        <v>jan-junho</v>
      </c>
      <c r="L37" s="379"/>
      <c r="M37" s="389" t="str">
        <f>B5</f>
        <v>jan-junho</v>
      </c>
      <c r="N37" s="390"/>
      <c r="P37" s="378" t="str">
        <f>B5</f>
        <v>jan-junho</v>
      </c>
      <c r="Q37" s="379"/>
      <c r="R37" s="209" t="str">
        <f>R5</f>
        <v>2018/2017</v>
      </c>
    </row>
    <row r="38" spans="1:18" ht="19.5" customHeight="1" thickBot="1" x14ac:dyDescent="0.3">
      <c r="A38" s="403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139</v>
      </c>
      <c r="B39" s="59">
        <v>100253.51999999999</v>
      </c>
      <c r="C39" s="245">
        <v>99129.139999999985</v>
      </c>
      <c r="D39" s="4">
        <f t="shared" ref="D39:D61" si="10">B39/$B$62</f>
        <v>0.4203818274792589</v>
      </c>
      <c r="E39" s="247">
        <f t="shared" ref="E39:E61" si="11">C39/$C$62</f>
        <v>0.42758548581193645</v>
      </c>
      <c r="F39" s="87">
        <f>(C39-B39)/B39</f>
        <v>-1.1215366802083406E-2</v>
      </c>
      <c r="G39" s="101">
        <f>(E39-D39)/D39</f>
        <v>1.7135988907686483E-2</v>
      </c>
      <c r="I39" s="59">
        <v>37168.976999999999</v>
      </c>
      <c r="J39" s="245">
        <v>37133.076000000001</v>
      </c>
      <c r="K39" s="4">
        <f t="shared" ref="K39:K61" si="12">I39/$I$62</f>
        <v>0.39032737932403433</v>
      </c>
      <c r="L39" s="247">
        <f t="shared" ref="L39:L61" si="13">J39/$J$62</f>
        <v>0.39395322869276017</v>
      </c>
      <c r="M39" s="87">
        <f>(J39-I39)/I39</f>
        <v>-9.6588614747180213E-4</v>
      </c>
      <c r="N39" s="101">
        <f>(L39-K39)/K39</f>
        <v>9.2892519479547079E-3</v>
      </c>
      <c r="P39" s="49">
        <f t="shared" ref="P39:Q62" si="14">(I39/B39)*10</f>
        <v>3.7074984499297385</v>
      </c>
      <c r="Q39" s="253">
        <f t="shared" si="14"/>
        <v>3.7459294007796302</v>
      </c>
      <c r="R39" s="104">
        <f t="shared" si="9"/>
        <v>1.0365736188135154E-2</v>
      </c>
    </row>
    <row r="40" spans="1:18" ht="20.100000000000001" customHeight="1" x14ac:dyDescent="0.25">
      <c r="A40" s="57" t="s">
        <v>141</v>
      </c>
      <c r="B40" s="25">
        <v>34767.46</v>
      </c>
      <c r="C40" s="223">
        <v>43814.239999999998</v>
      </c>
      <c r="D40" s="4">
        <f t="shared" si="10"/>
        <v>0.14578648581727641</v>
      </c>
      <c r="E40" s="229">
        <f t="shared" si="11"/>
        <v>0.18898916197478138</v>
      </c>
      <c r="F40" s="87">
        <f t="shared" ref="F40:F62" si="15">(C40-B40)/B40</f>
        <v>0.26020825219903898</v>
      </c>
      <c r="G40" s="83">
        <f t="shared" ref="G40:G57" si="16">(E40-D40)/D40</f>
        <v>0.29634211919789105</v>
      </c>
      <c r="I40" s="25">
        <v>13183.255000000001</v>
      </c>
      <c r="J40" s="223">
        <v>16508.671999999999</v>
      </c>
      <c r="K40" s="4">
        <f t="shared" si="12"/>
        <v>0.13844301862573383</v>
      </c>
      <c r="L40" s="229">
        <f t="shared" si="13"/>
        <v>0.17514424702736089</v>
      </c>
      <c r="M40" s="87">
        <f t="shared" ref="M40:M62" si="17">(J40-I40)/I40</f>
        <v>0.25224551903152881</v>
      </c>
      <c r="N40" s="83">
        <f t="shared" ref="N40:N57" si="18">(L40-K40)/K40</f>
        <v>0.26509988561319214</v>
      </c>
      <c r="P40" s="49">
        <f t="shared" si="14"/>
        <v>3.7918372524193606</v>
      </c>
      <c r="Q40" s="254">
        <f t="shared" si="14"/>
        <v>3.7678782058070617</v>
      </c>
      <c r="R40" s="92">
        <f t="shared" si="9"/>
        <v>-6.3185851652815626E-3</v>
      </c>
    </row>
    <row r="41" spans="1:18" ht="20.100000000000001" customHeight="1" x14ac:dyDescent="0.25">
      <c r="A41" s="57" t="s">
        <v>146</v>
      </c>
      <c r="B41" s="25">
        <v>46867.950000000004</v>
      </c>
      <c r="C41" s="223">
        <v>36393.01</v>
      </c>
      <c r="D41" s="4">
        <f t="shared" si="10"/>
        <v>0.19652611171364892</v>
      </c>
      <c r="E41" s="229">
        <f t="shared" si="11"/>
        <v>0.15697828974415257</v>
      </c>
      <c r="F41" s="87">
        <f t="shared" si="15"/>
        <v>-0.22349900091640451</v>
      </c>
      <c r="G41" s="83">
        <f t="shared" si="16"/>
        <v>-0.20123443966122961</v>
      </c>
      <c r="I41" s="25">
        <v>16911.162</v>
      </c>
      <c r="J41" s="223">
        <v>13914.800999999998</v>
      </c>
      <c r="K41" s="4">
        <f t="shared" si="12"/>
        <v>0.17759136994230956</v>
      </c>
      <c r="L41" s="229">
        <f t="shared" si="13"/>
        <v>0.14762528104505124</v>
      </c>
      <c r="M41" s="87">
        <f t="shared" si="17"/>
        <v>-0.17718244316978352</v>
      </c>
      <c r="N41" s="83">
        <f t="shared" si="18"/>
        <v>-0.16873617736601046</v>
      </c>
      <c r="P41" s="49">
        <f t="shared" si="14"/>
        <v>3.6082572418891798</v>
      </c>
      <c r="Q41" s="254">
        <f t="shared" si="14"/>
        <v>3.8234817620196839</v>
      </c>
      <c r="R41" s="92">
        <f t="shared" si="9"/>
        <v>5.9647776115269072E-2</v>
      </c>
    </row>
    <row r="42" spans="1:18" ht="20.100000000000001" customHeight="1" x14ac:dyDescent="0.25">
      <c r="A42" s="57" t="s">
        <v>145</v>
      </c>
      <c r="B42" s="25">
        <v>22647.1</v>
      </c>
      <c r="C42" s="223">
        <v>18225.07</v>
      </c>
      <c r="D42" s="4">
        <f t="shared" si="10"/>
        <v>9.4963541281199146E-2</v>
      </c>
      <c r="E42" s="229">
        <f t="shared" si="11"/>
        <v>7.8612357677132566E-2</v>
      </c>
      <c r="F42" s="87">
        <f t="shared" si="15"/>
        <v>-0.19525811251771746</v>
      </c>
      <c r="G42" s="83">
        <f t="shared" si="16"/>
        <v>-0.17218380215675236</v>
      </c>
      <c r="I42" s="25">
        <v>11099.791999999999</v>
      </c>
      <c r="J42" s="223">
        <v>8986.5110000000004</v>
      </c>
      <c r="K42" s="4">
        <f t="shared" si="12"/>
        <v>0.11656367950083429</v>
      </c>
      <c r="L42" s="229">
        <f t="shared" si="13"/>
        <v>9.5339934217488612E-2</v>
      </c>
      <c r="M42" s="87">
        <f t="shared" si="17"/>
        <v>-0.19038924332996501</v>
      </c>
      <c r="N42" s="83">
        <f t="shared" si="18"/>
        <v>-0.18207854602937251</v>
      </c>
      <c r="P42" s="49">
        <f t="shared" si="14"/>
        <v>4.9011979458738644</v>
      </c>
      <c r="Q42" s="254">
        <f t="shared" si="14"/>
        <v>4.9308512943983205</v>
      </c>
      <c r="R42" s="92">
        <f t="shared" si="9"/>
        <v>6.0502246291480963E-3</v>
      </c>
    </row>
    <row r="43" spans="1:18" ht="20.100000000000001" customHeight="1" x14ac:dyDescent="0.25">
      <c r="A43" s="57" t="s">
        <v>142</v>
      </c>
      <c r="B43" s="25">
        <v>9773.02</v>
      </c>
      <c r="C43" s="223">
        <v>10630.19</v>
      </c>
      <c r="D43" s="4">
        <f t="shared" si="10"/>
        <v>4.0980107307866567E-2</v>
      </c>
      <c r="E43" s="229">
        <f t="shared" si="11"/>
        <v>4.5852460289912626E-2</v>
      </c>
      <c r="F43" s="87">
        <f t="shared" si="15"/>
        <v>8.7707791450339814E-2</v>
      </c>
      <c r="G43" s="83">
        <f t="shared" si="16"/>
        <v>0.1188955642659032</v>
      </c>
      <c r="I43" s="25">
        <v>4529.3279999999995</v>
      </c>
      <c r="J43" s="223">
        <v>4928.4220000000005</v>
      </c>
      <c r="K43" s="4">
        <f t="shared" si="12"/>
        <v>4.7564417184227846E-2</v>
      </c>
      <c r="L43" s="229">
        <f t="shared" si="13"/>
        <v>5.228674724551316E-2</v>
      </c>
      <c r="M43" s="87">
        <f t="shared" si="17"/>
        <v>8.8113291861397769E-2</v>
      </c>
      <c r="N43" s="83">
        <f t="shared" si="18"/>
        <v>9.9282832437421684E-2</v>
      </c>
      <c r="P43" s="49">
        <f t="shared" si="14"/>
        <v>4.6345223891898302</v>
      </c>
      <c r="Q43" s="254">
        <f t="shared" si="14"/>
        <v>4.6362501516906098</v>
      </c>
      <c r="R43" s="92">
        <f t="shared" si="9"/>
        <v>3.7280270882059438E-4</v>
      </c>
    </row>
    <row r="44" spans="1:18" ht="20.100000000000001" customHeight="1" x14ac:dyDescent="0.25">
      <c r="A44" s="57" t="s">
        <v>153</v>
      </c>
      <c r="B44" s="25">
        <v>4481.2300000000005</v>
      </c>
      <c r="C44" s="223">
        <v>5151.1499999999996</v>
      </c>
      <c r="D44" s="4">
        <f t="shared" si="10"/>
        <v>1.8790638540720363E-2</v>
      </c>
      <c r="E44" s="229">
        <f t="shared" si="11"/>
        <v>2.2219066716811592E-2</v>
      </c>
      <c r="F44" s="87">
        <f t="shared" si="15"/>
        <v>0.14949466999015876</v>
      </c>
      <c r="G44" s="83">
        <f t="shared" si="16"/>
        <v>0.18245405384503746</v>
      </c>
      <c r="I44" s="25">
        <v>3335.7260000000006</v>
      </c>
      <c r="J44" s="223">
        <v>3878.7470000000003</v>
      </c>
      <c r="K44" s="4">
        <f t="shared" si="12"/>
        <v>3.5029890322863716E-2</v>
      </c>
      <c r="L44" s="229">
        <f t="shared" si="13"/>
        <v>4.1150507001691906E-2</v>
      </c>
      <c r="M44" s="87">
        <f t="shared" si="17"/>
        <v>0.16278944973298157</v>
      </c>
      <c r="N44" s="83">
        <f t="shared" si="18"/>
        <v>0.17472554502499585</v>
      </c>
      <c r="P44" s="49">
        <f t="shared" si="14"/>
        <v>7.4437732497550897</v>
      </c>
      <c r="Q44" s="254">
        <f t="shared" si="14"/>
        <v>7.5298661463944958</v>
      </c>
      <c r="R44" s="92">
        <f t="shared" si="9"/>
        <v>1.156576023352655E-2</v>
      </c>
    </row>
    <row r="45" spans="1:18" ht="20.100000000000001" customHeight="1" x14ac:dyDescent="0.25">
      <c r="A45" s="57" t="s">
        <v>150</v>
      </c>
      <c r="B45" s="25">
        <v>7374.82</v>
      </c>
      <c r="C45" s="223">
        <v>5510.07</v>
      </c>
      <c r="D45" s="4">
        <f t="shared" si="10"/>
        <v>3.0924004552963211E-2</v>
      </c>
      <c r="E45" s="229">
        <f t="shared" si="11"/>
        <v>2.3767238955243401E-2</v>
      </c>
      <c r="F45" s="87">
        <f t="shared" si="15"/>
        <v>-0.25285362896992741</v>
      </c>
      <c r="G45" s="83">
        <f t="shared" si="16"/>
        <v>-0.23143075100323746</v>
      </c>
      <c r="I45" s="25">
        <v>3059.0429999999997</v>
      </c>
      <c r="J45" s="223">
        <v>2384.6939999999995</v>
      </c>
      <c r="K45" s="4">
        <f t="shared" si="12"/>
        <v>3.2124323395543865E-2</v>
      </c>
      <c r="L45" s="229">
        <f t="shared" si="13"/>
        <v>2.5299759727533826E-2</v>
      </c>
      <c r="M45" s="87">
        <f t="shared" si="17"/>
        <v>-0.2204444331119243</v>
      </c>
      <c r="N45" s="83">
        <f t="shared" si="18"/>
        <v>-0.21244225392640362</v>
      </c>
      <c r="P45" s="49">
        <f t="shared" si="14"/>
        <v>4.1479561535061196</v>
      </c>
      <c r="Q45" s="254">
        <f t="shared" si="14"/>
        <v>4.3278833118272537</v>
      </c>
      <c r="R45" s="92">
        <f t="shared" si="9"/>
        <v>4.3377304788780886E-2</v>
      </c>
    </row>
    <row r="46" spans="1:18" ht="20.100000000000001" customHeight="1" x14ac:dyDescent="0.25">
      <c r="A46" s="57" t="s">
        <v>158</v>
      </c>
      <c r="B46" s="25">
        <v>2061.2200000000003</v>
      </c>
      <c r="C46" s="223">
        <v>2327.1400000000003</v>
      </c>
      <c r="D46" s="4">
        <f t="shared" si="10"/>
        <v>8.6430823619639309E-3</v>
      </c>
      <c r="E46" s="229">
        <f t="shared" si="11"/>
        <v>1.0037929184621092E-2</v>
      </c>
      <c r="F46" s="87">
        <f t="shared" si="15"/>
        <v>0.12901097408330992</v>
      </c>
      <c r="G46" s="83">
        <f t="shared" si="16"/>
        <v>0.16138303029432383</v>
      </c>
      <c r="I46" s="25">
        <v>1027.473</v>
      </c>
      <c r="J46" s="223">
        <v>1176.8</v>
      </c>
      <c r="K46" s="4">
        <f t="shared" si="12"/>
        <v>1.0789934934615055E-2</v>
      </c>
      <c r="L46" s="229">
        <f t="shared" si="13"/>
        <v>1.2484938213188699E-2</v>
      </c>
      <c r="M46" s="87">
        <f t="shared" si="17"/>
        <v>0.1453342326270374</v>
      </c>
      <c r="N46" s="83">
        <f t="shared" si="18"/>
        <v>0.15709114919089318</v>
      </c>
      <c r="P46" s="49">
        <f t="shared" si="14"/>
        <v>4.9847808579385013</v>
      </c>
      <c r="Q46" s="254">
        <f t="shared" si="14"/>
        <v>5.0568508985278058</v>
      </c>
      <c r="R46" s="92">
        <f t="shared" si="9"/>
        <v>1.4458015837251795E-2</v>
      </c>
    </row>
    <row r="47" spans="1:18" ht="20.100000000000001" customHeight="1" x14ac:dyDescent="0.25">
      <c r="A47" s="57" t="s">
        <v>149</v>
      </c>
      <c r="B47" s="25">
        <v>3721.7599999999998</v>
      </c>
      <c r="C47" s="223">
        <v>3010.16</v>
      </c>
      <c r="D47" s="4">
        <f t="shared" si="10"/>
        <v>1.5606038274159418E-2</v>
      </c>
      <c r="E47" s="229">
        <f t="shared" si="11"/>
        <v>1.2984080422483829E-2</v>
      </c>
      <c r="F47" s="87">
        <f t="shared" si="15"/>
        <v>-0.19119986243067794</v>
      </c>
      <c r="G47" s="83">
        <f t="shared" si="16"/>
        <v>-0.16800919013616955</v>
      </c>
      <c r="I47" s="25">
        <v>1311.0230000000001</v>
      </c>
      <c r="J47" s="223">
        <v>1045.6179999999999</v>
      </c>
      <c r="K47" s="4">
        <f t="shared" si="12"/>
        <v>1.3767615176052156E-2</v>
      </c>
      <c r="L47" s="229">
        <f t="shared" si="13"/>
        <v>1.1093198610297367E-2</v>
      </c>
      <c r="M47" s="87">
        <f t="shared" si="17"/>
        <v>-0.20244114710420807</v>
      </c>
      <c r="N47" s="83">
        <f t="shared" si="18"/>
        <v>-0.19425416323422212</v>
      </c>
      <c r="P47" s="49">
        <f t="shared" si="14"/>
        <v>3.5225887752031304</v>
      </c>
      <c r="Q47" s="254">
        <f t="shared" si="14"/>
        <v>3.4736293087410637</v>
      </c>
      <c r="R47" s="92">
        <f t="shared" si="9"/>
        <v>-1.3898717558720283E-2</v>
      </c>
    </row>
    <row r="48" spans="1:18" ht="20.100000000000001" customHeight="1" x14ac:dyDescent="0.25">
      <c r="A48" s="57" t="s">
        <v>166</v>
      </c>
      <c r="B48" s="25">
        <v>1241.9099999999999</v>
      </c>
      <c r="C48" s="223">
        <v>1601.0700000000002</v>
      </c>
      <c r="D48" s="4">
        <f t="shared" si="10"/>
        <v>5.2075617431165148E-3</v>
      </c>
      <c r="E48" s="229">
        <f t="shared" si="11"/>
        <v>6.906085271887936E-3</v>
      </c>
      <c r="F48" s="87">
        <f t="shared" si="15"/>
        <v>0.28919970046138638</v>
      </c>
      <c r="G48" s="83">
        <f t="shared" si="16"/>
        <v>0.32616483731884161</v>
      </c>
      <c r="I48" s="25">
        <v>547.505</v>
      </c>
      <c r="J48" s="223">
        <v>892.67100000000005</v>
      </c>
      <c r="K48" s="4">
        <f t="shared" si="12"/>
        <v>5.7495849782684474E-3</v>
      </c>
      <c r="L48" s="229">
        <f t="shared" si="13"/>
        <v>9.4705491839780515E-3</v>
      </c>
      <c r="M48" s="87">
        <f t="shared" si="17"/>
        <v>0.63043442525639048</v>
      </c>
      <c r="N48" s="83">
        <f t="shared" si="18"/>
        <v>0.64717092099232087</v>
      </c>
      <c r="P48" s="49">
        <f t="shared" si="14"/>
        <v>4.408572279794833</v>
      </c>
      <c r="Q48" s="254">
        <f t="shared" si="14"/>
        <v>5.5754651576758043</v>
      </c>
      <c r="R48" s="92">
        <f t="shared" si="9"/>
        <v>0.2646872510696992</v>
      </c>
    </row>
    <row r="49" spans="1:18" ht="20.100000000000001" customHeight="1" x14ac:dyDescent="0.25">
      <c r="A49" s="57" t="s">
        <v>152</v>
      </c>
      <c r="B49" s="25">
        <v>1114.0800000000002</v>
      </c>
      <c r="C49" s="223">
        <v>1387.2800000000002</v>
      </c>
      <c r="D49" s="4">
        <f t="shared" si="10"/>
        <v>4.6715465587451981E-3</v>
      </c>
      <c r="E49" s="229">
        <f t="shared" si="11"/>
        <v>5.9839194888322783E-3</v>
      </c>
      <c r="F49" s="87">
        <f t="shared" si="15"/>
        <v>0.24522475944276892</v>
      </c>
      <c r="G49" s="83">
        <f t="shared" si="16"/>
        <v>0.28092900575512847</v>
      </c>
      <c r="I49" s="25">
        <v>629.49099999999999</v>
      </c>
      <c r="J49" s="223">
        <v>755.67899999999997</v>
      </c>
      <c r="K49" s="4">
        <f t="shared" si="12"/>
        <v>6.6105551502820669E-3</v>
      </c>
      <c r="L49" s="229">
        <f t="shared" si="13"/>
        <v>8.0171699728112025E-3</v>
      </c>
      <c r="M49" s="87">
        <f t="shared" si="17"/>
        <v>0.20046037195130667</v>
      </c>
      <c r="N49" s="83">
        <f t="shared" si="18"/>
        <v>0.21278316125524138</v>
      </c>
      <c r="P49" s="49">
        <f t="shared" si="14"/>
        <v>5.6503213413758422</v>
      </c>
      <c r="Q49" s="254">
        <f t="shared" si="14"/>
        <v>5.4471988351306146</v>
      </c>
      <c r="R49" s="92">
        <f t="shared" si="9"/>
        <v>-3.5948841485848593E-2</v>
      </c>
    </row>
    <row r="50" spans="1:18" ht="20.100000000000001" customHeight="1" x14ac:dyDescent="0.25">
      <c r="A50" s="57" t="s">
        <v>154</v>
      </c>
      <c r="B50" s="25">
        <v>1262.01</v>
      </c>
      <c r="C50" s="223">
        <v>1179.0899999999999</v>
      </c>
      <c r="D50" s="4">
        <f t="shared" si="10"/>
        <v>5.2918448159934893E-3</v>
      </c>
      <c r="E50" s="229">
        <f t="shared" si="11"/>
        <v>5.0859088504752103E-3</v>
      </c>
      <c r="F50" s="87">
        <f t="shared" si="15"/>
        <v>-6.5704709154444166E-2</v>
      </c>
      <c r="G50" s="83">
        <f t="shared" si="16"/>
        <v>-3.891572271656206E-2</v>
      </c>
      <c r="I50" s="25">
        <v>645.91499999999996</v>
      </c>
      <c r="J50" s="223">
        <v>595.36899999999991</v>
      </c>
      <c r="K50" s="4">
        <f t="shared" si="12"/>
        <v>6.7830306229865736E-3</v>
      </c>
      <c r="L50" s="229">
        <f t="shared" si="13"/>
        <v>6.316404808844274E-3</v>
      </c>
      <c r="M50" s="87">
        <f t="shared" si="17"/>
        <v>-7.8254878737914507E-2</v>
      </c>
      <c r="N50" s="83">
        <f t="shared" si="18"/>
        <v>-6.8793116245263825E-2</v>
      </c>
      <c r="P50" s="49">
        <f t="shared" si="14"/>
        <v>5.1181448641452922</v>
      </c>
      <c r="Q50" s="254">
        <f t="shared" si="14"/>
        <v>5.0493940242051067</v>
      </c>
      <c r="R50" s="92">
        <f t="shared" si="9"/>
        <v>-1.3432765536163967E-2</v>
      </c>
    </row>
    <row r="51" spans="1:18" ht="20.100000000000001" customHeight="1" x14ac:dyDescent="0.25">
      <c r="A51" s="57" t="s">
        <v>167</v>
      </c>
      <c r="B51" s="25">
        <v>531.79</v>
      </c>
      <c r="C51" s="223">
        <v>861.39</v>
      </c>
      <c r="D51" s="4">
        <f t="shared" si="10"/>
        <v>2.2298952898132164E-3</v>
      </c>
      <c r="E51" s="229">
        <f t="shared" si="11"/>
        <v>3.7155357306998121E-3</v>
      </c>
      <c r="F51" s="87">
        <f t="shared" si="15"/>
        <v>0.61979352752026184</v>
      </c>
      <c r="G51" s="83">
        <f t="shared" si="16"/>
        <v>0.66623775908824767</v>
      </c>
      <c r="I51" s="25">
        <v>325.726</v>
      </c>
      <c r="J51" s="223">
        <v>476.33300000000003</v>
      </c>
      <c r="K51" s="4">
        <f t="shared" si="12"/>
        <v>3.4205885181532009E-3</v>
      </c>
      <c r="L51" s="229">
        <f t="shared" si="13"/>
        <v>5.0535248758521523E-3</v>
      </c>
      <c r="M51" s="87">
        <f t="shared" si="17"/>
        <v>0.46237328306613545</v>
      </c>
      <c r="N51" s="83">
        <f t="shared" si="18"/>
        <v>0.47738462227563838</v>
      </c>
      <c r="P51" s="49">
        <f t="shared" si="14"/>
        <v>6.1250869704206554</v>
      </c>
      <c r="Q51" s="254">
        <f t="shared" si="14"/>
        <v>5.5298180847235292</v>
      </c>
      <c r="R51" s="92">
        <f t="shared" si="9"/>
        <v>-9.718537688881905E-2</v>
      </c>
    </row>
    <row r="52" spans="1:18" ht="20.100000000000001" customHeight="1" x14ac:dyDescent="0.25">
      <c r="A52" s="57" t="s">
        <v>165</v>
      </c>
      <c r="B52" s="25">
        <v>383.48999999999995</v>
      </c>
      <c r="C52" s="223">
        <v>650.17000000000007</v>
      </c>
      <c r="D52" s="4">
        <f t="shared" si="10"/>
        <v>1.6080455531139555E-3</v>
      </c>
      <c r="E52" s="229">
        <f t="shared" si="11"/>
        <v>2.8044554336933295E-3</v>
      </c>
      <c r="F52" s="87">
        <f t="shared" si="15"/>
        <v>0.6954027484419415</v>
      </c>
      <c r="G52" s="83">
        <f t="shared" si="16"/>
        <v>0.74401491814864618</v>
      </c>
      <c r="I52" s="25">
        <v>254.24</v>
      </c>
      <c r="J52" s="223">
        <v>342.98799999999994</v>
      </c>
      <c r="K52" s="4">
        <f t="shared" si="12"/>
        <v>2.6698833524350829E-3</v>
      </c>
      <c r="L52" s="229">
        <f t="shared" si="13"/>
        <v>3.6388375151811397E-3</v>
      </c>
      <c r="M52" s="87">
        <f t="shared" si="17"/>
        <v>0.34907174323473855</v>
      </c>
      <c r="N52" s="83">
        <f t="shared" si="18"/>
        <v>0.36292003613652873</v>
      </c>
      <c r="P52" s="49">
        <f t="shared" si="14"/>
        <v>6.6296383217293808</v>
      </c>
      <c r="Q52" s="254">
        <f t="shared" si="14"/>
        <v>5.2753587523263139</v>
      </c>
      <c r="R52" s="92">
        <f t="shared" si="9"/>
        <v>-0.2042765387312705</v>
      </c>
    </row>
    <row r="53" spans="1:18" ht="20.100000000000001" customHeight="1" x14ac:dyDescent="0.25">
      <c r="A53" s="57" t="s">
        <v>161</v>
      </c>
      <c r="B53" s="25">
        <v>392.01</v>
      </c>
      <c r="C53" s="223">
        <v>381.9</v>
      </c>
      <c r="D53" s="4">
        <f t="shared" si="10"/>
        <v>1.6437715123632996E-3</v>
      </c>
      <c r="E53" s="229">
        <f t="shared" si="11"/>
        <v>1.6472946000699545E-3</v>
      </c>
      <c r="F53" s="87">
        <f t="shared" si="15"/>
        <v>-2.5790158414326199E-2</v>
      </c>
      <c r="G53" s="83">
        <f t="shared" si="16"/>
        <v>2.1432952695412586E-3</v>
      </c>
      <c r="I53" s="25">
        <v>293.48500000000001</v>
      </c>
      <c r="J53" s="223">
        <v>295.82299999999998</v>
      </c>
      <c r="K53" s="4">
        <f t="shared" si="12"/>
        <v>3.0820119402509847E-3</v>
      </c>
      <c r="L53" s="229">
        <f t="shared" si="13"/>
        <v>3.1384533285521076E-3</v>
      </c>
      <c r="M53" s="87">
        <f t="shared" si="17"/>
        <v>7.9663355878493453E-3</v>
      </c>
      <c r="N53" s="83">
        <f t="shared" si="18"/>
        <v>1.8313163412509902E-2</v>
      </c>
      <c r="P53" s="49">
        <f t="shared" si="14"/>
        <v>7.4866712583862665</v>
      </c>
      <c r="Q53" s="254">
        <f t="shared" si="14"/>
        <v>7.7460853626603825</v>
      </c>
      <c r="R53" s="92">
        <f t="shared" si="9"/>
        <v>3.4650126247166367E-2</v>
      </c>
    </row>
    <row r="54" spans="1:18" ht="20.100000000000001" customHeight="1" x14ac:dyDescent="0.25">
      <c r="A54" s="57" t="s">
        <v>169</v>
      </c>
      <c r="B54" s="25">
        <v>362.25</v>
      </c>
      <c r="C54" s="223">
        <v>443.70000000000005</v>
      </c>
      <c r="D54" s="4">
        <f t="shared" si="10"/>
        <v>1.5189822462529151E-3</v>
      </c>
      <c r="E54" s="229">
        <f t="shared" si="11"/>
        <v>1.9138638754936869E-3</v>
      </c>
      <c r="F54" s="87">
        <f t="shared" si="15"/>
        <v>0.22484472049689452</v>
      </c>
      <c r="G54" s="83">
        <f t="shared" si="16"/>
        <v>0.25996461131450438</v>
      </c>
      <c r="I54" s="25">
        <v>206.74799999999999</v>
      </c>
      <c r="J54" s="223">
        <v>270.98600000000005</v>
      </c>
      <c r="K54" s="4">
        <f t="shared" si="12"/>
        <v>2.1711494782459427E-3</v>
      </c>
      <c r="L54" s="229">
        <f t="shared" si="13"/>
        <v>2.8749519600944542E-3</v>
      </c>
      <c r="M54" s="87">
        <f t="shared" si="17"/>
        <v>0.31070675411612231</v>
      </c>
      <c r="N54" s="83">
        <f t="shared" si="18"/>
        <v>0.32416122837249733</v>
      </c>
      <c r="P54" s="49">
        <f t="shared" si="14"/>
        <v>5.7073291925465846</v>
      </c>
      <c r="Q54" s="254">
        <f t="shared" si="14"/>
        <v>6.1074149199909851</v>
      </c>
      <c r="R54" s="92">
        <f t="shared" si="9"/>
        <v>7.0100341849369308E-2</v>
      </c>
    </row>
    <row r="55" spans="1:18" ht="20.100000000000001" customHeight="1" x14ac:dyDescent="0.25">
      <c r="A55" s="57" t="s">
        <v>171</v>
      </c>
      <c r="B55" s="25">
        <v>285.42</v>
      </c>
      <c r="C55" s="223">
        <v>304.88</v>
      </c>
      <c r="D55" s="4">
        <f t="shared" si="10"/>
        <v>1.1968196348530215E-3</v>
      </c>
      <c r="E55" s="229">
        <f t="shared" si="11"/>
        <v>1.3150750920904106E-3</v>
      </c>
      <c r="F55" s="87">
        <f t="shared" si="15"/>
        <v>6.8180225632401295E-2</v>
      </c>
      <c r="G55" s="83">
        <f t="shared" si="16"/>
        <v>9.8808085858243563E-2</v>
      </c>
      <c r="I55" s="25">
        <v>174.792</v>
      </c>
      <c r="J55" s="223">
        <v>203.07800000000003</v>
      </c>
      <c r="K55" s="4">
        <f t="shared" si="12"/>
        <v>1.8355658076574615E-3</v>
      </c>
      <c r="L55" s="229">
        <f t="shared" si="13"/>
        <v>2.1545005799268654E-3</v>
      </c>
      <c r="M55" s="87">
        <f t="shared" si="17"/>
        <v>0.16182662822097138</v>
      </c>
      <c r="N55" s="83">
        <f t="shared" si="18"/>
        <v>0.17375284009916628</v>
      </c>
      <c r="P55" s="49">
        <f t="shared" si="14"/>
        <v>6.1240277485810379</v>
      </c>
      <c r="Q55" s="254">
        <f t="shared" si="14"/>
        <v>6.6609157701390718</v>
      </c>
      <c r="R55" s="92">
        <f t="shared" si="9"/>
        <v>8.7669103341739912E-2</v>
      </c>
    </row>
    <row r="56" spans="1:18" ht="20.100000000000001" customHeight="1" x14ac:dyDescent="0.25">
      <c r="A56" s="57" t="s">
        <v>170</v>
      </c>
      <c r="B56" s="25">
        <v>237.48000000000002</v>
      </c>
      <c r="C56" s="223">
        <v>224.04999999999998</v>
      </c>
      <c r="D56" s="4">
        <f t="shared" si="10"/>
        <v>9.9579821625988218E-4</v>
      </c>
      <c r="E56" s="229">
        <f t="shared" si="11"/>
        <v>9.664214588784324E-4</v>
      </c>
      <c r="F56" s="87">
        <f t="shared" si="15"/>
        <v>-5.6552130705743789E-2</v>
      </c>
      <c r="G56" s="83">
        <f t="shared" si="16"/>
        <v>-2.9500712997645166E-2</v>
      </c>
      <c r="I56" s="25">
        <v>121.29299999999999</v>
      </c>
      <c r="J56" s="223">
        <v>117.27800000000001</v>
      </c>
      <c r="K56" s="4">
        <f t="shared" si="12"/>
        <v>1.2737498484381234E-3</v>
      </c>
      <c r="L56" s="229">
        <f t="shared" si="13"/>
        <v>1.2442289121060031E-3</v>
      </c>
      <c r="M56" s="87">
        <f t="shared" si="17"/>
        <v>-3.3101662915419577E-2</v>
      </c>
      <c r="N56" s="83">
        <f t="shared" si="18"/>
        <v>-2.3176400270680242E-2</v>
      </c>
      <c r="P56" s="49">
        <f t="shared" si="14"/>
        <v>5.1075037897928244</v>
      </c>
      <c r="Q56" s="254">
        <f t="shared" si="14"/>
        <v>5.2344565945101547</v>
      </c>
      <c r="R56" s="92">
        <f t="shared" si="9"/>
        <v>2.4856135196813994E-2</v>
      </c>
    </row>
    <row r="57" spans="1:18" ht="20.100000000000001" customHeight="1" x14ac:dyDescent="0.25">
      <c r="A57" s="57" t="s">
        <v>196</v>
      </c>
      <c r="B57" s="25">
        <v>113.72</v>
      </c>
      <c r="C57" s="223">
        <v>112.54</v>
      </c>
      <c r="D57" s="4">
        <f t="shared" si="10"/>
        <v>4.7684930584922431E-4</v>
      </c>
      <c r="E57" s="229">
        <f t="shared" si="11"/>
        <v>4.8543214006774738E-4</v>
      </c>
      <c r="F57" s="87">
        <f t="shared" si="15"/>
        <v>-1.0376362996834265E-2</v>
      </c>
      <c r="G57" s="83">
        <f t="shared" si="16"/>
        <v>1.7999049412975112E-2</v>
      </c>
      <c r="I57" s="25">
        <v>74.771000000000001</v>
      </c>
      <c r="J57" s="223">
        <v>69.426000000000002</v>
      </c>
      <c r="K57" s="4">
        <f t="shared" si="12"/>
        <v>7.8520236054485356E-4</v>
      </c>
      <c r="L57" s="229">
        <f t="shared" si="13"/>
        <v>7.3655618659826535E-4</v>
      </c>
      <c r="M57" s="87">
        <f t="shared" si="17"/>
        <v>-7.1484933998475331E-2</v>
      </c>
      <c r="N57" s="83">
        <f t="shared" si="18"/>
        <v>-6.1953677664484508E-2</v>
      </c>
      <c r="P57" s="49">
        <f t="shared" si="14"/>
        <v>6.5750087935279637</v>
      </c>
      <c r="Q57" s="254">
        <f t="shared" si="14"/>
        <v>6.1690065754398438</v>
      </c>
      <c r="R57" s="92">
        <f t="shared" si="9"/>
        <v>-6.1749304196788868E-2</v>
      </c>
    </row>
    <row r="58" spans="1:18" ht="20.100000000000001" customHeight="1" x14ac:dyDescent="0.25">
      <c r="A58" s="57" t="s">
        <v>219</v>
      </c>
      <c r="B58" s="25">
        <v>107.83000000000001</v>
      </c>
      <c r="C58" s="223">
        <v>95.84</v>
      </c>
      <c r="D58" s="4">
        <f t="shared" si="10"/>
        <v>4.5215143026487747E-4</v>
      </c>
      <c r="E58" s="229">
        <f t="shared" si="11"/>
        <v>4.1339804784159325E-4</v>
      </c>
      <c r="F58" s="87">
        <f t="shared" ref="F58:F59" si="19">(C58-B58)/B58</f>
        <v>-0.11119354539553007</v>
      </c>
      <c r="G58" s="83">
        <f t="shared" ref="G58:G59" si="20">(E58-D58)/D58</f>
        <v>-8.5708857319287637E-2</v>
      </c>
      <c r="I58" s="25">
        <v>72.66</v>
      </c>
      <c r="J58" s="223">
        <v>65.081999999999994</v>
      </c>
      <c r="K58" s="4">
        <f t="shared" si="12"/>
        <v>7.6303384356487224E-4</v>
      </c>
      <c r="L58" s="229">
        <f t="shared" si="13"/>
        <v>6.9046970495474755E-4</v>
      </c>
      <c r="M58" s="87">
        <f t="shared" ref="M58:M59" si="21">(J58-I58)/I58</f>
        <v>-0.10429397192402977</v>
      </c>
      <c r="N58" s="83">
        <f t="shared" ref="N58:N59" si="22">(L58-K58)/K58</f>
        <v>-9.5099502102170344E-2</v>
      </c>
      <c r="P58" s="49">
        <f t="shared" ref="P58:P59" si="23">(I58/B58)*10</f>
        <v>6.7383844941110995</v>
      </c>
      <c r="Q58" s="254">
        <f t="shared" ref="Q58:Q59" si="24">(J58/C58)*10</f>
        <v>6.7906928213689479</v>
      </c>
      <c r="R58" s="92">
        <f t="shared" ref="R58:R59" si="25">(Q58-P58)/P58</f>
        <v>7.7627400608502525E-3</v>
      </c>
    </row>
    <row r="59" spans="1:18" ht="20.100000000000001" customHeight="1" x14ac:dyDescent="0.25">
      <c r="A59" s="57" t="s">
        <v>168</v>
      </c>
      <c r="B59" s="25">
        <v>133.25</v>
      </c>
      <c r="C59" s="223">
        <v>144.05000000000001</v>
      </c>
      <c r="D59" s="4">
        <f t="shared" si="10"/>
        <v>5.5874226173416406E-4</v>
      </c>
      <c r="E59" s="229">
        <f t="shared" si="11"/>
        <v>6.2134796318428121E-4</v>
      </c>
      <c r="F59" s="87">
        <f t="shared" si="19"/>
        <v>8.1050656660412848E-2</v>
      </c>
      <c r="G59" s="83">
        <f t="shared" si="20"/>
        <v>0.11204754989502372</v>
      </c>
      <c r="I59" s="25">
        <v>51.558999999999997</v>
      </c>
      <c r="J59" s="223">
        <v>59.189000000000007</v>
      </c>
      <c r="K59" s="4">
        <f t="shared" si="12"/>
        <v>5.4144318662759767E-4</v>
      </c>
      <c r="L59" s="229">
        <f t="shared" si="13"/>
        <v>6.2794953084672502E-4</v>
      </c>
      <c r="M59" s="87">
        <f t="shared" si="21"/>
        <v>0.14798580267266645</v>
      </c>
      <c r="N59" s="83">
        <f t="shared" si="22"/>
        <v>0.15976993774348858</v>
      </c>
      <c r="P59" s="49">
        <f t="shared" si="23"/>
        <v>3.8693433395872416</v>
      </c>
      <c r="Q59" s="254">
        <f t="shared" si="24"/>
        <v>4.1089205137105171</v>
      </c>
      <c r="R59" s="92">
        <f t="shared" si="25"/>
        <v>6.1916752559061393E-2</v>
      </c>
    </row>
    <row r="60" spans="1:18" ht="20.100000000000001" customHeight="1" x14ac:dyDescent="0.25">
      <c r="A60" s="57" t="s">
        <v>215</v>
      </c>
      <c r="B60" s="25">
        <v>32</v>
      </c>
      <c r="C60" s="223">
        <v>61.530000000000008</v>
      </c>
      <c r="D60" s="4">
        <f t="shared" si="10"/>
        <v>1.3418200657030582E-4</v>
      </c>
      <c r="E60" s="229">
        <f t="shared" si="11"/>
        <v>2.6540465237576415E-4</v>
      </c>
      <c r="F60" s="87">
        <f t="shared" ref="F60:F61" si="26">(C60-B60)/B60</f>
        <v>0.92281250000000026</v>
      </c>
      <c r="G60" s="83">
        <f t="shared" ref="G60:G61" si="27">(E60-D60)/D60</f>
        <v>0.97794517431592509</v>
      </c>
      <c r="I60" s="25">
        <v>25.846</v>
      </c>
      <c r="J60" s="223">
        <v>34.366999999999997</v>
      </c>
      <c r="K60" s="4">
        <f t="shared" si="12"/>
        <v>2.7141993835367033E-4</v>
      </c>
      <c r="L60" s="229">
        <f t="shared" si="13"/>
        <v>3.6460730079253571E-4</v>
      </c>
      <c r="M60" s="87">
        <f t="shared" ref="M60:M61" si="28">(J60-I60)/I60</f>
        <v>0.32968351002089286</v>
      </c>
      <c r="N60" s="83">
        <f t="shared" ref="N60:N61" si="29">(L60-K60)/K60</f>
        <v>0.34333278168178921</v>
      </c>
      <c r="P60" s="49">
        <f t="shared" ref="P60:P61" si="30">(I60/B60)*10</f>
        <v>8.0768749999999994</v>
      </c>
      <c r="Q60" s="254">
        <f t="shared" ref="Q60:Q61" si="31">(J60/C60)*10</f>
        <v>5.5854054932553208</v>
      </c>
      <c r="R60" s="92">
        <f t="shared" ref="R60:R61" si="32">(Q60-P60)/P60</f>
        <v>-0.3084694893439206</v>
      </c>
    </row>
    <row r="61" spans="1:18" ht="20.100000000000001" customHeight="1" thickBot="1" x14ac:dyDescent="0.3">
      <c r="A61" s="14" t="s">
        <v>18</v>
      </c>
      <c r="B61" s="25">
        <f>B62-SUM(B39:B60)</f>
        <v>336.72999999995227</v>
      </c>
      <c r="C61" s="223">
        <f>C62-SUM(C39:C60)</f>
        <v>197.01000000000931</v>
      </c>
      <c r="D61" s="4">
        <f t="shared" si="10"/>
        <v>1.411972096012896E-3</v>
      </c>
      <c r="E61" s="229">
        <f t="shared" si="11"/>
        <v>8.4978661733384946E-4</v>
      </c>
      <c r="F61" s="87">
        <f t="shared" si="26"/>
        <v>-0.41493184450438858</v>
      </c>
      <c r="G61" s="83">
        <f t="shared" si="27"/>
        <v>-0.39815622438045117</v>
      </c>
      <c r="I61" s="25">
        <f>I62-SUM(I39:I60)</f>
        <v>175.3240000000078</v>
      </c>
      <c r="J61" s="223">
        <f>J62-SUM(J39:J60)</f>
        <v>121.96499999998196</v>
      </c>
      <c r="K61" s="4">
        <f t="shared" si="12"/>
        <v>1.8411525679765154E-3</v>
      </c>
      <c r="L61" s="229">
        <f t="shared" si="13"/>
        <v>1.2939543585752332E-3</v>
      </c>
      <c r="M61" s="87">
        <f t="shared" si="28"/>
        <v>-0.30434509821828998</v>
      </c>
      <c r="N61" s="83">
        <f t="shared" si="29"/>
        <v>-0.29720416380412745</v>
      </c>
      <c r="P61" s="49">
        <f t="shared" si="30"/>
        <v>5.2066640928943855</v>
      </c>
      <c r="Q61" s="254">
        <f t="shared" si="31"/>
        <v>6.1908024973339524</v>
      </c>
      <c r="R61" s="92">
        <f t="shared" si="32"/>
        <v>0.18901515190554269</v>
      </c>
    </row>
    <row r="62" spans="1:18" ht="26.25" customHeight="1" thickBot="1" x14ac:dyDescent="0.3">
      <c r="A62" s="18" t="s">
        <v>19</v>
      </c>
      <c r="B62" s="61">
        <v>238482.05</v>
      </c>
      <c r="C62" s="251">
        <v>231834.67000000004</v>
      </c>
      <c r="D62" s="58">
        <f>SUM(D39:D61)</f>
        <v>0.99999999999999989</v>
      </c>
      <c r="E62" s="252">
        <f>SUM(E39:E61)</f>
        <v>0.99999999999999967</v>
      </c>
      <c r="F62" s="97">
        <f t="shared" si="15"/>
        <v>-2.7873712088603512E-2</v>
      </c>
      <c r="G62" s="99">
        <v>0</v>
      </c>
      <c r="H62" s="2"/>
      <c r="I62" s="61">
        <v>95225.134000000005</v>
      </c>
      <c r="J62" s="251">
        <v>94257.575000000012</v>
      </c>
      <c r="K62" s="58">
        <f>SUM(K39:K61)</f>
        <v>1.0000000000000002</v>
      </c>
      <c r="L62" s="252">
        <f>SUM(L39:L61)</f>
        <v>0.99999999999999989</v>
      </c>
      <c r="M62" s="97">
        <f t="shared" si="17"/>
        <v>-1.0160752307263687E-2</v>
      </c>
      <c r="N62" s="99">
        <v>0</v>
      </c>
      <c r="O62" s="2"/>
      <c r="P62" s="40">
        <f t="shared" si="14"/>
        <v>3.992968611264454</v>
      </c>
      <c r="Q62" s="244">
        <f t="shared" si="14"/>
        <v>4.0657238626129564</v>
      </c>
      <c r="R62" s="98">
        <f t="shared" si="9"/>
        <v>1.8220842293439152E-2</v>
      </c>
    </row>
    <row r="64" spans="1:18" ht="15.75" thickBot="1" x14ac:dyDescent="0.3"/>
    <row r="65" spans="1:18" x14ac:dyDescent="0.25">
      <c r="A65" s="401" t="s">
        <v>16</v>
      </c>
      <c r="B65" s="385" t="s">
        <v>1</v>
      </c>
      <c r="C65" s="381"/>
      <c r="D65" s="385" t="s">
        <v>13</v>
      </c>
      <c r="E65" s="381"/>
      <c r="F65" s="404" t="s">
        <v>136</v>
      </c>
      <c r="G65" s="400"/>
      <c r="I65" s="405" t="s">
        <v>20</v>
      </c>
      <c r="J65" s="406"/>
      <c r="K65" s="385" t="s">
        <v>13</v>
      </c>
      <c r="L65" s="387"/>
      <c r="M65" s="399" t="s">
        <v>136</v>
      </c>
      <c r="N65" s="400"/>
      <c r="P65" s="380" t="s">
        <v>23</v>
      </c>
      <c r="Q65" s="381"/>
      <c r="R65" s="208" t="s">
        <v>0</v>
      </c>
    </row>
    <row r="66" spans="1:18" x14ac:dyDescent="0.25">
      <c r="A66" s="402"/>
      <c r="B66" s="388" t="str">
        <f>B5</f>
        <v>jan-junho</v>
      </c>
      <c r="C66" s="389"/>
      <c r="D66" s="388" t="str">
        <f>B5</f>
        <v>jan-junho</v>
      </c>
      <c r="E66" s="389"/>
      <c r="F66" s="388" t="str">
        <f>B5</f>
        <v>jan-junho</v>
      </c>
      <c r="G66" s="390"/>
      <c r="I66" s="378" t="str">
        <f>B5</f>
        <v>jan-junho</v>
      </c>
      <c r="J66" s="389"/>
      <c r="K66" s="388" t="str">
        <f>B5</f>
        <v>jan-junho</v>
      </c>
      <c r="L66" s="379"/>
      <c r="M66" s="389" t="str">
        <f>B5</f>
        <v>jan-junho</v>
      </c>
      <c r="N66" s="390"/>
      <c r="P66" s="378" t="str">
        <f>B5</f>
        <v>jan-junho</v>
      </c>
      <c r="Q66" s="379"/>
      <c r="R66" s="209" t="str">
        <f>R37</f>
        <v>2018/2017</v>
      </c>
    </row>
    <row r="67" spans="1:18" ht="19.5" customHeight="1" thickBot="1" x14ac:dyDescent="0.3">
      <c r="A67" s="403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140</v>
      </c>
      <c r="B68" s="59">
        <v>12953.169999999998</v>
      </c>
      <c r="C68" s="245">
        <v>13901.190000000002</v>
      </c>
      <c r="D68" s="4">
        <f>B68/$B$96</f>
        <v>0.41086257805668014</v>
      </c>
      <c r="E68" s="247">
        <f>C68/$C$96</f>
        <v>0.41573167445673181</v>
      </c>
      <c r="F68" s="100">
        <f t="shared" ref="F68:F81" si="33">(C68-B68)/B68</f>
        <v>7.3188262023891004E-2</v>
      </c>
      <c r="G68" s="101">
        <f t="shared" ref="G68:G81" si="34">(E68-D68)/D68</f>
        <v>1.1850912349043296E-2</v>
      </c>
      <c r="I68" s="25">
        <v>11866.892</v>
      </c>
      <c r="J68" s="245">
        <v>11620.804</v>
      </c>
      <c r="K68" s="63">
        <f>I68/$I$96</f>
        <v>0.43854239995630417</v>
      </c>
      <c r="L68" s="247">
        <f>J68/$J$96</f>
        <v>0.43207785846391278</v>
      </c>
      <c r="M68" s="100">
        <f t="shared" ref="M68:M81" si="35">(J68-I68)/I68</f>
        <v>-2.0737359032171165E-2</v>
      </c>
      <c r="N68" s="101">
        <f t="shared" ref="N68:N81" si="36">(L68-K68)/K68</f>
        <v>-1.4740972578787171E-2</v>
      </c>
      <c r="P68" s="64">
        <f t="shared" ref="P68:Q96" si="37">(I68/B68)*10</f>
        <v>9.1613805732496374</v>
      </c>
      <c r="Q68" s="249">
        <f t="shared" si="37"/>
        <v>8.3595749716391179</v>
      </c>
      <c r="R68" s="104">
        <f t="shared" si="9"/>
        <v>-8.7520171790670481E-2</v>
      </c>
    </row>
    <row r="69" spans="1:18" ht="20.100000000000001" customHeight="1" x14ac:dyDescent="0.25">
      <c r="A69" s="57" t="s">
        <v>144</v>
      </c>
      <c r="B69" s="25">
        <v>4352.8999999999996</v>
      </c>
      <c r="C69" s="223">
        <v>4329.29</v>
      </c>
      <c r="D69" s="4">
        <f t="shared" ref="D69:D95" si="38">B69/$B$96</f>
        <v>0.13806996403374022</v>
      </c>
      <c r="E69" s="229">
        <f t="shared" ref="E69:E95" si="39">C69/$C$96</f>
        <v>0.12947258334781298</v>
      </c>
      <c r="F69" s="102">
        <f t="shared" si="33"/>
        <v>-5.4239702267453137E-3</v>
      </c>
      <c r="G69" s="83">
        <f t="shared" si="34"/>
        <v>-6.2268290906676134E-2</v>
      </c>
      <c r="I69" s="25">
        <v>3869.8510000000001</v>
      </c>
      <c r="J69" s="223">
        <v>3571.8539999999998</v>
      </c>
      <c r="K69" s="31">
        <f t="shared" ref="K69:K96" si="40">I69/$I$96</f>
        <v>0.14301080223982013</v>
      </c>
      <c r="L69" s="229">
        <f t="shared" ref="L69:L96" si="41">J69/$J$96</f>
        <v>0.13280656201290036</v>
      </c>
      <c r="M69" s="102">
        <f t="shared" si="35"/>
        <v>-7.700477356880156E-2</v>
      </c>
      <c r="N69" s="83">
        <f t="shared" si="36"/>
        <v>-7.1352933254705431E-2</v>
      </c>
      <c r="P69" s="62">
        <f t="shared" si="37"/>
        <v>8.8902823405086266</v>
      </c>
      <c r="Q69" s="236">
        <f t="shared" si="37"/>
        <v>8.2504382935770053</v>
      </c>
      <c r="R69" s="92">
        <f t="shared" si="9"/>
        <v>-7.1971172840728348E-2</v>
      </c>
    </row>
    <row r="70" spans="1:18" ht="20.100000000000001" customHeight="1" x14ac:dyDescent="0.25">
      <c r="A70" s="57" t="s">
        <v>157</v>
      </c>
      <c r="B70" s="25">
        <v>530.16</v>
      </c>
      <c r="C70" s="223">
        <v>571.28</v>
      </c>
      <c r="D70" s="4">
        <f t="shared" si="38"/>
        <v>1.6816185102374905E-2</v>
      </c>
      <c r="E70" s="229">
        <f t="shared" si="39"/>
        <v>1.7084810076233883E-2</v>
      </c>
      <c r="F70" s="102">
        <f t="shared" si="33"/>
        <v>7.7561490870680566E-2</v>
      </c>
      <c r="G70" s="83">
        <f t="shared" si="34"/>
        <v>1.5974192257258213E-2</v>
      </c>
      <c r="I70" s="25">
        <v>1385.0339999999999</v>
      </c>
      <c r="J70" s="223">
        <v>1529.3440000000001</v>
      </c>
      <c r="K70" s="31">
        <f t="shared" si="40"/>
        <v>5.1184095581309728E-2</v>
      </c>
      <c r="L70" s="229">
        <f t="shared" si="41"/>
        <v>5.6863163716954025E-2</v>
      </c>
      <c r="M70" s="102">
        <f t="shared" si="35"/>
        <v>0.10419238805689982</v>
      </c>
      <c r="N70" s="83">
        <f t="shared" si="36"/>
        <v>0.11095376544502338</v>
      </c>
      <c r="P70" s="62">
        <f t="shared" si="37"/>
        <v>26.124830239927569</v>
      </c>
      <c r="Q70" s="236">
        <f t="shared" si="37"/>
        <v>26.77048032488447</v>
      </c>
      <c r="R70" s="92">
        <f t="shared" si="9"/>
        <v>2.4714039441685261E-2</v>
      </c>
    </row>
    <row r="71" spans="1:18" ht="20.100000000000001" customHeight="1" x14ac:dyDescent="0.25">
      <c r="A71" s="57" t="s">
        <v>147</v>
      </c>
      <c r="B71" s="25">
        <v>2344.27</v>
      </c>
      <c r="C71" s="223">
        <v>2441.8199999999997</v>
      </c>
      <c r="D71" s="4">
        <f t="shared" si="38"/>
        <v>7.4358077278452575E-2</v>
      </c>
      <c r="E71" s="229">
        <f t="shared" si="39"/>
        <v>7.3025540786215898E-2</v>
      </c>
      <c r="F71" s="102">
        <f t="shared" si="33"/>
        <v>4.1612100995192421E-2</v>
      </c>
      <c r="G71" s="83">
        <f t="shared" si="34"/>
        <v>-1.792053454054034E-2</v>
      </c>
      <c r="I71" s="25">
        <v>1525.9750000000001</v>
      </c>
      <c r="J71" s="223">
        <v>1506.0450000000001</v>
      </c>
      <c r="K71" s="31">
        <f t="shared" si="40"/>
        <v>5.6392586936269522E-2</v>
      </c>
      <c r="L71" s="229">
        <f t="shared" si="41"/>
        <v>5.5996874084640227E-2</v>
      </c>
      <c r="M71" s="102">
        <f t="shared" si="35"/>
        <v>-1.3060502301807083E-2</v>
      </c>
      <c r="N71" s="83">
        <f t="shared" si="36"/>
        <v>-7.0171076222571233E-3</v>
      </c>
      <c r="P71" s="62">
        <f t="shared" si="37"/>
        <v>6.5093824516800547</v>
      </c>
      <c r="Q71" s="236">
        <f t="shared" si="37"/>
        <v>6.1677150649925059</v>
      </c>
      <c r="R71" s="92">
        <f t="shared" si="9"/>
        <v>-5.2488448669868112E-2</v>
      </c>
    </row>
    <row r="72" spans="1:18" ht="20.100000000000001" customHeight="1" x14ac:dyDescent="0.25">
      <c r="A72" s="57" t="s">
        <v>143</v>
      </c>
      <c r="B72" s="25">
        <v>2833.9100000000003</v>
      </c>
      <c r="C72" s="223">
        <v>3210.26</v>
      </c>
      <c r="D72" s="4">
        <f t="shared" si="38"/>
        <v>8.9889005438869921E-2</v>
      </c>
      <c r="E72" s="229">
        <f t="shared" si="39"/>
        <v>9.6006655922368359E-2</v>
      </c>
      <c r="F72" s="102">
        <f t="shared" si="33"/>
        <v>0.13280238257389962</v>
      </c>
      <c r="G72" s="83">
        <f t="shared" si="34"/>
        <v>6.805782813626543E-2</v>
      </c>
      <c r="I72" s="25">
        <v>1337.0430000000001</v>
      </c>
      <c r="J72" s="223">
        <v>1459.741</v>
      </c>
      <c r="K72" s="31">
        <f t="shared" si="40"/>
        <v>4.9410582489903578E-2</v>
      </c>
      <c r="L72" s="229">
        <f t="shared" si="41"/>
        <v>5.427522615405702E-2</v>
      </c>
      <c r="M72" s="102">
        <f t="shared" si="35"/>
        <v>9.1768177986796123E-2</v>
      </c>
      <c r="N72" s="83">
        <f t="shared" si="36"/>
        <v>9.8453477352700103E-2</v>
      </c>
      <c r="P72" s="62">
        <f t="shared" si="37"/>
        <v>4.7180150392920028</v>
      </c>
      <c r="Q72" s="236">
        <f t="shared" si="37"/>
        <v>4.54711144891691</v>
      </c>
      <c r="R72" s="92">
        <f t="shared" ref="R72:R81" si="42">(Q72-P72)/P72</f>
        <v>-3.6223621364449711E-2</v>
      </c>
    </row>
    <row r="73" spans="1:18" ht="20.100000000000001" customHeight="1" x14ac:dyDescent="0.25">
      <c r="A73" s="57" t="s">
        <v>151</v>
      </c>
      <c r="B73" s="25">
        <v>1151.6899999999998</v>
      </c>
      <c r="C73" s="223">
        <v>1240.9000000000001</v>
      </c>
      <c r="D73" s="4">
        <f t="shared" si="38"/>
        <v>3.653054213926768E-2</v>
      </c>
      <c r="E73" s="229">
        <f t="shared" si="39"/>
        <v>3.7110595196048576E-2</v>
      </c>
      <c r="F73" s="102">
        <f t="shared" si="33"/>
        <v>7.7460080403581072E-2</v>
      </c>
      <c r="G73" s="83">
        <f t="shared" si="34"/>
        <v>1.5878577836855631E-2</v>
      </c>
      <c r="I73" s="25">
        <v>823.79499999999996</v>
      </c>
      <c r="J73" s="223">
        <v>848.59600000000012</v>
      </c>
      <c r="K73" s="31">
        <f t="shared" si="40"/>
        <v>3.0443441835655331E-2</v>
      </c>
      <c r="L73" s="229">
        <f t="shared" si="41"/>
        <v>3.1551994369842441E-2</v>
      </c>
      <c r="M73" s="102">
        <f t="shared" si="35"/>
        <v>3.0105790882440607E-2</v>
      </c>
      <c r="N73" s="83">
        <f t="shared" si="36"/>
        <v>3.641350870152843E-2</v>
      </c>
      <c r="P73" s="62">
        <f t="shared" si="37"/>
        <v>7.1529230956246916</v>
      </c>
      <c r="Q73" s="236">
        <f t="shared" si="37"/>
        <v>6.8385526633894758</v>
      </c>
      <c r="R73" s="92">
        <f t="shared" si="42"/>
        <v>-4.3949924811509625E-2</v>
      </c>
    </row>
    <row r="74" spans="1:18" ht="20.100000000000001" customHeight="1" x14ac:dyDescent="0.25">
      <c r="A74" s="57" t="s">
        <v>160</v>
      </c>
      <c r="B74" s="25">
        <v>878.77</v>
      </c>
      <c r="C74" s="223">
        <v>1029.49</v>
      </c>
      <c r="D74" s="4">
        <f t="shared" si="38"/>
        <v>2.7873772035638289E-2</v>
      </c>
      <c r="E74" s="229">
        <f t="shared" si="39"/>
        <v>3.0788126882407965E-2</v>
      </c>
      <c r="F74" s="102">
        <f t="shared" si="33"/>
        <v>0.17151245490856543</v>
      </c>
      <c r="G74" s="83">
        <f t="shared" si="34"/>
        <v>0.10455545245342104</v>
      </c>
      <c r="I74" s="25">
        <v>574.78699999999992</v>
      </c>
      <c r="J74" s="223">
        <v>680.54</v>
      </c>
      <c r="K74" s="31">
        <f t="shared" si="40"/>
        <v>2.1241321690943525E-2</v>
      </c>
      <c r="L74" s="229">
        <f t="shared" si="41"/>
        <v>2.5303435614182218E-2</v>
      </c>
      <c r="M74" s="102">
        <f t="shared" si="35"/>
        <v>0.18398641583751904</v>
      </c>
      <c r="N74" s="83">
        <f t="shared" si="36"/>
        <v>0.1912364014980584</v>
      </c>
      <c r="P74" s="62">
        <f t="shared" si="37"/>
        <v>6.540812726879615</v>
      </c>
      <c r="Q74" s="236">
        <f t="shared" si="37"/>
        <v>6.6104576052220034</v>
      </c>
      <c r="R74" s="92">
        <f t="shared" si="42"/>
        <v>1.0647740770222826E-2</v>
      </c>
    </row>
    <row r="75" spans="1:18" ht="20.100000000000001" customHeight="1" x14ac:dyDescent="0.25">
      <c r="A75" s="57" t="s">
        <v>183</v>
      </c>
      <c r="B75" s="25">
        <v>605.1</v>
      </c>
      <c r="C75" s="223">
        <v>388.92</v>
      </c>
      <c r="D75" s="4">
        <f t="shared" si="38"/>
        <v>1.9193212625333966E-2</v>
      </c>
      <c r="E75" s="229">
        <f t="shared" si="39"/>
        <v>1.1631116676321388E-2</v>
      </c>
      <c r="F75" s="102">
        <f t="shared" si="33"/>
        <v>-0.35726326227069904</v>
      </c>
      <c r="G75" s="83">
        <f t="shared" si="34"/>
        <v>-0.39399844604602746</v>
      </c>
      <c r="I75" s="25">
        <v>1183.345</v>
      </c>
      <c r="J75" s="223">
        <v>624.05199999999991</v>
      </c>
      <c r="K75" s="31">
        <f t="shared" si="40"/>
        <v>4.3730654688379465E-2</v>
      </c>
      <c r="L75" s="229">
        <f t="shared" si="41"/>
        <v>2.3203132221326653E-2</v>
      </c>
      <c r="M75" s="102">
        <f t="shared" si="35"/>
        <v>-0.47263731202650122</v>
      </c>
      <c r="N75" s="83">
        <f t="shared" si="36"/>
        <v>-0.46940807571553655</v>
      </c>
      <c r="P75" s="62">
        <f t="shared" si="37"/>
        <v>19.556189059659562</v>
      </c>
      <c r="Q75" s="236">
        <f t="shared" si="37"/>
        <v>16.045767767150053</v>
      </c>
      <c r="R75" s="92">
        <f t="shared" si="42"/>
        <v>-0.17950436466943315</v>
      </c>
    </row>
    <row r="76" spans="1:18" ht="20.100000000000001" customHeight="1" x14ac:dyDescent="0.25">
      <c r="A76" s="57" t="s">
        <v>156</v>
      </c>
      <c r="B76" s="25">
        <v>842.78999999999985</v>
      </c>
      <c r="C76" s="223">
        <v>623.03</v>
      </c>
      <c r="D76" s="4">
        <f t="shared" si="38"/>
        <v>2.673251969675295E-2</v>
      </c>
      <c r="E76" s="229">
        <f t="shared" si="39"/>
        <v>1.8632455576592908E-2</v>
      </c>
      <c r="F76" s="102">
        <f t="shared" si="33"/>
        <v>-0.2607529752370103</v>
      </c>
      <c r="G76" s="83">
        <f t="shared" si="34"/>
        <v>-0.30300413922986508</v>
      </c>
      <c r="I76" s="25">
        <v>506.46000000000009</v>
      </c>
      <c r="J76" s="223">
        <v>424.42200000000003</v>
      </c>
      <c r="K76" s="31">
        <f t="shared" si="40"/>
        <v>1.8716289309944831E-2</v>
      </c>
      <c r="L76" s="229">
        <f t="shared" si="41"/>
        <v>1.5780607679552187E-2</v>
      </c>
      <c r="M76" s="102">
        <f t="shared" si="35"/>
        <v>-0.16198317734865547</v>
      </c>
      <c r="N76" s="83">
        <f t="shared" si="36"/>
        <v>-0.15685169115401415</v>
      </c>
      <c r="P76" s="62">
        <f t="shared" si="37"/>
        <v>6.0093261666607365</v>
      </c>
      <c r="Q76" s="236">
        <f t="shared" si="37"/>
        <v>6.8122241304592084</v>
      </c>
      <c r="R76" s="92">
        <f t="shared" si="42"/>
        <v>0.13360865120833113</v>
      </c>
    </row>
    <row r="77" spans="1:18" ht="20.100000000000001" customHeight="1" x14ac:dyDescent="0.25">
      <c r="A77" s="57" t="s">
        <v>155</v>
      </c>
      <c r="B77" s="25">
        <v>465.87000000000006</v>
      </c>
      <c r="C77" s="223">
        <v>543.35</v>
      </c>
      <c r="D77" s="4">
        <f t="shared" si="38"/>
        <v>1.4776965734199862E-2</v>
      </c>
      <c r="E77" s="229">
        <f t="shared" si="39"/>
        <v>1.6249530098938668E-2</v>
      </c>
      <c r="F77" s="102">
        <f t="shared" si="33"/>
        <v>0.16631249060896805</v>
      </c>
      <c r="G77" s="83">
        <f t="shared" si="34"/>
        <v>9.9652688598356687E-2</v>
      </c>
      <c r="I77" s="25">
        <v>354.74799999999999</v>
      </c>
      <c r="J77" s="223">
        <v>422.40699999999998</v>
      </c>
      <c r="K77" s="31">
        <f t="shared" si="40"/>
        <v>1.3109754373739896E-2</v>
      </c>
      <c r="L77" s="229">
        <f t="shared" si="41"/>
        <v>1.5705687141798964E-2</v>
      </c>
      <c r="M77" s="102">
        <f t="shared" si="35"/>
        <v>0.19072411965677041</v>
      </c>
      <c r="N77" s="83">
        <f t="shared" si="36"/>
        <v>0.19801536276369694</v>
      </c>
      <c r="P77" s="62">
        <f t="shared" si="37"/>
        <v>7.6147423100865037</v>
      </c>
      <c r="Q77" s="236">
        <f t="shared" si="37"/>
        <v>7.7741234931443817</v>
      </c>
      <c r="R77" s="92">
        <f t="shared" si="42"/>
        <v>2.0930607572466543E-2</v>
      </c>
    </row>
    <row r="78" spans="1:18" ht="20.100000000000001" customHeight="1" x14ac:dyDescent="0.25">
      <c r="A78" s="57" t="s">
        <v>180</v>
      </c>
      <c r="B78" s="25">
        <v>357.90999999999997</v>
      </c>
      <c r="C78" s="223">
        <v>327.17</v>
      </c>
      <c r="D78" s="4">
        <f t="shared" si="38"/>
        <v>1.1352574336032522E-2</v>
      </c>
      <c r="E78" s="229">
        <f t="shared" si="39"/>
        <v>9.7844092435258375E-3</v>
      </c>
      <c r="F78" s="102">
        <f t="shared" si="33"/>
        <v>-8.5887513620742525E-2</v>
      </c>
      <c r="G78" s="83">
        <f t="shared" si="34"/>
        <v>-0.13813299486878533</v>
      </c>
      <c r="I78" s="25">
        <v>541.86400000000003</v>
      </c>
      <c r="J78" s="223">
        <v>417.07900000000001</v>
      </c>
      <c r="K78" s="31">
        <f t="shared" si="40"/>
        <v>2.0024648324929797E-2</v>
      </c>
      <c r="L78" s="229">
        <f t="shared" si="41"/>
        <v>1.5507584598300622E-2</v>
      </c>
      <c r="M78" s="102">
        <f t="shared" si="35"/>
        <v>-0.23028841185242058</v>
      </c>
      <c r="N78" s="83">
        <f t="shared" si="36"/>
        <v>-0.22557518381012623</v>
      </c>
      <c r="P78" s="62">
        <f t="shared" si="37"/>
        <v>15.139671984577131</v>
      </c>
      <c r="Q78" s="236">
        <f t="shared" si="37"/>
        <v>12.74808203686157</v>
      </c>
      <c r="R78" s="92">
        <f t="shared" si="42"/>
        <v>-0.15796841240364304</v>
      </c>
    </row>
    <row r="79" spans="1:18" ht="20.100000000000001" customHeight="1" x14ac:dyDescent="0.25">
      <c r="A79" s="57" t="s">
        <v>178</v>
      </c>
      <c r="B79" s="25">
        <v>288.04000000000002</v>
      </c>
      <c r="C79" s="223">
        <v>326.05</v>
      </c>
      <c r="D79" s="4">
        <f t="shared" si="38"/>
        <v>9.1363625261959933E-3</v>
      </c>
      <c r="E79" s="229">
        <f t="shared" si="39"/>
        <v>9.750914307092946E-3</v>
      </c>
      <c r="F79" s="102">
        <f t="shared" si="33"/>
        <v>0.13196083877239267</v>
      </c>
      <c r="G79" s="83">
        <f t="shared" si="34"/>
        <v>6.7264382201876874E-2</v>
      </c>
      <c r="I79" s="25">
        <v>278.755</v>
      </c>
      <c r="J79" s="223">
        <v>401.01400000000001</v>
      </c>
      <c r="K79" s="31">
        <f t="shared" si="40"/>
        <v>1.0301424054404436E-2</v>
      </c>
      <c r="L79" s="229">
        <f t="shared" si="41"/>
        <v>1.4910265273732137E-2</v>
      </c>
      <c r="M79" s="102">
        <f t="shared" si="35"/>
        <v>0.43858944234184144</v>
      </c>
      <c r="N79" s="83">
        <f t="shared" si="36"/>
        <v>0.44739845627043795</v>
      </c>
      <c r="P79" s="62">
        <f t="shared" si="37"/>
        <v>9.6776489376475485</v>
      </c>
      <c r="Q79" s="236">
        <f t="shared" si="37"/>
        <v>12.299156571078056</v>
      </c>
      <c r="R79" s="92">
        <f t="shared" si="42"/>
        <v>0.27088269582010133</v>
      </c>
    </row>
    <row r="80" spans="1:18" ht="20.100000000000001" customHeight="1" x14ac:dyDescent="0.25">
      <c r="A80" s="57" t="s">
        <v>186</v>
      </c>
      <c r="B80" s="25">
        <v>703.24</v>
      </c>
      <c r="C80" s="223">
        <v>614.54999999999995</v>
      </c>
      <c r="D80" s="4">
        <f t="shared" si="38"/>
        <v>2.2306122701437545E-2</v>
      </c>
      <c r="E80" s="229">
        <f t="shared" si="39"/>
        <v>1.8378851057886735E-2</v>
      </c>
      <c r="F80" s="102">
        <f t="shared" si="33"/>
        <v>-0.12611626187361363</v>
      </c>
      <c r="G80" s="83">
        <f t="shared" si="34"/>
        <v>-0.17606249620861772</v>
      </c>
      <c r="I80" s="25">
        <v>516.99</v>
      </c>
      <c r="J80" s="223">
        <v>398.54899999999998</v>
      </c>
      <c r="K80" s="31">
        <f t="shared" si="40"/>
        <v>1.9105426707634123E-2</v>
      </c>
      <c r="L80" s="229">
        <f t="shared" si="41"/>
        <v>1.4818613102237501E-2</v>
      </c>
      <c r="M80" s="102">
        <f t="shared" si="35"/>
        <v>-0.22909727460879326</v>
      </c>
      <c r="N80" s="83">
        <f t="shared" si="36"/>
        <v>-0.22437675279368152</v>
      </c>
      <c r="P80" s="62">
        <f t="shared" si="37"/>
        <v>7.3515442807576363</v>
      </c>
      <c r="Q80" s="236">
        <f t="shared" si="37"/>
        <v>6.4852168253193394</v>
      </c>
      <c r="R80" s="92">
        <f t="shared" si="42"/>
        <v>-0.11784292148057562</v>
      </c>
    </row>
    <row r="81" spans="1:18" ht="20.100000000000001" customHeight="1" x14ac:dyDescent="0.25">
      <c r="A81" s="57" t="s">
        <v>185</v>
      </c>
      <c r="B81" s="25">
        <v>352.28000000000003</v>
      </c>
      <c r="C81" s="223">
        <v>357.98</v>
      </c>
      <c r="D81" s="4">
        <f t="shared" si="38"/>
        <v>1.1173995940592712E-2</v>
      </c>
      <c r="E81" s="229">
        <f t="shared" si="39"/>
        <v>1.0705819057362776E-2</v>
      </c>
      <c r="F81" s="102">
        <f t="shared" si="33"/>
        <v>1.6180311116157569E-2</v>
      </c>
      <c r="G81" s="83">
        <f t="shared" si="34"/>
        <v>-4.1898787660119924E-2</v>
      </c>
      <c r="I81" s="25">
        <v>279.827</v>
      </c>
      <c r="J81" s="223">
        <v>359.75099999999998</v>
      </c>
      <c r="K81" s="31">
        <f t="shared" si="40"/>
        <v>1.0341039941424657E-2</v>
      </c>
      <c r="L81" s="229">
        <f t="shared" si="41"/>
        <v>1.3376048822461085E-2</v>
      </c>
      <c r="M81" s="102">
        <f t="shared" si="35"/>
        <v>0.28561932908547061</v>
      </c>
      <c r="N81" s="83">
        <f t="shared" si="36"/>
        <v>0.29349165057168358</v>
      </c>
      <c r="P81" s="62">
        <f t="shared" si="37"/>
        <v>7.9433121380719873</v>
      </c>
      <c r="Q81" s="236">
        <f t="shared" si="37"/>
        <v>10.049472037543996</v>
      </c>
      <c r="R81" s="92">
        <f t="shared" si="42"/>
        <v>0.26514882744910223</v>
      </c>
    </row>
    <row r="82" spans="1:18" ht="20.100000000000001" customHeight="1" x14ac:dyDescent="0.25">
      <c r="A82" s="57" t="s">
        <v>181</v>
      </c>
      <c r="B82" s="25">
        <v>207.28000000000003</v>
      </c>
      <c r="C82" s="223">
        <v>323.08999999999997</v>
      </c>
      <c r="D82" s="4">
        <f t="shared" si="38"/>
        <v>6.5747299834394727E-3</v>
      </c>
      <c r="E82" s="229">
        <f t="shared" si="39"/>
        <v>9.6623919750917341E-3</v>
      </c>
      <c r="F82" s="102">
        <f t="shared" ref="F82:F87" si="43">(C82-B82)/B82</f>
        <v>0.55871285218062494</v>
      </c>
      <c r="G82" s="83">
        <f t="shared" ref="G82:G87" si="44">(E82-D82)/D82</f>
        <v>0.46962567275454814</v>
      </c>
      <c r="I82" s="25">
        <v>200.52599999999998</v>
      </c>
      <c r="J82" s="223">
        <v>300.85300000000001</v>
      </c>
      <c r="K82" s="31">
        <f t="shared" si="40"/>
        <v>7.4104620901275448E-3</v>
      </c>
      <c r="L82" s="229">
        <f t="shared" si="41"/>
        <v>1.1186138235568171E-2</v>
      </c>
      <c r="M82" s="102">
        <f t="shared" ref="M82:M87" si="45">(J82-I82)/I82</f>
        <v>0.50031916060760218</v>
      </c>
      <c r="N82" s="83">
        <f t="shared" ref="N82:N87" si="46">(L82-K82)/K82</f>
        <v>0.50950616837655816</v>
      </c>
      <c r="P82" s="62">
        <f t="shared" ref="P82:P87" si="47">(I82/B82)*10</f>
        <v>9.674160555769971</v>
      </c>
      <c r="Q82" s="236">
        <f t="shared" ref="Q82:Q87" si="48">(J82/C82)*10</f>
        <v>9.3117397629143603</v>
      </c>
      <c r="R82" s="92">
        <f t="shared" ref="R82:R87" si="49">(Q82-P82)/P82</f>
        <v>-3.7462763902491945E-2</v>
      </c>
    </row>
    <row r="83" spans="1:18" ht="20.100000000000001" customHeight="1" x14ac:dyDescent="0.25">
      <c r="A83" s="57" t="s">
        <v>189</v>
      </c>
      <c r="B83" s="25">
        <v>292.63</v>
      </c>
      <c r="C83" s="223">
        <v>231.89</v>
      </c>
      <c r="D83" s="4">
        <f t="shared" si="38"/>
        <v>9.2819530830465687E-3</v>
      </c>
      <c r="E83" s="229">
        <f t="shared" si="39"/>
        <v>6.9349471512706118E-3</v>
      </c>
      <c r="F83" s="102">
        <f t="shared" si="43"/>
        <v>-0.20756586816115918</v>
      </c>
      <c r="G83" s="83">
        <f t="shared" si="44"/>
        <v>-0.25285690530614174</v>
      </c>
      <c r="I83" s="25">
        <v>260.267</v>
      </c>
      <c r="J83" s="223">
        <v>258.86699999999996</v>
      </c>
      <c r="K83" s="31">
        <f t="shared" si="40"/>
        <v>9.6181978237795899E-3</v>
      </c>
      <c r="L83" s="229">
        <f t="shared" si="41"/>
        <v>9.6250396260859124E-3</v>
      </c>
      <c r="M83" s="102">
        <f t="shared" si="45"/>
        <v>-5.3790914714506033E-3</v>
      </c>
      <c r="N83" s="83">
        <f t="shared" si="46"/>
        <v>7.1133932069968465E-4</v>
      </c>
      <c r="P83" s="62">
        <f t="shared" si="47"/>
        <v>8.8940641766052693</v>
      </c>
      <c r="Q83" s="236">
        <f t="shared" si="48"/>
        <v>11.163353314071326</v>
      </c>
      <c r="R83" s="92">
        <f t="shared" si="49"/>
        <v>0.25514647661697115</v>
      </c>
    </row>
    <row r="84" spans="1:18" ht="20.100000000000001" customHeight="1" x14ac:dyDescent="0.25">
      <c r="A84" s="57" t="s">
        <v>184</v>
      </c>
      <c r="B84" s="25">
        <v>245.39000000000001</v>
      </c>
      <c r="C84" s="223">
        <v>333.45</v>
      </c>
      <c r="D84" s="4">
        <f t="shared" si="38"/>
        <v>7.7835439532816103E-3</v>
      </c>
      <c r="E84" s="229">
        <f t="shared" si="39"/>
        <v>9.9722201370959756E-3</v>
      </c>
      <c r="F84" s="102">
        <f t="shared" si="43"/>
        <v>0.35885732914951696</v>
      </c>
      <c r="G84" s="83">
        <f t="shared" si="44"/>
        <v>0.2811927570463067</v>
      </c>
      <c r="I84" s="25">
        <v>146.018</v>
      </c>
      <c r="J84" s="223">
        <v>223.24</v>
      </c>
      <c r="K84" s="31">
        <f t="shared" si="40"/>
        <v>5.3961124915285E-3</v>
      </c>
      <c r="L84" s="229">
        <f t="shared" si="41"/>
        <v>8.3003775920739986E-3</v>
      </c>
      <c r="M84" s="102">
        <f t="shared" si="45"/>
        <v>0.52885260721280947</v>
      </c>
      <c r="N84" s="83">
        <f t="shared" si="46"/>
        <v>0.5382143358028546</v>
      </c>
      <c r="P84" s="62">
        <f t="shared" si="47"/>
        <v>5.9504462284526669</v>
      </c>
      <c r="Q84" s="236">
        <f t="shared" si="48"/>
        <v>6.6948568001199584</v>
      </c>
      <c r="R84" s="92">
        <f t="shared" si="49"/>
        <v>0.12510163827845655</v>
      </c>
    </row>
    <row r="85" spans="1:18" ht="20.100000000000001" customHeight="1" x14ac:dyDescent="0.25">
      <c r="A85" s="57" t="s">
        <v>210</v>
      </c>
      <c r="B85" s="25">
        <v>42.660000000000004</v>
      </c>
      <c r="C85" s="223">
        <v>86.940000000000012</v>
      </c>
      <c r="D85" s="4">
        <f t="shared" si="38"/>
        <v>1.3531357636700496E-3</v>
      </c>
      <c r="E85" s="229">
        <f t="shared" si="39"/>
        <v>2.6000444406031617E-3</v>
      </c>
      <c r="F85" s="102">
        <f t="shared" si="43"/>
        <v>1.037974683544304</v>
      </c>
      <c r="G85" s="83">
        <f t="shared" si="44"/>
        <v>0.92149561811238923</v>
      </c>
      <c r="I85" s="25">
        <v>22.22</v>
      </c>
      <c r="J85" s="223">
        <v>185.34699999999998</v>
      </c>
      <c r="K85" s="31">
        <f t="shared" si="40"/>
        <v>8.2114273282583828E-4</v>
      </c>
      <c r="L85" s="229">
        <f t="shared" si="41"/>
        <v>6.8914624868219813E-3</v>
      </c>
      <c r="M85" s="102">
        <f t="shared" si="45"/>
        <v>7.341449144914491</v>
      </c>
      <c r="N85" s="83">
        <f t="shared" si="46"/>
        <v>7.3925269156387188</v>
      </c>
      <c r="P85" s="62">
        <f t="shared" si="47"/>
        <v>5.2086263478668542</v>
      </c>
      <c r="Q85" s="236">
        <f t="shared" si="48"/>
        <v>21.318955601564294</v>
      </c>
      <c r="R85" s="92">
        <f t="shared" si="49"/>
        <v>3.0930092077530729</v>
      </c>
    </row>
    <row r="86" spans="1:18" ht="20.100000000000001" customHeight="1" x14ac:dyDescent="0.25">
      <c r="A86" s="57" t="s">
        <v>194</v>
      </c>
      <c r="B86" s="25">
        <v>314.38</v>
      </c>
      <c r="C86" s="223">
        <v>347.70999999999992</v>
      </c>
      <c r="D86" s="4">
        <f t="shared" si="38"/>
        <v>9.9718429766195542E-3</v>
      </c>
      <c r="E86" s="229">
        <f t="shared" si="39"/>
        <v>1.039868245275046E-2</v>
      </c>
      <c r="F86" s="102">
        <f t="shared" si="43"/>
        <v>0.10601819454163727</v>
      </c>
      <c r="G86" s="83">
        <f t="shared" si="44"/>
        <v>4.2804472265727929E-2</v>
      </c>
      <c r="I86" s="25">
        <v>138.98699999999999</v>
      </c>
      <c r="J86" s="223">
        <v>153.798</v>
      </c>
      <c r="K86" s="31">
        <f t="shared" si="40"/>
        <v>5.136281053432259E-3</v>
      </c>
      <c r="L86" s="229">
        <f t="shared" si="41"/>
        <v>5.7184262359155922E-3</v>
      </c>
      <c r="M86" s="102">
        <f t="shared" si="45"/>
        <v>0.10656392324462005</v>
      </c>
      <c r="N86" s="83">
        <f t="shared" si="46"/>
        <v>0.11333982241768518</v>
      </c>
      <c r="P86" s="62">
        <f t="shared" si="47"/>
        <v>4.420987340161588</v>
      </c>
      <c r="Q86" s="236">
        <f t="shared" si="48"/>
        <v>4.4231687325644939</v>
      </c>
      <c r="R86" s="92">
        <f t="shared" si="49"/>
        <v>4.9341747330726459E-4</v>
      </c>
    </row>
    <row r="87" spans="1:18" ht="20.100000000000001" customHeight="1" x14ac:dyDescent="0.25">
      <c r="A87" s="57" t="s">
        <v>187</v>
      </c>
      <c r="B87" s="25">
        <v>172.69</v>
      </c>
      <c r="C87" s="223">
        <v>262.82</v>
      </c>
      <c r="D87" s="4">
        <f t="shared" si="38"/>
        <v>5.477567159591675E-3</v>
      </c>
      <c r="E87" s="229">
        <f t="shared" si="39"/>
        <v>7.8599457082967894E-3</v>
      </c>
      <c r="F87" s="102">
        <f t="shared" si="43"/>
        <v>0.52191788754415425</v>
      </c>
      <c r="G87" s="83">
        <f t="shared" si="44"/>
        <v>0.43493369944964921</v>
      </c>
      <c r="I87" s="25">
        <v>101.44999999999999</v>
      </c>
      <c r="J87" s="223">
        <v>140.92500000000001</v>
      </c>
      <c r="K87" s="31">
        <f t="shared" si="40"/>
        <v>3.7490967707102291E-3</v>
      </c>
      <c r="L87" s="229">
        <f t="shared" si="41"/>
        <v>5.2397899666862041E-3</v>
      </c>
      <c r="M87" s="102">
        <f t="shared" si="45"/>
        <v>0.38910793494332208</v>
      </c>
      <c r="N87" s="83">
        <f t="shared" si="46"/>
        <v>0.39761395534572397</v>
      </c>
      <c r="P87" s="62">
        <f t="shared" si="47"/>
        <v>5.8746887486247026</v>
      </c>
      <c r="Q87" s="236">
        <f t="shared" si="48"/>
        <v>5.3620348527509334</v>
      </c>
      <c r="R87" s="92">
        <f t="shared" si="49"/>
        <v>-8.7264860796886362E-2</v>
      </c>
    </row>
    <row r="88" spans="1:18" ht="20.100000000000001" customHeight="1" x14ac:dyDescent="0.25">
      <c r="A88" s="57" t="s">
        <v>216</v>
      </c>
      <c r="B88" s="25">
        <v>57.26</v>
      </c>
      <c r="C88" s="223">
        <v>181.52</v>
      </c>
      <c r="D88" s="4">
        <f t="shared" si="38"/>
        <v>1.8162342669420309E-3</v>
      </c>
      <c r="E88" s="229">
        <f t="shared" si="39"/>
        <v>5.4285721975878293E-3</v>
      </c>
      <c r="F88" s="102">
        <f t="shared" ref="F88:F94" si="50">(C88-B88)/B88</f>
        <v>2.1701012923506817</v>
      </c>
      <c r="G88" s="83">
        <f t="shared" ref="G88:G94" si="51">(E88-D88)/D88</f>
        <v>1.9889162958740136</v>
      </c>
      <c r="I88" s="25">
        <v>44.533999999999999</v>
      </c>
      <c r="J88" s="223">
        <v>116.887</v>
      </c>
      <c r="K88" s="31">
        <f t="shared" si="40"/>
        <v>1.6457592467896437E-3</v>
      </c>
      <c r="L88" s="229">
        <f t="shared" si="41"/>
        <v>4.3460232736281731E-3</v>
      </c>
      <c r="M88" s="102">
        <f t="shared" ref="M88:M94" si="52">(J88-I88)/I88</f>
        <v>1.6246687923833478</v>
      </c>
      <c r="N88" s="83">
        <f t="shared" ref="N88:N94" si="53">(L88-K88)/K88</f>
        <v>1.6407406077808109</v>
      </c>
      <c r="P88" s="62">
        <f t="shared" ref="P88:P94" si="54">(I88/B88)*10</f>
        <v>7.777506112469438</v>
      </c>
      <c r="Q88" s="236">
        <f t="shared" ref="Q88:Q94" si="55">(J88/C88)*10</f>
        <v>6.4393455266637281</v>
      </c>
      <c r="R88" s="92">
        <f t="shared" ref="R88:R94" si="56">(Q88-P88)/P88</f>
        <v>-0.17205522778828525</v>
      </c>
    </row>
    <row r="89" spans="1:18" ht="20.100000000000001" customHeight="1" x14ac:dyDescent="0.25">
      <c r="A89" s="57" t="s">
        <v>188</v>
      </c>
      <c r="B89" s="25">
        <v>122.57000000000001</v>
      </c>
      <c r="C89" s="223">
        <v>99.079999999999984</v>
      </c>
      <c r="D89" s="4">
        <f t="shared" si="38"/>
        <v>3.8878070921949835E-3</v>
      </c>
      <c r="E89" s="229">
        <f t="shared" si="39"/>
        <v>2.963105626581104E-3</v>
      </c>
      <c r="F89" s="102">
        <f t="shared" si="50"/>
        <v>-0.1916455902749451</v>
      </c>
      <c r="G89" s="83">
        <f t="shared" si="51"/>
        <v>-0.23784654014091278</v>
      </c>
      <c r="I89" s="25">
        <v>111.72</v>
      </c>
      <c r="J89" s="223">
        <v>113.399</v>
      </c>
      <c r="K89" s="31">
        <f t="shared" si="40"/>
        <v>4.1286258375923786E-3</v>
      </c>
      <c r="L89" s="229">
        <f t="shared" si="41"/>
        <v>4.2163345214280565E-3</v>
      </c>
      <c r="M89" s="102">
        <f t="shared" si="52"/>
        <v>1.5028643036161851E-2</v>
      </c>
      <c r="N89" s="83">
        <f t="shared" si="53"/>
        <v>2.1244037916215118E-2</v>
      </c>
      <c r="P89" s="62">
        <f t="shared" si="54"/>
        <v>9.1147915476870356</v>
      </c>
      <c r="Q89" s="236">
        <f t="shared" si="55"/>
        <v>11.44519580137263</v>
      </c>
      <c r="R89" s="92">
        <f t="shared" si="56"/>
        <v>0.25567279750648353</v>
      </c>
    </row>
    <row r="90" spans="1:18" ht="20.100000000000001" customHeight="1" x14ac:dyDescent="0.25">
      <c r="A90" s="57" t="s">
        <v>159</v>
      </c>
      <c r="B90" s="25">
        <v>99.140000000000015</v>
      </c>
      <c r="C90" s="223">
        <v>107.37</v>
      </c>
      <c r="D90" s="4">
        <f t="shared" si="38"/>
        <v>3.1446291516701533E-3</v>
      </c>
      <c r="E90" s="229">
        <f t="shared" si="39"/>
        <v>3.2110279685709851E-3</v>
      </c>
      <c r="F90" s="102">
        <f t="shared" si="50"/>
        <v>8.3013919709501602E-2</v>
      </c>
      <c r="G90" s="83">
        <f t="shared" si="51"/>
        <v>2.1114991211464949E-2</v>
      </c>
      <c r="I90" s="25">
        <v>117.67399999999998</v>
      </c>
      <c r="J90" s="223">
        <v>110.453</v>
      </c>
      <c r="K90" s="31">
        <f t="shared" si="40"/>
        <v>4.3486566130759531E-3</v>
      </c>
      <c r="L90" s="229">
        <f t="shared" si="41"/>
        <v>4.106798092534265E-3</v>
      </c>
      <c r="M90" s="102">
        <f t="shared" si="52"/>
        <v>-6.1364447541512795E-2</v>
      </c>
      <c r="N90" s="83">
        <f t="shared" si="53"/>
        <v>-5.5616835740592833E-2</v>
      </c>
      <c r="P90" s="62">
        <f t="shared" si="54"/>
        <v>11.869477506556381</v>
      </c>
      <c r="Q90" s="236">
        <f t="shared" si="55"/>
        <v>10.287137934246065</v>
      </c>
      <c r="R90" s="92">
        <f t="shared" si="56"/>
        <v>-0.13331164505230106</v>
      </c>
    </row>
    <row r="91" spans="1:18" ht="20.100000000000001" customHeight="1" x14ac:dyDescent="0.25">
      <c r="A91" s="57" t="s">
        <v>199</v>
      </c>
      <c r="B91" s="25">
        <v>98.110000000000014</v>
      </c>
      <c r="C91" s="223">
        <v>107.74000000000001</v>
      </c>
      <c r="D91" s="4">
        <f t="shared" si="38"/>
        <v>3.111958503836582E-3</v>
      </c>
      <c r="E91" s="229">
        <f t="shared" si="39"/>
        <v>3.2220932600711366E-3</v>
      </c>
      <c r="F91" s="102">
        <f t="shared" si="50"/>
        <v>9.8155131994699774E-2</v>
      </c>
      <c r="G91" s="83">
        <f t="shared" si="51"/>
        <v>3.5390817743480456E-2</v>
      </c>
      <c r="I91" s="25">
        <v>74.850999999999999</v>
      </c>
      <c r="J91" s="223">
        <v>78.776999999999987</v>
      </c>
      <c r="K91" s="31">
        <f t="shared" si="40"/>
        <v>2.7661275740210093E-3</v>
      </c>
      <c r="L91" s="229">
        <f t="shared" si="41"/>
        <v>2.929039802771964E-3</v>
      </c>
      <c r="M91" s="102">
        <f t="shared" si="52"/>
        <v>5.2450869059865436E-2</v>
      </c>
      <c r="N91" s="83">
        <f t="shared" si="53"/>
        <v>5.8895414036936725E-2</v>
      </c>
      <c r="P91" s="62">
        <f t="shared" si="54"/>
        <v>7.6292936499847102</v>
      </c>
      <c r="Q91" s="236">
        <f t="shared" si="55"/>
        <v>7.3117690736959329</v>
      </c>
      <c r="R91" s="92">
        <f t="shared" si="56"/>
        <v>-4.1619131580996838E-2</v>
      </c>
    </row>
    <row r="92" spans="1:18" ht="20.100000000000001" customHeight="1" x14ac:dyDescent="0.25">
      <c r="A92" s="57" t="s">
        <v>148</v>
      </c>
      <c r="B92" s="25">
        <v>60.1</v>
      </c>
      <c r="C92" s="223">
        <v>104.33</v>
      </c>
      <c r="D92" s="4">
        <f t="shared" si="38"/>
        <v>1.9063164415511014E-3</v>
      </c>
      <c r="E92" s="229">
        <f t="shared" si="39"/>
        <v>3.1201131411102809E-3</v>
      </c>
      <c r="F92" s="102">
        <f t="shared" si="50"/>
        <v>0.73594009983361053</v>
      </c>
      <c r="G92" s="83">
        <f t="shared" si="51"/>
        <v>0.63672361686790924</v>
      </c>
      <c r="I92" s="25">
        <v>42.936</v>
      </c>
      <c r="J92" s="223">
        <v>78.442000000000007</v>
      </c>
      <c r="K92" s="31">
        <f t="shared" si="40"/>
        <v>1.5867049674442033E-3</v>
      </c>
      <c r="L92" s="229">
        <f t="shared" si="41"/>
        <v>2.9165840309866896E-3</v>
      </c>
      <c r="M92" s="102">
        <f t="shared" si="52"/>
        <v>0.8269517421278183</v>
      </c>
      <c r="N92" s="83">
        <f t="shared" si="53"/>
        <v>0.83813884170577646</v>
      </c>
      <c r="P92" s="62">
        <f t="shared" si="54"/>
        <v>7.1440931780366057</v>
      </c>
      <c r="Q92" s="236">
        <f t="shared" si="55"/>
        <v>7.5186427681395589</v>
      </c>
      <c r="R92" s="92">
        <f t="shared" si="56"/>
        <v>5.2427870237533737E-2</v>
      </c>
    </row>
    <row r="93" spans="1:18" ht="20.100000000000001" customHeight="1" x14ac:dyDescent="0.25">
      <c r="A93" s="57" t="s">
        <v>217</v>
      </c>
      <c r="B93" s="25">
        <v>40.1</v>
      </c>
      <c r="C93" s="223">
        <v>71.97</v>
      </c>
      <c r="D93" s="4">
        <f t="shared" si="38"/>
        <v>1.27193493021962E-3</v>
      </c>
      <c r="E93" s="229">
        <f t="shared" si="39"/>
        <v>2.1523487277456811E-3</v>
      </c>
      <c r="F93" s="102">
        <f t="shared" si="50"/>
        <v>0.79476309226932662</v>
      </c>
      <c r="G93" s="83">
        <f t="shared" si="51"/>
        <v>0.69218462093343369</v>
      </c>
      <c r="I93" s="25">
        <v>39.862000000000002</v>
      </c>
      <c r="J93" s="223">
        <v>73.330999999999989</v>
      </c>
      <c r="K93" s="31">
        <f t="shared" si="40"/>
        <v>1.4731049332089815E-3</v>
      </c>
      <c r="L93" s="229">
        <f t="shared" si="41"/>
        <v>2.7265498530925384E-3</v>
      </c>
      <c r="M93" s="102">
        <f t="shared" si="52"/>
        <v>0.8396216948472226</v>
      </c>
      <c r="N93" s="83">
        <f t="shared" si="53"/>
        <v>0.85088637722031002</v>
      </c>
      <c r="P93" s="62">
        <f t="shared" si="54"/>
        <v>9.9406483790523694</v>
      </c>
      <c r="Q93" s="236">
        <f t="shared" si="55"/>
        <v>10.189106572182853</v>
      </c>
      <c r="R93" s="92">
        <f t="shared" si="56"/>
        <v>2.4994163726186309E-2</v>
      </c>
    </row>
    <row r="94" spans="1:18" ht="20.100000000000001" customHeight="1" x14ac:dyDescent="0.25">
      <c r="A94" s="57" t="s">
        <v>218</v>
      </c>
      <c r="B94" s="25">
        <v>94.79</v>
      </c>
      <c r="C94" s="223">
        <v>61.35</v>
      </c>
      <c r="D94" s="4">
        <f t="shared" si="38"/>
        <v>3.0066511729555556E-3</v>
      </c>
      <c r="E94" s="229">
        <f t="shared" si="39"/>
        <v>1.8347449554980901E-3</v>
      </c>
      <c r="F94" s="102">
        <f t="shared" si="50"/>
        <v>-0.35277982909589622</v>
      </c>
      <c r="G94" s="83">
        <f t="shared" si="51"/>
        <v>-0.38977126046367228</v>
      </c>
      <c r="I94" s="25">
        <v>89.049999999999983</v>
      </c>
      <c r="J94" s="223">
        <v>58.234999999999999</v>
      </c>
      <c r="K94" s="31">
        <f t="shared" si="40"/>
        <v>3.2908533014464848E-3</v>
      </c>
      <c r="L94" s="229">
        <f t="shared" ref="L94" si="57">J94/$J$96</f>
        <v>2.1652593131805645E-3</v>
      </c>
      <c r="M94" s="102">
        <f t="shared" si="52"/>
        <v>-0.34604154969118461</v>
      </c>
      <c r="N94" s="83">
        <f t="shared" si="53"/>
        <v>-0.34203712081944487</v>
      </c>
      <c r="P94" s="62">
        <f t="shared" si="54"/>
        <v>9.3944508914442419</v>
      </c>
      <c r="Q94" s="236">
        <f t="shared" si="55"/>
        <v>9.4922575387123072</v>
      </c>
      <c r="R94" s="92">
        <f t="shared" si="56"/>
        <v>1.0411108472251436E-2</v>
      </c>
    </row>
    <row r="95" spans="1:18" ht="20.100000000000001" customHeight="1" thickBot="1" x14ac:dyDescent="0.3">
      <c r="A95" s="14" t="s">
        <v>18</v>
      </c>
      <c r="B95" s="25">
        <f>B96-SUM(B68:B94)</f>
        <v>1019.5699999999997</v>
      </c>
      <c r="C95" s="227">
        <f>C96-SUM(C68:C94)</f>
        <v>1213.349999999984</v>
      </c>
      <c r="D95" s="4">
        <f t="shared" si="38"/>
        <v>3.2339817875411909E-2</v>
      </c>
      <c r="E95" s="229">
        <f t="shared" si="39"/>
        <v>3.6286679572185461E-2</v>
      </c>
      <c r="F95" s="102">
        <f>(C95-B95)/B95</f>
        <v>0.19006051570758686</v>
      </c>
      <c r="G95" s="83">
        <f>(E95-D95)/D95</f>
        <v>0.12204341137537345</v>
      </c>
      <c r="I95" s="25">
        <f>I96-SUM(I68:I94)</f>
        <v>624.38999999999578</v>
      </c>
      <c r="J95" s="227">
        <f>J96-SUM(J68:J94)</f>
        <v>738.40999999999258</v>
      </c>
      <c r="K95" s="31">
        <f t="shared" si="40"/>
        <v>2.3074406433353813E-2</v>
      </c>
      <c r="L95" s="229">
        <f t="shared" si="41"/>
        <v>2.7455123713327804E-2</v>
      </c>
      <c r="M95" s="102">
        <f>(J95-I95)/I95</f>
        <v>0.18261022758211626</v>
      </c>
      <c r="N95" s="83">
        <f>(L95-K95)/K95</f>
        <v>0.1898517863342179</v>
      </c>
      <c r="P95" s="62">
        <f t="shared" si="37"/>
        <v>6.1240522965563517</v>
      </c>
      <c r="Q95" s="236">
        <f t="shared" si="37"/>
        <v>6.085713108336444</v>
      </c>
      <c r="R95" s="92">
        <f>(Q95-P95)/P95</f>
        <v>-6.2604279590274719E-3</v>
      </c>
    </row>
    <row r="96" spans="1:18" ht="26.25" customHeight="1" thickBot="1" x14ac:dyDescent="0.3">
      <c r="A96" s="18" t="s">
        <v>19</v>
      </c>
      <c r="B96" s="23">
        <v>31526.769999999993</v>
      </c>
      <c r="C96" s="242">
        <v>33437.889999999985</v>
      </c>
      <c r="D96" s="20">
        <f>SUM(D68:D95)</f>
        <v>1</v>
      </c>
      <c r="E96" s="243">
        <f>SUM(E68:E95)</f>
        <v>1.0000000000000002</v>
      </c>
      <c r="F96" s="103">
        <f>(C96-B96)/B96</f>
        <v>6.0618959696790764E-2</v>
      </c>
      <c r="G96" s="99">
        <v>0</v>
      </c>
      <c r="H96" s="2"/>
      <c r="I96" s="23">
        <v>27059.851000000006</v>
      </c>
      <c r="J96" s="242">
        <v>26895.161999999989</v>
      </c>
      <c r="K96" s="30">
        <f t="shared" si="40"/>
        <v>1</v>
      </c>
      <c r="L96" s="243">
        <f t="shared" si="41"/>
        <v>1</v>
      </c>
      <c r="M96" s="103">
        <f>(J96-I96)/I96</f>
        <v>-6.0861015088374522E-3</v>
      </c>
      <c r="N96" s="99">
        <f>(L96-K96)/K96</f>
        <v>0</v>
      </c>
      <c r="O96" s="2"/>
      <c r="P96" s="56">
        <f t="shared" si="37"/>
        <v>8.5831345868923492</v>
      </c>
      <c r="Q96" s="250">
        <f t="shared" si="37"/>
        <v>8.0433191209134307</v>
      </c>
      <c r="R96" s="98">
        <f>(Q96-P96)/P96</f>
        <v>-6.2892578522920101E-2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A11"/>
  <sheetViews>
    <sheetView showGridLines="0" showRowColHeaders="0" workbookViewId="0">
      <selection activeCell="A15" sqref="A15"/>
    </sheetView>
  </sheetViews>
  <sheetFormatPr defaultRowHeight="15" x14ac:dyDescent="0.25"/>
  <cols>
    <col min="1" max="1" width="152.5703125" customWidth="1"/>
  </cols>
  <sheetData>
    <row r="1" spans="1:1" ht="18.75" x14ac:dyDescent="0.3">
      <c r="A1" s="11" t="s">
        <v>28</v>
      </c>
    </row>
    <row r="3" spans="1:1" ht="46.5" customHeight="1" x14ac:dyDescent="0.25">
      <c r="A3" s="10" t="s">
        <v>29</v>
      </c>
    </row>
    <row r="5" spans="1:1" x14ac:dyDescent="0.25">
      <c r="A5" t="s">
        <v>33</v>
      </c>
    </row>
    <row r="7" spans="1:1" x14ac:dyDescent="0.25">
      <c r="A7" t="s">
        <v>127</v>
      </c>
    </row>
    <row r="9" spans="1:1" x14ac:dyDescent="0.25">
      <c r="A9" t="s">
        <v>164</v>
      </c>
    </row>
    <row r="11" spans="1:1" x14ac:dyDescent="0.25">
      <c r="A11" t="s">
        <v>162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0"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6" t="s">
        <v>123</v>
      </c>
    </row>
    <row r="2" spans="1:20" ht="15.75" thickBot="1" x14ac:dyDescent="0.3"/>
    <row r="3" spans="1:20" x14ac:dyDescent="0.25">
      <c r="A3" s="374" t="s">
        <v>17</v>
      </c>
      <c r="B3" s="382"/>
      <c r="C3" s="382"/>
      <c r="D3" s="385" t="s">
        <v>1</v>
      </c>
      <c r="E3" s="381"/>
      <c r="F3" s="385" t="s">
        <v>13</v>
      </c>
      <c r="G3" s="381"/>
      <c r="H3" s="398" t="s">
        <v>134</v>
      </c>
      <c r="I3" s="386"/>
      <c r="K3" s="393" t="s">
        <v>20</v>
      </c>
      <c r="L3" s="381"/>
      <c r="M3" s="394" t="s">
        <v>13</v>
      </c>
      <c r="N3" s="395"/>
      <c r="O3" s="396" t="s">
        <v>134</v>
      </c>
      <c r="P3" s="386"/>
      <c r="R3" s="380" t="s">
        <v>23</v>
      </c>
      <c r="S3" s="381"/>
      <c r="T3" s="208" t="s">
        <v>0</v>
      </c>
    </row>
    <row r="4" spans="1:20" x14ac:dyDescent="0.25">
      <c r="A4" s="383"/>
      <c r="B4" s="384"/>
      <c r="C4" s="384"/>
      <c r="D4" s="388" t="s">
        <v>224</v>
      </c>
      <c r="E4" s="389"/>
      <c r="F4" s="388" t="str">
        <f>D4</f>
        <v>jan-junho</v>
      </c>
      <c r="G4" s="389"/>
      <c r="H4" s="388" t="str">
        <f>F4</f>
        <v>jan-junho</v>
      </c>
      <c r="I4" s="390"/>
      <c r="K4" s="378" t="str">
        <f>D4</f>
        <v>jan-junho</v>
      </c>
      <c r="L4" s="389"/>
      <c r="M4" s="391" t="str">
        <f>D4</f>
        <v>jan-junho</v>
      </c>
      <c r="N4" s="392"/>
      <c r="O4" s="389" t="str">
        <f>D4</f>
        <v>jan-junho</v>
      </c>
      <c r="P4" s="390"/>
      <c r="R4" s="378" t="str">
        <f>D4</f>
        <v>jan-junho</v>
      </c>
      <c r="S4" s="379"/>
      <c r="T4" s="209" t="s">
        <v>132</v>
      </c>
    </row>
    <row r="5" spans="1:20" ht="19.5" customHeight="1" thickBot="1" x14ac:dyDescent="0.3">
      <c r="A5" s="375"/>
      <c r="B5" s="397"/>
      <c r="C5" s="397"/>
      <c r="D5" s="148">
        <v>2017</v>
      </c>
      <c r="E5" s="263">
        <v>2018</v>
      </c>
      <c r="F5" s="148">
        <f>D5</f>
        <v>2017</v>
      </c>
      <c r="G5" s="263">
        <f>E5</f>
        <v>2018</v>
      </c>
      <c r="H5" s="148" t="s">
        <v>1</v>
      </c>
      <c r="I5" s="212" t="s">
        <v>15</v>
      </c>
      <c r="K5" s="36">
        <f>D5</f>
        <v>2017</v>
      </c>
      <c r="L5" s="213">
        <f>E5</f>
        <v>2018</v>
      </c>
      <c r="M5" s="262">
        <f>F5</f>
        <v>2017</v>
      </c>
      <c r="N5" s="241">
        <f>G5</f>
        <v>2018</v>
      </c>
      <c r="O5" s="37">
        <v>1000</v>
      </c>
      <c r="P5" s="212" t="s">
        <v>15</v>
      </c>
      <c r="R5" s="36">
        <f>D5</f>
        <v>2017</v>
      </c>
      <c r="S5" s="213">
        <f>E5</f>
        <v>2018</v>
      </c>
      <c r="T5" s="278" t="s">
        <v>24</v>
      </c>
    </row>
    <row r="6" spans="1:20" ht="24" customHeight="1" x14ac:dyDescent="0.25">
      <c r="A6" s="264" t="s">
        <v>21</v>
      </c>
      <c r="B6" s="12"/>
      <c r="C6" s="12"/>
      <c r="D6" s="266">
        <v>9394.4100000000017</v>
      </c>
      <c r="E6" s="267">
        <v>10306.369999999997</v>
      </c>
      <c r="F6" s="261">
        <f>D6/D8</f>
        <v>0.66688791178211881</v>
      </c>
      <c r="G6" s="271">
        <f>E6/E8</f>
        <v>0.69757401051399726</v>
      </c>
      <c r="H6" s="275">
        <f>(E6-D6)/D6</f>
        <v>9.7074749771406121E-2</v>
      </c>
      <c r="I6" s="101">
        <f>(G6-F6)/F6</f>
        <v>4.6013877579331501E-2</v>
      </c>
      <c r="J6" s="2"/>
      <c r="K6" s="273">
        <v>4930.1199999999972</v>
      </c>
      <c r="L6" s="267">
        <v>4960.3149999999996</v>
      </c>
      <c r="M6" s="261">
        <f>K6/K8</f>
        <v>0.6173503791353171</v>
      </c>
      <c r="N6" s="271">
        <f>L6/L8</f>
        <v>0.6004839399510612</v>
      </c>
      <c r="O6" s="275">
        <f>(L6-K6)/K6</f>
        <v>6.1245973728839163E-3</v>
      </c>
      <c r="P6" s="101">
        <f>(N6-M6)/M6</f>
        <v>-2.7320691384169284E-2</v>
      </c>
      <c r="R6" s="49">
        <f t="shared" ref="R6:S8" si="0">(K6/D6)*10</f>
        <v>5.2479293537326939</v>
      </c>
      <c r="S6" s="254">
        <f t="shared" si="0"/>
        <v>4.8128633068675013</v>
      </c>
      <c r="T6" s="276">
        <f>(S6-R6)/R6</f>
        <v>-8.2902420657729167E-2</v>
      </c>
    </row>
    <row r="7" spans="1:20" ht="24" customHeight="1" thickBot="1" x14ac:dyDescent="0.3">
      <c r="A7" s="264" t="s">
        <v>22</v>
      </c>
      <c r="B7" s="12"/>
      <c r="C7" s="12"/>
      <c r="D7" s="268">
        <v>4692.5300000000007</v>
      </c>
      <c r="E7" s="269">
        <v>4468.2200000000012</v>
      </c>
      <c r="F7" s="261">
        <f>D7/D8</f>
        <v>0.33311208821788124</v>
      </c>
      <c r="G7" s="272">
        <f>E7/E8</f>
        <v>0.30242598948600274</v>
      </c>
      <c r="H7" s="90">
        <f t="shared" ref="H7:H8" si="1">(E7-D7)/D7</f>
        <v>-4.7801505797512099E-2</v>
      </c>
      <c r="I7" s="86">
        <f t="shared" ref="I7:I8" si="2">(G7-F7)/F7</f>
        <v>-9.2119439123468247E-2</v>
      </c>
      <c r="K7" s="273">
        <v>3055.8150000000001</v>
      </c>
      <c r="L7" s="269">
        <v>3300.2140000000009</v>
      </c>
      <c r="M7" s="261">
        <f>K7/K8</f>
        <v>0.38264962086468285</v>
      </c>
      <c r="N7" s="272">
        <f>L7/L8</f>
        <v>0.39951606004893886</v>
      </c>
      <c r="O7" s="277">
        <f t="shared" ref="O7:O8" si="3">(L7-K7)/K7</f>
        <v>7.997833638489267E-2</v>
      </c>
      <c r="P7" s="83">
        <f t="shared" ref="P7:P8" si="4">(N7-M7)/M7</f>
        <v>4.4078024031861049E-2</v>
      </c>
      <c r="R7" s="49">
        <f t="shared" si="0"/>
        <v>6.5120840996221654</v>
      </c>
      <c r="S7" s="254">
        <f t="shared" si="0"/>
        <v>7.3859702521361967</v>
      </c>
      <c r="T7" s="152">
        <f t="shared" ref="T7:T8" si="5">(S7-R7)/R7</f>
        <v>0.13419454342807621</v>
      </c>
    </row>
    <row r="8" spans="1:20" ht="26.25" customHeight="1" thickBot="1" x14ac:dyDescent="0.3">
      <c r="A8" s="18" t="s">
        <v>12</v>
      </c>
      <c r="B8" s="265"/>
      <c r="C8" s="265"/>
      <c r="D8" s="270">
        <f>D6+D7</f>
        <v>14086.940000000002</v>
      </c>
      <c r="E8" s="242">
        <f>E6+E7</f>
        <v>14774.589999999998</v>
      </c>
      <c r="F8" s="20">
        <f>SUM(F6:F7)</f>
        <v>1</v>
      </c>
      <c r="G8" s="243">
        <f>SUM(G6:G7)</f>
        <v>1</v>
      </c>
      <c r="H8" s="153">
        <f t="shared" si="1"/>
        <v>4.8814717745656322E-2</v>
      </c>
      <c r="I8" s="99">
        <f t="shared" si="2"/>
        <v>0</v>
      </c>
      <c r="J8" s="2"/>
      <c r="K8" s="23">
        <f>K6+K7</f>
        <v>7985.9349999999977</v>
      </c>
      <c r="L8" s="242">
        <f>L6+L7</f>
        <v>8260.5290000000005</v>
      </c>
      <c r="M8" s="20">
        <f>SUM(M6:M7)</f>
        <v>1</v>
      </c>
      <c r="N8" s="243">
        <f>SUM(N6:N7)</f>
        <v>1</v>
      </c>
      <c r="O8" s="153">
        <f t="shared" si="3"/>
        <v>3.4384702605268241E-2</v>
      </c>
      <c r="P8" s="99">
        <f t="shared" si="4"/>
        <v>0</v>
      </c>
      <c r="Q8" s="2"/>
      <c r="R8" s="40">
        <f t="shared" si="0"/>
        <v>5.6690345809664811</v>
      </c>
      <c r="S8" s="244">
        <f t="shared" si="0"/>
        <v>5.5910377208436923</v>
      </c>
      <c r="T8" s="274">
        <f t="shared" si="5"/>
        <v>-1.3758402600799004E-2</v>
      </c>
    </row>
  </sheetData>
  <mergeCells count="15"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M3:N3"/>
    <mergeCell ref="A3:C5"/>
    <mergeCell ref="D3:E3"/>
    <mergeCell ref="F3:G3"/>
    <mergeCell ref="H3:I3"/>
    <mergeCell ref="K3:L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1">
    <pageSetUpPr fitToPage="1"/>
  </sheetPr>
  <dimension ref="A1:R84"/>
  <sheetViews>
    <sheetView showGridLines="0" topLeftCell="A55" workbookViewId="0">
      <selection activeCell="N84" sqref="N84"/>
    </sheetView>
  </sheetViews>
  <sheetFormatPr defaultRowHeight="15" x14ac:dyDescent="0.25"/>
  <cols>
    <col min="1" max="1" width="26.7109375" customWidth="1"/>
    <col min="6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124</v>
      </c>
    </row>
    <row r="3" spans="1:18" ht="8.25" customHeight="1" thickBot="1" x14ac:dyDescent="0.3"/>
    <row r="4" spans="1:18" x14ac:dyDescent="0.25">
      <c r="A4" s="401" t="s">
        <v>3</v>
      </c>
      <c r="B4" s="385" t="s">
        <v>1</v>
      </c>
      <c r="C4" s="381"/>
      <c r="D4" s="385" t="s">
        <v>13</v>
      </c>
      <c r="E4" s="381"/>
      <c r="F4" s="404" t="s">
        <v>136</v>
      </c>
      <c r="G4" s="400"/>
      <c r="I4" s="405" t="s">
        <v>20</v>
      </c>
      <c r="J4" s="406"/>
      <c r="K4" s="385" t="s">
        <v>13</v>
      </c>
      <c r="L4" s="387"/>
      <c r="M4" s="399" t="s">
        <v>136</v>
      </c>
      <c r="N4" s="400"/>
      <c r="P4" s="380" t="s">
        <v>23</v>
      </c>
      <c r="Q4" s="381"/>
      <c r="R4" s="208" t="s">
        <v>0</v>
      </c>
    </row>
    <row r="5" spans="1:18" x14ac:dyDescent="0.25">
      <c r="A5" s="402"/>
      <c r="B5" s="388" t="s">
        <v>224</v>
      </c>
      <c r="C5" s="389"/>
      <c r="D5" s="388" t="str">
        <f>B5</f>
        <v>jan-junho</v>
      </c>
      <c r="E5" s="389"/>
      <c r="F5" s="388" t="str">
        <f>D5</f>
        <v>jan-junho</v>
      </c>
      <c r="G5" s="390"/>
      <c r="I5" s="378" t="str">
        <f>B5</f>
        <v>jan-junho</v>
      </c>
      <c r="J5" s="389"/>
      <c r="K5" s="388" t="str">
        <f>B5</f>
        <v>jan-junho</v>
      </c>
      <c r="L5" s="379"/>
      <c r="M5" s="389" t="str">
        <f>B5</f>
        <v>jan-junho</v>
      </c>
      <c r="N5" s="390"/>
      <c r="P5" s="378" t="str">
        <f>B5</f>
        <v>jan-junho</v>
      </c>
      <c r="Q5" s="379"/>
      <c r="R5" s="209" t="s">
        <v>132</v>
      </c>
    </row>
    <row r="6" spans="1:18" ht="19.5" customHeight="1" thickBot="1" x14ac:dyDescent="0.3">
      <c r="A6" s="403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139</v>
      </c>
      <c r="B7" s="59">
        <v>3189.0099999999998</v>
      </c>
      <c r="C7" s="245">
        <v>4113.4399999999996</v>
      </c>
      <c r="D7" s="4">
        <f>B7/$B$33</f>
        <v>0.22638060501428978</v>
      </c>
      <c r="E7" s="247">
        <f>C7/$C$33</f>
        <v>0.27841314039848153</v>
      </c>
      <c r="F7" s="87">
        <f>(C7-B7)/B7</f>
        <v>0.2898799313893653</v>
      </c>
      <c r="G7" s="101">
        <f>(E7-D7)/D7</f>
        <v>0.22984537646635989</v>
      </c>
      <c r="I7" s="59">
        <v>1101.3799999999999</v>
      </c>
      <c r="J7" s="245">
        <v>1406.0260000000001</v>
      </c>
      <c r="K7" s="4">
        <f>I7/$I$33</f>
        <v>0.13791497175972506</v>
      </c>
      <c r="L7" s="247">
        <f>J7/$J$33</f>
        <v>0.17021016450641366</v>
      </c>
      <c r="M7" s="87">
        <f>(J7-I7)/I7</f>
        <v>0.27660389692930709</v>
      </c>
      <c r="N7" s="101">
        <f>(L7-K7)/K7</f>
        <v>0.23416741731965957</v>
      </c>
      <c r="P7" s="49">
        <f t="shared" ref="P7:Q33" si="0">(I7/B7)*10</f>
        <v>3.4536737106500137</v>
      </c>
      <c r="Q7" s="253">
        <f t="shared" si="0"/>
        <v>3.4181269205336657</v>
      </c>
      <c r="R7" s="104">
        <f>(Q7-P7)/P7</f>
        <v>-1.0292457566773945E-2</v>
      </c>
    </row>
    <row r="8" spans="1:18" ht="20.100000000000001" customHeight="1" x14ac:dyDescent="0.25">
      <c r="A8" s="14" t="s">
        <v>140</v>
      </c>
      <c r="B8" s="25">
        <v>841.58999999999992</v>
      </c>
      <c r="C8" s="223">
        <v>1100.46</v>
      </c>
      <c r="D8" s="4">
        <f t="shared" ref="D8:D32" si="1">B8/$B$33</f>
        <v>5.9742570068446361E-2</v>
      </c>
      <c r="E8" s="229">
        <f t="shared" ref="E8:E32" si="2">C8/$C$33</f>
        <v>7.4483285153767412E-2</v>
      </c>
      <c r="F8" s="87">
        <f t="shared" ref="F8:F33" si="3">(C8-B8)/B8</f>
        <v>0.30759633550778898</v>
      </c>
      <c r="G8" s="83">
        <f t="shared" ref="G8:G32" si="4">(E8-D8)/D8</f>
        <v>0.24673721047542457</v>
      </c>
      <c r="I8" s="25">
        <v>1085.8000000000002</v>
      </c>
      <c r="J8" s="223">
        <v>1203.4859999999999</v>
      </c>
      <c r="K8" s="4">
        <f t="shared" ref="K8:K32" si="5">I8/$I$33</f>
        <v>0.13596404178095617</v>
      </c>
      <c r="L8" s="229">
        <f t="shared" ref="L8:L32" si="6">J8/$J$33</f>
        <v>0.14569115367793034</v>
      </c>
      <c r="M8" s="87">
        <f t="shared" ref="M8:M33" si="7">(J8-I8)/I8</f>
        <v>0.10838644317553847</v>
      </c>
      <c r="N8" s="83">
        <f t="shared" ref="N8:N32" si="8">(L8-K8)/K8</f>
        <v>7.1541797151374487E-2</v>
      </c>
      <c r="P8" s="49">
        <f t="shared" si="0"/>
        <v>12.90176927007213</v>
      </c>
      <c r="Q8" s="254">
        <f t="shared" si="0"/>
        <v>10.936208494629518</v>
      </c>
      <c r="R8" s="92">
        <f t="shared" ref="R8:R65" si="9">(Q8-P8)/P8</f>
        <v>-0.15234815739590596</v>
      </c>
    </row>
    <row r="9" spans="1:18" ht="20.100000000000001" customHeight="1" x14ac:dyDescent="0.25">
      <c r="A9" s="14" t="s">
        <v>156</v>
      </c>
      <c r="B9" s="25">
        <v>1377.3799999999999</v>
      </c>
      <c r="C9" s="223">
        <v>1582.09</v>
      </c>
      <c r="D9" s="4">
        <f t="shared" si="1"/>
        <v>9.7777089985475879E-2</v>
      </c>
      <c r="E9" s="229">
        <f t="shared" si="2"/>
        <v>0.10708182088301607</v>
      </c>
      <c r="F9" s="87">
        <f t="shared" si="3"/>
        <v>0.14862274753517551</v>
      </c>
      <c r="G9" s="83">
        <f t="shared" si="4"/>
        <v>9.516268994017256E-2</v>
      </c>
      <c r="I9" s="25">
        <v>741.73599999999999</v>
      </c>
      <c r="J9" s="223">
        <v>939.00400000000002</v>
      </c>
      <c r="K9" s="4">
        <f t="shared" si="5"/>
        <v>9.2880295168943888E-2</v>
      </c>
      <c r="L9" s="229">
        <f t="shared" si="6"/>
        <v>0.11367359160654243</v>
      </c>
      <c r="M9" s="87">
        <f t="shared" si="7"/>
        <v>0.26595446358273028</v>
      </c>
      <c r="N9" s="83">
        <f t="shared" si="8"/>
        <v>0.22387198920693285</v>
      </c>
      <c r="P9" s="49">
        <f t="shared" si="0"/>
        <v>5.3851224789092331</v>
      </c>
      <c r="Q9" s="254">
        <f t="shared" si="0"/>
        <v>5.9352122824870897</v>
      </c>
      <c r="R9" s="92">
        <f t="shared" si="9"/>
        <v>0.10214991501721206</v>
      </c>
    </row>
    <row r="10" spans="1:18" ht="20.100000000000001" customHeight="1" x14ac:dyDescent="0.25">
      <c r="A10" s="14" t="s">
        <v>141</v>
      </c>
      <c r="B10" s="25">
        <v>1346.68</v>
      </c>
      <c r="C10" s="223">
        <v>1295.42</v>
      </c>
      <c r="D10" s="4">
        <f t="shared" si="1"/>
        <v>9.5597766441824827E-2</v>
      </c>
      <c r="E10" s="229">
        <f t="shared" si="2"/>
        <v>8.7678913594218214E-2</v>
      </c>
      <c r="F10" s="87">
        <f t="shared" si="3"/>
        <v>-3.8063979564558759E-2</v>
      </c>
      <c r="G10" s="83">
        <f t="shared" si="4"/>
        <v>-8.2835124107481756E-2</v>
      </c>
      <c r="I10" s="25">
        <v>773.55600000000004</v>
      </c>
      <c r="J10" s="223">
        <v>850.42</v>
      </c>
      <c r="K10" s="4">
        <f t="shared" si="5"/>
        <v>9.6864800427251166E-2</v>
      </c>
      <c r="L10" s="229">
        <f t="shared" si="6"/>
        <v>0.10294982318928973</v>
      </c>
      <c r="M10" s="87">
        <f t="shared" si="7"/>
        <v>9.936449332692128E-2</v>
      </c>
      <c r="N10" s="83">
        <f t="shared" si="8"/>
        <v>6.2819752223705144E-2</v>
      </c>
      <c r="P10" s="49">
        <f t="shared" si="0"/>
        <v>5.7441708497935657</v>
      </c>
      <c r="Q10" s="254">
        <f t="shared" si="0"/>
        <v>6.564820675919778</v>
      </c>
      <c r="R10" s="92">
        <f t="shared" si="9"/>
        <v>0.14286654202768095</v>
      </c>
    </row>
    <row r="11" spans="1:18" ht="20.100000000000001" customHeight="1" x14ac:dyDescent="0.25">
      <c r="A11" s="14" t="s">
        <v>145</v>
      </c>
      <c r="B11" s="25">
        <v>1302.5100000000002</v>
      </c>
      <c r="C11" s="223">
        <v>892.65000000000009</v>
      </c>
      <c r="D11" s="4">
        <f t="shared" si="1"/>
        <v>9.2462238072995265E-2</v>
      </c>
      <c r="E11" s="229">
        <f t="shared" si="2"/>
        <v>6.0417920226551153E-2</v>
      </c>
      <c r="F11" s="87">
        <f t="shared" si="3"/>
        <v>-0.31466936914111987</v>
      </c>
      <c r="G11" s="83">
        <f t="shared" si="4"/>
        <v>-0.34656653910049628</v>
      </c>
      <c r="I11" s="25">
        <v>1074.626</v>
      </c>
      <c r="J11" s="223">
        <v>679.01199999999994</v>
      </c>
      <c r="K11" s="4">
        <f t="shared" si="5"/>
        <v>0.13456483179489939</v>
      </c>
      <c r="L11" s="229">
        <f t="shared" si="6"/>
        <v>8.2199578259455328E-2</v>
      </c>
      <c r="M11" s="87">
        <f t="shared" si="7"/>
        <v>-0.36814110211366563</v>
      </c>
      <c r="N11" s="83">
        <f t="shared" si="8"/>
        <v>-0.38914516398502974</v>
      </c>
      <c r="P11" s="49">
        <f t="shared" si="0"/>
        <v>8.2504241810043659</v>
      </c>
      <c r="Q11" s="254">
        <f t="shared" si="0"/>
        <v>7.6066991542037741</v>
      </c>
      <c r="R11" s="92">
        <f t="shared" si="9"/>
        <v>-7.8023264341086029E-2</v>
      </c>
    </row>
    <row r="12" spans="1:18" ht="20.100000000000001" customHeight="1" x14ac:dyDescent="0.25">
      <c r="A12" s="14" t="s">
        <v>142</v>
      </c>
      <c r="B12" s="25">
        <v>1514.28</v>
      </c>
      <c r="C12" s="223">
        <v>1530.6799999999998</v>
      </c>
      <c r="D12" s="4">
        <f t="shared" si="1"/>
        <v>0.10749531125993295</v>
      </c>
      <c r="E12" s="229">
        <f t="shared" si="2"/>
        <v>0.10360219809822137</v>
      </c>
      <c r="F12" s="87">
        <f t="shared" si="3"/>
        <v>1.083022954803594E-2</v>
      </c>
      <c r="G12" s="83">
        <f t="shared" si="4"/>
        <v>-3.6216585784822695E-2</v>
      </c>
      <c r="I12" s="25">
        <v>743.029</v>
      </c>
      <c r="J12" s="223">
        <v>669.05200000000002</v>
      </c>
      <c r="K12" s="4">
        <f t="shared" si="5"/>
        <v>9.3042204826360345E-2</v>
      </c>
      <c r="L12" s="229">
        <f t="shared" si="6"/>
        <v>8.0993844340961726E-2</v>
      </c>
      <c r="M12" s="87">
        <f t="shared" si="7"/>
        <v>-9.9561389932290634E-2</v>
      </c>
      <c r="N12" s="83">
        <f t="shared" si="8"/>
        <v>-0.12949349714878128</v>
      </c>
      <c r="P12" s="49">
        <f t="shared" si="0"/>
        <v>4.9068137992973559</v>
      </c>
      <c r="Q12" s="254">
        <f t="shared" si="0"/>
        <v>4.3709462461128394</v>
      </c>
      <c r="R12" s="92">
        <f t="shared" si="9"/>
        <v>-0.1092088624315134</v>
      </c>
    </row>
    <row r="13" spans="1:18" ht="20.100000000000001" customHeight="1" x14ac:dyDescent="0.25">
      <c r="A13" s="14" t="s">
        <v>152</v>
      </c>
      <c r="B13" s="25">
        <v>638.19000000000005</v>
      </c>
      <c r="C13" s="223">
        <v>914.68</v>
      </c>
      <c r="D13" s="4">
        <f t="shared" si="1"/>
        <v>4.530366424503831E-2</v>
      </c>
      <c r="E13" s="229">
        <f t="shared" si="2"/>
        <v>6.1908993752110904E-2</v>
      </c>
      <c r="F13" s="87">
        <f t="shared" si="3"/>
        <v>0.43324088437612601</v>
      </c>
      <c r="G13" s="83">
        <f t="shared" si="4"/>
        <v>0.36653391693126064</v>
      </c>
      <c r="I13" s="25">
        <v>328.75099999999998</v>
      </c>
      <c r="J13" s="223">
        <v>463.58899999999994</v>
      </c>
      <c r="K13" s="4">
        <f t="shared" si="5"/>
        <v>4.1166250414009127E-2</v>
      </c>
      <c r="L13" s="229">
        <f t="shared" si="6"/>
        <v>5.6120982082382392E-2</v>
      </c>
      <c r="M13" s="87">
        <f t="shared" si="7"/>
        <v>0.41015236455554499</v>
      </c>
      <c r="N13" s="83">
        <f t="shared" si="8"/>
        <v>0.36327650728384236</v>
      </c>
      <c r="P13" s="49">
        <f t="shared" si="0"/>
        <v>5.1513029035240274</v>
      </c>
      <c r="Q13" s="254">
        <f t="shared" si="0"/>
        <v>5.0683189749420556</v>
      </c>
      <c r="R13" s="92">
        <f t="shared" si="9"/>
        <v>-1.6109308680955677E-2</v>
      </c>
    </row>
    <row r="14" spans="1:18" ht="20.100000000000001" customHeight="1" x14ac:dyDescent="0.25">
      <c r="A14" s="14" t="s">
        <v>151</v>
      </c>
      <c r="B14" s="25">
        <v>517.57000000000005</v>
      </c>
      <c r="C14" s="223">
        <v>367.96999999999997</v>
      </c>
      <c r="D14" s="4">
        <f t="shared" si="1"/>
        <v>3.6741123338354532E-2</v>
      </c>
      <c r="E14" s="229">
        <f t="shared" si="2"/>
        <v>2.4905598057204978E-2</v>
      </c>
      <c r="F14" s="87">
        <f t="shared" si="3"/>
        <v>-0.28904302799621318</v>
      </c>
      <c r="G14" s="83">
        <f t="shared" si="4"/>
        <v>-0.32213291826040324</v>
      </c>
      <c r="I14" s="25">
        <v>285.79599999999999</v>
      </c>
      <c r="J14" s="223">
        <v>305.80599999999993</v>
      </c>
      <c r="K14" s="4">
        <f t="shared" si="5"/>
        <v>3.5787418755599688E-2</v>
      </c>
      <c r="L14" s="229">
        <f t="shared" si="6"/>
        <v>3.7020147256912973E-2</v>
      </c>
      <c r="M14" s="87">
        <f t="shared" si="7"/>
        <v>7.0014975716944719E-2</v>
      </c>
      <c r="N14" s="83">
        <f t="shared" si="8"/>
        <v>3.4445862377833515E-2</v>
      </c>
      <c r="P14" s="49">
        <f t="shared" si="0"/>
        <v>5.5218810982089375</v>
      </c>
      <c r="Q14" s="254">
        <f t="shared" si="0"/>
        <v>8.3106231486262452</v>
      </c>
      <c r="R14" s="92">
        <f t="shared" si="9"/>
        <v>0.50503478811266989</v>
      </c>
    </row>
    <row r="15" spans="1:18" ht="20.100000000000001" customHeight="1" x14ac:dyDescent="0.25">
      <c r="A15" s="14" t="s">
        <v>153</v>
      </c>
      <c r="B15" s="25">
        <v>225.81000000000003</v>
      </c>
      <c r="C15" s="223">
        <v>425.12</v>
      </c>
      <c r="D15" s="4">
        <f t="shared" si="1"/>
        <v>1.6029741022535765E-2</v>
      </c>
      <c r="E15" s="229">
        <f t="shared" si="2"/>
        <v>2.8773725700679351E-2</v>
      </c>
      <c r="F15" s="87">
        <f t="shared" si="3"/>
        <v>0.88264470129755079</v>
      </c>
      <c r="G15" s="83">
        <f t="shared" si="4"/>
        <v>0.79502124583467537</v>
      </c>
      <c r="I15" s="25">
        <v>130.554</v>
      </c>
      <c r="J15" s="223">
        <v>248.69199999999998</v>
      </c>
      <c r="K15" s="4">
        <f t="shared" si="5"/>
        <v>1.6347991813106418E-2</v>
      </c>
      <c r="L15" s="229">
        <f t="shared" si="6"/>
        <v>3.0106062214659626E-2</v>
      </c>
      <c r="M15" s="87">
        <f t="shared" si="7"/>
        <v>0.9048975902691605</v>
      </c>
      <c r="N15" s="83">
        <f t="shared" si="8"/>
        <v>0.84157556223652907</v>
      </c>
      <c r="P15" s="49">
        <f t="shared" si="0"/>
        <v>5.7815862893583088</v>
      </c>
      <c r="Q15" s="254">
        <f t="shared" si="0"/>
        <v>5.8499247271358668</v>
      </c>
      <c r="R15" s="92">
        <f t="shared" si="9"/>
        <v>1.1820015192602581E-2</v>
      </c>
    </row>
    <row r="16" spans="1:18" ht="20.100000000000001" customHeight="1" x14ac:dyDescent="0.25">
      <c r="A16" s="14" t="s">
        <v>146</v>
      </c>
      <c r="B16" s="25">
        <v>530.70000000000005</v>
      </c>
      <c r="C16" s="223">
        <v>359.5</v>
      </c>
      <c r="D16" s="4">
        <f t="shared" si="1"/>
        <v>3.7673192332756435E-2</v>
      </c>
      <c r="E16" s="229">
        <f t="shared" si="2"/>
        <v>2.4332316497445963E-2</v>
      </c>
      <c r="F16" s="87">
        <f t="shared" si="3"/>
        <v>-0.32259280195967593</v>
      </c>
      <c r="G16" s="83">
        <f t="shared" si="4"/>
        <v>-0.35412119359236577</v>
      </c>
      <c r="I16" s="25">
        <v>345.61800000000005</v>
      </c>
      <c r="J16" s="223">
        <v>222.72800000000001</v>
      </c>
      <c r="K16" s="4">
        <f t="shared" si="5"/>
        <v>4.3278338729278415E-2</v>
      </c>
      <c r="L16" s="229">
        <f t="shared" si="6"/>
        <v>2.6962922108257244E-2</v>
      </c>
      <c r="M16" s="87">
        <f t="shared" si="7"/>
        <v>-0.35556597167971582</v>
      </c>
      <c r="N16" s="83">
        <f t="shared" si="8"/>
        <v>-0.37698805222353782</v>
      </c>
      <c r="P16" s="49">
        <f t="shared" si="0"/>
        <v>6.5124929338609387</v>
      </c>
      <c r="Q16" s="254">
        <f t="shared" si="0"/>
        <v>6.1954937413073718</v>
      </c>
      <c r="R16" s="92">
        <f t="shared" si="9"/>
        <v>-4.8675552629833502E-2</v>
      </c>
    </row>
    <row r="17" spans="1:18" ht="20.100000000000001" customHeight="1" x14ac:dyDescent="0.25">
      <c r="A17" s="14" t="s">
        <v>147</v>
      </c>
      <c r="B17" s="25">
        <v>510.84000000000003</v>
      </c>
      <c r="C17" s="223">
        <v>485.92999999999995</v>
      </c>
      <c r="D17" s="4">
        <f t="shared" si="1"/>
        <v>3.6263375864453169E-2</v>
      </c>
      <c r="E17" s="229">
        <f t="shared" si="2"/>
        <v>3.2889575954391972E-2</v>
      </c>
      <c r="F17" s="87">
        <f t="shared" si="3"/>
        <v>-4.8762822018636132E-2</v>
      </c>
      <c r="G17" s="83">
        <f t="shared" si="4"/>
        <v>-9.3036013047211416E-2</v>
      </c>
      <c r="I17" s="25">
        <v>204.73099999999999</v>
      </c>
      <c r="J17" s="223">
        <v>183.33099999999999</v>
      </c>
      <c r="K17" s="4">
        <f t="shared" si="5"/>
        <v>2.5636447078519919E-2</v>
      </c>
      <c r="L17" s="229">
        <f t="shared" si="6"/>
        <v>2.2193614960978898E-2</v>
      </c>
      <c r="M17" s="87">
        <f t="shared" si="7"/>
        <v>-0.10452740425240929</v>
      </c>
      <c r="N17" s="83">
        <f t="shared" si="8"/>
        <v>-0.13429443272682184</v>
      </c>
      <c r="P17" s="49">
        <f t="shared" si="0"/>
        <v>4.0077323623835248</v>
      </c>
      <c r="Q17" s="254">
        <f t="shared" si="0"/>
        <v>3.7727862037742064</v>
      </c>
      <c r="R17" s="92">
        <f t="shared" si="9"/>
        <v>-5.8623215665426456E-2</v>
      </c>
    </row>
    <row r="18" spans="1:18" ht="20.100000000000001" customHeight="1" x14ac:dyDescent="0.25">
      <c r="A18" s="14" t="s">
        <v>144</v>
      </c>
      <c r="B18" s="25">
        <v>163.29</v>
      </c>
      <c r="C18" s="223">
        <v>227.76999999999998</v>
      </c>
      <c r="D18" s="4">
        <f t="shared" si="1"/>
        <v>1.1591587669146029E-2</v>
      </c>
      <c r="E18" s="229">
        <f t="shared" si="2"/>
        <v>1.54163330420675E-2</v>
      </c>
      <c r="F18" s="87">
        <f t="shared" si="3"/>
        <v>0.39488027435850326</v>
      </c>
      <c r="G18" s="83">
        <f t="shared" si="4"/>
        <v>0.32995871506903296</v>
      </c>
      <c r="I18" s="25">
        <v>119.369</v>
      </c>
      <c r="J18" s="223">
        <v>152.86499999999998</v>
      </c>
      <c r="K18" s="4">
        <f t="shared" si="5"/>
        <v>1.4947404405370191E-2</v>
      </c>
      <c r="L18" s="229">
        <f t="shared" si="6"/>
        <v>1.8505473438807617E-2</v>
      </c>
      <c r="M18" s="87">
        <f t="shared" si="7"/>
        <v>0.2806088682991395</v>
      </c>
      <c r="N18" s="83">
        <f t="shared" si="8"/>
        <v>0.23803925664572967</v>
      </c>
      <c r="P18" s="49">
        <f t="shared" si="0"/>
        <v>7.3102455753567277</v>
      </c>
      <c r="Q18" s="254">
        <f t="shared" si="0"/>
        <v>6.7113755103832808</v>
      </c>
      <c r="R18" s="92">
        <f t="shared" si="9"/>
        <v>-8.1922017365910857E-2</v>
      </c>
    </row>
    <row r="19" spans="1:18" ht="20.100000000000001" customHeight="1" x14ac:dyDescent="0.25">
      <c r="A19" s="14" t="s">
        <v>160</v>
      </c>
      <c r="B19" s="25">
        <v>150.79999999999998</v>
      </c>
      <c r="C19" s="223">
        <v>171.71</v>
      </c>
      <c r="D19" s="4">
        <f t="shared" si="1"/>
        <v>1.0704950826794176E-2</v>
      </c>
      <c r="E19" s="229">
        <f t="shared" si="2"/>
        <v>1.1621980711478293E-2</v>
      </c>
      <c r="F19" s="87">
        <f t="shared" ref="F19:F31" si="10">(C19-B19)/B19</f>
        <v>0.13866047745358109</v>
      </c>
      <c r="G19" s="83">
        <f t="shared" ref="G19:G31" si="11">(E19-D19)/D19</f>
        <v>8.5664091271565546E-2</v>
      </c>
      <c r="I19" s="25">
        <v>83.790999999999997</v>
      </c>
      <c r="J19" s="223">
        <v>101.43299999999999</v>
      </c>
      <c r="K19" s="4">
        <f t="shared" si="5"/>
        <v>1.0492321813287986E-2</v>
      </c>
      <c r="L19" s="229">
        <f t="shared" si="6"/>
        <v>1.2279237806682844E-2</v>
      </c>
      <c r="M19" s="87">
        <f t="shared" ref="M19:M31" si="12">(J19-I19)/I19</f>
        <v>0.21054767218436343</v>
      </c>
      <c r="N19" s="83">
        <f t="shared" ref="N19:N31" si="13">(L19-K19)/K19</f>
        <v>0.1703070135660365</v>
      </c>
      <c r="P19" s="49">
        <f t="shared" ref="P19:P31" si="14">(I19/B19)*10</f>
        <v>5.556432360742706</v>
      </c>
      <c r="Q19" s="254">
        <f t="shared" ref="Q19:Q31" si="15">(J19/C19)*10</f>
        <v>5.9072273018461354</v>
      </c>
      <c r="R19" s="92">
        <f t="shared" ref="R19:R31" si="16">(Q19-P19)/P19</f>
        <v>6.3133125417284858E-2</v>
      </c>
    </row>
    <row r="20" spans="1:18" ht="20.100000000000001" customHeight="1" x14ac:dyDescent="0.25">
      <c r="A20" s="14" t="s">
        <v>149</v>
      </c>
      <c r="B20" s="25">
        <v>82.88</v>
      </c>
      <c r="C20" s="223">
        <v>221.69</v>
      </c>
      <c r="D20" s="4">
        <f t="shared" si="1"/>
        <v>5.8834636904821049E-3</v>
      </c>
      <c r="E20" s="229">
        <f t="shared" si="2"/>
        <v>1.5004815700469527E-2</v>
      </c>
      <c r="F20" s="87">
        <f t="shared" si="10"/>
        <v>1.6748310810810811</v>
      </c>
      <c r="G20" s="83">
        <f t="shared" si="11"/>
        <v>1.5503370956029472</v>
      </c>
      <c r="I20" s="25">
        <v>56.073999999999998</v>
      </c>
      <c r="J20" s="223">
        <v>100.76500000000001</v>
      </c>
      <c r="K20" s="4">
        <f t="shared" si="5"/>
        <v>7.0215948414305892E-3</v>
      </c>
      <c r="L20" s="229">
        <f t="shared" si="6"/>
        <v>1.2198371314960587E-2</v>
      </c>
      <c r="M20" s="87">
        <f t="shared" si="12"/>
        <v>0.79700039233869557</v>
      </c>
      <c r="N20" s="83">
        <f t="shared" si="13"/>
        <v>0.73726505023967948</v>
      </c>
      <c r="P20" s="49">
        <f t="shared" si="14"/>
        <v>6.7656853281853282</v>
      </c>
      <c r="Q20" s="254">
        <f t="shared" si="15"/>
        <v>4.5453110198926439</v>
      </c>
      <c r="R20" s="92">
        <f t="shared" si="16"/>
        <v>-0.32818172891410935</v>
      </c>
    </row>
    <row r="21" spans="1:18" ht="20.100000000000001" customHeight="1" x14ac:dyDescent="0.25">
      <c r="A21" s="14" t="s">
        <v>157</v>
      </c>
      <c r="B21" s="25">
        <v>710.39</v>
      </c>
      <c r="C21" s="223">
        <v>38.22</v>
      </c>
      <c r="D21" s="4">
        <f t="shared" si="1"/>
        <v>5.0428978898185116E-2</v>
      </c>
      <c r="E21" s="229">
        <f t="shared" si="2"/>
        <v>2.5868738151109448E-3</v>
      </c>
      <c r="F21" s="87">
        <f t="shared" si="10"/>
        <v>-0.94619856698433247</v>
      </c>
      <c r="G21" s="83">
        <f t="shared" si="11"/>
        <v>-0.94870263345340022</v>
      </c>
      <c r="I21" s="25">
        <v>211.476</v>
      </c>
      <c r="J21" s="223">
        <v>82.953000000000017</v>
      </c>
      <c r="K21" s="4">
        <f t="shared" si="5"/>
        <v>2.648105700835281E-2</v>
      </c>
      <c r="L21" s="229">
        <f t="shared" si="6"/>
        <v>1.00420929458634E-2</v>
      </c>
      <c r="M21" s="87">
        <f t="shared" si="12"/>
        <v>-0.60774272257844841</v>
      </c>
      <c r="N21" s="83">
        <f t="shared" si="13"/>
        <v>-0.62078202004187877</v>
      </c>
      <c r="P21" s="49">
        <f t="shared" si="14"/>
        <v>2.9769000126690974</v>
      </c>
      <c r="Q21" s="254">
        <f t="shared" si="15"/>
        <v>21.704081632653068</v>
      </c>
      <c r="R21" s="92">
        <f t="shared" si="16"/>
        <v>6.2908332628858172</v>
      </c>
    </row>
    <row r="22" spans="1:18" ht="20.100000000000001" customHeight="1" x14ac:dyDescent="0.25">
      <c r="A22" s="14" t="s">
        <v>167</v>
      </c>
      <c r="B22" s="25">
        <v>165.93</v>
      </c>
      <c r="C22" s="223">
        <v>168.34</v>
      </c>
      <c r="D22" s="4">
        <f t="shared" si="1"/>
        <v>1.1778995296352507E-2</v>
      </c>
      <c r="E22" s="229">
        <f t="shared" si="2"/>
        <v>1.139388639549389E-2</v>
      </c>
      <c r="F22" s="87">
        <f t="shared" si="10"/>
        <v>1.4524196950521283E-2</v>
      </c>
      <c r="G22" s="83">
        <f t="shared" si="11"/>
        <v>-3.2694545771477665E-2</v>
      </c>
      <c r="I22" s="25">
        <v>75.076999999999998</v>
      </c>
      <c r="J22" s="223">
        <v>70.953000000000003</v>
      </c>
      <c r="K22" s="4">
        <f t="shared" si="5"/>
        <v>9.4011534028263441E-3</v>
      </c>
      <c r="L22" s="229">
        <f t="shared" si="6"/>
        <v>8.5894014777988231E-3</v>
      </c>
      <c r="M22" s="87">
        <f t="shared" si="12"/>
        <v>-5.4930271587836428E-2</v>
      </c>
      <c r="N22" s="83">
        <f t="shared" si="13"/>
        <v>-8.6345992905878716E-2</v>
      </c>
      <c r="P22" s="49">
        <f t="shared" si="14"/>
        <v>4.52461881516302</v>
      </c>
      <c r="Q22" s="254">
        <f t="shared" si="15"/>
        <v>4.2148627777117733</v>
      </c>
      <c r="R22" s="92">
        <f t="shared" si="16"/>
        <v>-6.8460139981998971E-2</v>
      </c>
    </row>
    <row r="23" spans="1:18" ht="20.100000000000001" customHeight="1" x14ac:dyDescent="0.25">
      <c r="A23" s="14" t="s">
        <v>181</v>
      </c>
      <c r="B23" s="25">
        <v>27.28</v>
      </c>
      <c r="C23" s="223">
        <v>84.009999999999991</v>
      </c>
      <c r="D23" s="4">
        <f t="shared" si="1"/>
        <v>1.9365454811335887E-3</v>
      </c>
      <c r="E23" s="229">
        <f t="shared" si="2"/>
        <v>5.6861137940206813E-3</v>
      </c>
      <c r="F23" s="87">
        <f t="shared" si="10"/>
        <v>2.0795454545454541</v>
      </c>
      <c r="G23" s="83">
        <f t="shared" si="11"/>
        <v>1.9362149504963968</v>
      </c>
      <c r="I23" s="25">
        <v>51.533999999999999</v>
      </c>
      <c r="J23" s="223">
        <v>69.042999999999992</v>
      </c>
      <c r="K23" s="4">
        <f t="shared" si="5"/>
        <v>6.4530953482591575E-3</v>
      </c>
      <c r="L23" s="229">
        <f t="shared" si="6"/>
        <v>8.358181419131876E-3</v>
      </c>
      <c r="M23" s="87">
        <f t="shared" si="12"/>
        <v>0.33975627740908904</v>
      </c>
      <c r="N23" s="83">
        <f t="shared" si="13"/>
        <v>0.29522050551858819</v>
      </c>
      <c r="P23" s="49">
        <f t="shared" si="14"/>
        <v>18.890762463343108</v>
      </c>
      <c r="Q23" s="254">
        <f t="shared" si="15"/>
        <v>8.2184263778121647</v>
      </c>
      <c r="R23" s="92">
        <f t="shared" si="16"/>
        <v>-0.56494999109963162</v>
      </c>
    </row>
    <row r="24" spans="1:18" ht="20.100000000000001" customHeight="1" x14ac:dyDescent="0.25">
      <c r="A24" s="14" t="s">
        <v>143</v>
      </c>
      <c r="B24" s="25">
        <v>147.63999999999999</v>
      </c>
      <c r="C24" s="223">
        <v>141.51</v>
      </c>
      <c r="D24" s="4">
        <f t="shared" si="1"/>
        <v>1.0480629576047031E-2</v>
      </c>
      <c r="E24" s="229">
        <f t="shared" si="2"/>
        <v>9.5779307581462525E-3</v>
      </c>
      <c r="F24" s="87">
        <f t="shared" si="10"/>
        <v>-4.1519913302627984E-2</v>
      </c>
      <c r="G24" s="83">
        <f t="shared" si="11"/>
        <v>-8.613020919696017E-2</v>
      </c>
      <c r="I24" s="25">
        <v>69.794999999999987</v>
      </c>
      <c r="J24" s="223">
        <v>65.474000000000004</v>
      </c>
      <c r="K24" s="4">
        <f t="shared" si="5"/>
        <v>8.7397405563656577E-3</v>
      </c>
      <c r="L24" s="229">
        <f t="shared" si="6"/>
        <v>7.9261267650050059E-3</v>
      </c>
      <c r="M24" s="87">
        <f t="shared" si="12"/>
        <v>-6.1909878931155307E-2</v>
      </c>
      <c r="N24" s="83">
        <f t="shared" si="13"/>
        <v>-9.3093586258467351E-2</v>
      </c>
      <c r="P24" s="49">
        <f t="shared" si="14"/>
        <v>4.7273774044974264</v>
      </c>
      <c r="Q24" s="254">
        <f t="shared" si="15"/>
        <v>4.62681082609003</v>
      </c>
      <c r="R24" s="92">
        <f t="shared" si="16"/>
        <v>-2.1273228219883943E-2</v>
      </c>
    </row>
    <row r="25" spans="1:18" ht="20.100000000000001" customHeight="1" x14ac:dyDescent="0.25">
      <c r="A25" s="14" t="s">
        <v>184</v>
      </c>
      <c r="B25" s="25">
        <v>44.04</v>
      </c>
      <c r="C25" s="223">
        <v>107.85999999999999</v>
      </c>
      <c r="D25" s="4">
        <f t="shared" si="1"/>
        <v>3.1262999629444004E-3</v>
      </c>
      <c r="E25" s="229">
        <f t="shared" si="2"/>
        <v>7.3003717869666793E-3</v>
      </c>
      <c r="F25" s="87">
        <f t="shared" si="10"/>
        <v>1.4491371480472295</v>
      </c>
      <c r="G25" s="83">
        <f t="shared" si="11"/>
        <v>1.3351475781265307</v>
      </c>
      <c r="I25" s="25">
        <v>26.230999999999998</v>
      </c>
      <c r="J25" s="223">
        <v>65.353000000000009</v>
      </c>
      <c r="K25" s="4">
        <f t="shared" si="5"/>
        <v>3.2846498249735311E-3</v>
      </c>
      <c r="L25" s="229">
        <f t="shared" si="6"/>
        <v>7.9114787927020216E-3</v>
      </c>
      <c r="M25" s="87">
        <f t="shared" si="12"/>
        <v>1.4914414242689953</v>
      </c>
      <c r="N25" s="83">
        <f t="shared" si="13"/>
        <v>1.4086216839768528</v>
      </c>
      <c r="P25" s="49">
        <f t="shared" si="14"/>
        <v>5.9561762034514079</v>
      </c>
      <c r="Q25" s="254">
        <f t="shared" si="15"/>
        <v>6.0590580381976658</v>
      </c>
      <c r="R25" s="92">
        <f t="shared" si="16"/>
        <v>1.7273134848939033E-2</v>
      </c>
    </row>
    <row r="26" spans="1:18" ht="20.100000000000001" customHeight="1" x14ac:dyDescent="0.25">
      <c r="A26" s="14" t="s">
        <v>150</v>
      </c>
      <c r="B26" s="25">
        <v>103.45000000000002</v>
      </c>
      <c r="C26" s="223">
        <v>75.63</v>
      </c>
      <c r="D26" s="4">
        <f t="shared" si="1"/>
        <v>7.343681452465901E-3</v>
      </c>
      <c r="E26" s="229">
        <f t="shared" si="2"/>
        <v>5.1189237738576854E-3</v>
      </c>
      <c r="F26" s="87">
        <f t="shared" si="10"/>
        <v>-0.2689221846302563</v>
      </c>
      <c r="G26" s="83">
        <f t="shared" si="11"/>
        <v>-0.30294855421066424</v>
      </c>
      <c r="I26" s="25">
        <v>78.157000000000011</v>
      </c>
      <c r="J26" s="223">
        <v>54.363</v>
      </c>
      <c r="K26" s="4">
        <f t="shared" si="5"/>
        <v>9.7868314730836167E-3</v>
      </c>
      <c r="L26" s="229">
        <f t="shared" si="6"/>
        <v>6.5810555231995459E-3</v>
      </c>
      <c r="M26" s="87">
        <f t="shared" si="12"/>
        <v>-0.30443850198958516</v>
      </c>
      <c r="N26" s="83">
        <f t="shared" si="13"/>
        <v>-0.32756014637636349</v>
      </c>
      <c r="P26" s="49">
        <f t="shared" si="14"/>
        <v>7.555050749154181</v>
      </c>
      <c r="Q26" s="254">
        <f t="shared" si="15"/>
        <v>7.1880206267354225</v>
      </c>
      <c r="R26" s="92">
        <f t="shared" si="16"/>
        <v>-4.8580762010082983E-2</v>
      </c>
    </row>
    <row r="27" spans="1:18" ht="20.100000000000001" customHeight="1" x14ac:dyDescent="0.25">
      <c r="A27" s="14" t="s">
        <v>154</v>
      </c>
      <c r="B27" s="25">
        <v>97.539999999999992</v>
      </c>
      <c r="C27" s="223">
        <v>151.32999999999998</v>
      </c>
      <c r="D27" s="4">
        <f t="shared" si="1"/>
        <v>6.9241439233786737E-3</v>
      </c>
      <c r="E27" s="229">
        <f t="shared" si="2"/>
        <v>1.024258541184561E-2</v>
      </c>
      <c r="F27" s="87">
        <f t="shared" si="10"/>
        <v>0.55146606520401886</v>
      </c>
      <c r="G27" s="83">
        <f t="shared" si="11"/>
        <v>0.47925657311405001</v>
      </c>
      <c r="I27" s="25">
        <v>45.960999999999999</v>
      </c>
      <c r="J27" s="223">
        <v>52.588999999999999</v>
      </c>
      <c r="K27" s="4">
        <f t="shared" si="5"/>
        <v>5.7552434373683223E-3</v>
      </c>
      <c r="L27" s="229">
        <f t="shared" si="6"/>
        <v>6.3662993011706654E-3</v>
      </c>
      <c r="M27" s="87">
        <f t="shared" si="12"/>
        <v>0.14420922086116492</v>
      </c>
      <c r="N27" s="83">
        <f t="shared" si="13"/>
        <v>0.10617376492448741</v>
      </c>
      <c r="P27" s="49">
        <f t="shared" si="14"/>
        <v>4.7120155833504205</v>
      </c>
      <c r="Q27" s="254">
        <f t="shared" si="15"/>
        <v>3.4751205973699859</v>
      </c>
      <c r="R27" s="92">
        <f t="shared" si="16"/>
        <v>-0.26249806778036072</v>
      </c>
    </row>
    <row r="28" spans="1:18" ht="20.100000000000001" customHeight="1" x14ac:dyDescent="0.25">
      <c r="A28" s="14" t="s">
        <v>158</v>
      </c>
      <c r="B28" s="25">
        <v>46.150000000000006</v>
      </c>
      <c r="C28" s="223">
        <v>39.410000000000004</v>
      </c>
      <c r="D28" s="4">
        <f t="shared" si="1"/>
        <v>3.2760840892344257E-3</v>
      </c>
      <c r="E28" s="229">
        <f t="shared" si="2"/>
        <v>2.6674175053250219E-3</v>
      </c>
      <c r="F28" s="87">
        <f t="shared" si="10"/>
        <v>-0.14604550379198269</v>
      </c>
      <c r="G28" s="83">
        <f t="shared" si="11"/>
        <v>-0.18579089160426299</v>
      </c>
      <c r="I28" s="25">
        <v>45.993000000000002</v>
      </c>
      <c r="J28" s="223">
        <v>50.317999999999998</v>
      </c>
      <c r="K28" s="4">
        <f t="shared" si="5"/>
        <v>5.759250482254113E-3</v>
      </c>
      <c r="L28" s="229">
        <f t="shared" si="6"/>
        <v>6.0913774408394451E-3</v>
      </c>
      <c r="M28" s="87">
        <f t="shared" si="12"/>
        <v>9.4036048963972677E-2</v>
      </c>
      <c r="N28" s="83">
        <f t="shared" si="13"/>
        <v>5.7668434392410886E-2</v>
      </c>
      <c r="P28" s="49">
        <f t="shared" si="14"/>
        <v>9.9659804983748632</v>
      </c>
      <c r="Q28" s="254">
        <f t="shared" si="15"/>
        <v>12.767825425019028</v>
      </c>
      <c r="R28" s="92">
        <f t="shared" si="16"/>
        <v>0.28114092006311447</v>
      </c>
    </row>
    <row r="29" spans="1:18" ht="20.100000000000001" customHeight="1" x14ac:dyDescent="0.25">
      <c r="A29" s="14" t="s">
        <v>155</v>
      </c>
      <c r="B29" s="25">
        <v>72.2</v>
      </c>
      <c r="C29" s="223">
        <v>73.53</v>
      </c>
      <c r="D29" s="4">
        <f t="shared" si="1"/>
        <v>5.125314653146815E-3</v>
      </c>
      <c r="E29" s="229">
        <f t="shared" si="2"/>
        <v>4.9767878499504909E-3</v>
      </c>
      <c r="F29" s="87">
        <f t="shared" si="10"/>
        <v>1.8421052631578921E-2</v>
      </c>
      <c r="G29" s="83">
        <f t="shared" si="11"/>
        <v>-2.8979060457318913E-2</v>
      </c>
      <c r="I29" s="25">
        <v>55.062999999999995</v>
      </c>
      <c r="J29" s="223">
        <v>46.741</v>
      </c>
      <c r="K29" s="4">
        <f t="shared" si="5"/>
        <v>6.8949972670701671E-3</v>
      </c>
      <c r="L29" s="229">
        <f t="shared" si="6"/>
        <v>5.6583543257338626E-3</v>
      </c>
      <c r="M29" s="87">
        <f t="shared" si="12"/>
        <v>-0.15113597152352753</v>
      </c>
      <c r="N29" s="83">
        <f t="shared" si="13"/>
        <v>-0.17935365213883264</v>
      </c>
      <c r="P29" s="49">
        <f t="shared" si="14"/>
        <v>7.6264542936288082</v>
      </c>
      <c r="Q29" s="254">
        <f t="shared" si="15"/>
        <v>6.3567251461988308</v>
      </c>
      <c r="R29" s="92">
        <f t="shared" si="16"/>
        <v>-0.16649010123757219</v>
      </c>
    </row>
    <row r="30" spans="1:18" ht="20.100000000000001" customHeight="1" x14ac:dyDescent="0.25">
      <c r="A30" s="14" t="s">
        <v>178</v>
      </c>
      <c r="B30" s="25">
        <v>23.7</v>
      </c>
      <c r="C30" s="223">
        <v>28.98</v>
      </c>
      <c r="D30" s="4">
        <f t="shared" si="1"/>
        <v>1.6824093806035942E-3</v>
      </c>
      <c r="E30" s="229">
        <f t="shared" si="2"/>
        <v>1.961475749919288E-3</v>
      </c>
      <c r="F30" s="87">
        <f t="shared" si="10"/>
        <v>0.22278481012658233</v>
      </c>
      <c r="G30" s="83">
        <f t="shared" si="11"/>
        <v>0.16587304643746922</v>
      </c>
      <c r="I30" s="25">
        <v>34.749000000000002</v>
      </c>
      <c r="J30" s="223">
        <v>38.430999999999997</v>
      </c>
      <c r="K30" s="4">
        <f t="shared" si="5"/>
        <v>4.3512750855097121E-3</v>
      </c>
      <c r="L30" s="229">
        <f t="shared" si="6"/>
        <v>4.652365484099143E-3</v>
      </c>
      <c r="M30" s="87">
        <f t="shared" si="12"/>
        <v>0.10595988373766137</v>
      </c>
      <c r="N30" s="83">
        <f t="shared" si="13"/>
        <v>6.9195900666473478E-2</v>
      </c>
      <c r="P30" s="49">
        <f t="shared" si="14"/>
        <v>14.662025316455697</v>
      </c>
      <c r="Q30" s="254">
        <f t="shared" si="15"/>
        <v>13.261214630779847</v>
      </c>
      <c r="R30" s="92">
        <f t="shared" si="16"/>
        <v>-9.5540053672098904E-2</v>
      </c>
    </row>
    <row r="31" spans="1:18" ht="20.100000000000001" customHeight="1" x14ac:dyDescent="0.25">
      <c r="A31" s="14" t="s">
        <v>161</v>
      </c>
      <c r="B31" s="25">
        <v>75.66</v>
      </c>
      <c r="C31" s="223">
        <v>49.49</v>
      </c>
      <c r="D31" s="4">
        <f t="shared" si="1"/>
        <v>5.370932225167423E-3</v>
      </c>
      <c r="E31" s="229">
        <f t="shared" si="2"/>
        <v>3.3496699400795567E-3</v>
      </c>
      <c r="F31" s="87">
        <f t="shared" si="10"/>
        <v>-0.34588950568332005</v>
      </c>
      <c r="G31" s="83">
        <f t="shared" si="11"/>
        <v>-0.3763336047356024</v>
      </c>
      <c r="I31" s="25">
        <v>69.233000000000004</v>
      </c>
      <c r="J31" s="223">
        <v>38.381999999999998</v>
      </c>
      <c r="K31" s="4">
        <f t="shared" si="5"/>
        <v>8.669366830558977E-3</v>
      </c>
      <c r="L31" s="229">
        <f t="shared" si="6"/>
        <v>4.6464336606045461E-3</v>
      </c>
      <c r="M31" s="87">
        <f t="shared" si="12"/>
        <v>-0.44561119697254203</v>
      </c>
      <c r="N31" s="83">
        <f t="shared" si="13"/>
        <v>-0.46404002144353179</v>
      </c>
      <c r="P31" s="49">
        <f t="shared" si="14"/>
        <v>9.1505418979645796</v>
      </c>
      <c r="Q31" s="254">
        <f t="shared" si="15"/>
        <v>7.7555061628611828</v>
      </c>
      <c r="R31" s="92">
        <f t="shared" si="16"/>
        <v>-0.15245389296711537</v>
      </c>
    </row>
    <row r="32" spans="1:18" ht="20.100000000000001" customHeight="1" thickBot="1" x14ac:dyDescent="0.3">
      <c r="A32" s="14" t="s">
        <v>18</v>
      </c>
      <c r="B32" s="25">
        <f>B33-SUM(B7:B31)</f>
        <v>181.42999999999847</v>
      </c>
      <c r="C32" s="223">
        <f>C33-SUM(C7:C31)</f>
        <v>127.16999999999462</v>
      </c>
      <c r="D32" s="4">
        <f t="shared" si="1"/>
        <v>1.2879305228814664E-2</v>
      </c>
      <c r="E32" s="229">
        <f t="shared" si="2"/>
        <v>8.607345449179616E-3</v>
      </c>
      <c r="F32" s="87">
        <f t="shared" si="3"/>
        <v>-0.29906851127158857</v>
      </c>
      <c r="G32" s="83">
        <f t="shared" si="4"/>
        <v>-0.33169178800712484</v>
      </c>
      <c r="I32" s="25">
        <f>I33-SUM(I7:I31)</f>
        <v>147.85499999999956</v>
      </c>
      <c r="J32" s="223">
        <f>J33-SUM(J7:J31)</f>
        <v>99.719999999997526</v>
      </c>
      <c r="K32" s="4">
        <f t="shared" si="5"/>
        <v>1.8514425674639168E-2</v>
      </c>
      <c r="L32" s="229">
        <f t="shared" si="6"/>
        <v>1.2071866099616328E-2</v>
      </c>
      <c r="M32" s="87">
        <f t="shared" si="7"/>
        <v>-0.32555544283251958</v>
      </c>
      <c r="N32" s="83">
        <f t="shared" si="8"/>
        <v>-0.3479751242755415</v>
      </c>
      <c r="P32" s="49">
        <f t="shared" si="0"/>
        <v>8.1494240202833481</v>
      </c>
      <c r="Q32" s="254">
        <f t="shared" si="0"/>
        <v>7.8414720452938393</v>
      </c>
      <c r="R32" s="92">
        <f t="shared" si="9"/>
        <v>-3.7788188984035902E-2</v>
      </c>
    </row>
    <row r="33" spans="1:18" ht="26.25" customHeight="1" thickBot="1" x14ac:dyDescent="0.3">
      <c r="A33" s="18" t="s">
        <v>19</v>
      </c>
      <c r="B33" s="23">
        <v>14086.940000000002</v>
      </c>
      <c r="C33" s="242">
        <v>14774.589999999995</v>
      </c>
      <c r="D33" s="20">
        <f>SUM(D7:D32)</f>
        <v>0.99999999999999956</v>
      </c>
      <c r="E33" s="243">
        <f>SUM(E7:E32)</f>
        <v>0.99999999999999989</v>
      </c>
      <c r="F33" s="97">
        <f t="shared" si="3"/>
        <v>4.8814717745656065E-2</v>
      </c>
      <c r="G33" s="99">
        <v>0</v>
      </c>
      <c r="H33" s="2"/>
      <c r="I33" s="23">
        <v>7985.9350000000004</v>
      </c>
      <c r="J33" s="242">
        <v>8260.5289999999968</v>
      </c>
      <c r="K33" s="20">
        <f>SUM(K7:K32)</f>
        <v>0.99999999999999978</v>
      </c>
      <c r="L33" s="243">
        <f>SUM(L7:L32)</f>
        <v>1.0000000000000002</v>
      </c>
      <c r="M33" s="97">
        <f t="shared" si="7"/>
        <v>3.4384702605267436E-2</v>
      </c>
      <c r="N33" s="99">
        <f>K33-L33</f>
        <v>0</v>
      </c>
      <c r="P33" s="40">
        <f t="shared" si="0"/>
        <v>5.6690345809664837</v>
      </c>
      <c r="Q33" s="244">
        <f t="shared" si="0"/>
        <v>5.5910377208436914</v>
      </c>
      <c r="R33" s="98">
        <f t="shared" si="9"/>
        <v>-1.3758402600799625E-2</v>
      </c>
    </row>
    <row r="35" spans="1:18" ht="15.75" thickBot="1" x14ac:dyDescent="0.3"/>
    <row r="36" spans="1:18" x14ac:dyDescent="0.25">
      <c r="A36" s="401" t="s">
        <v>2</v>
      </c>
      <c r="B36" s="385" t="s">
        <v>1</v>
      </c>
      <c r="C36" s="381"/>
      <c r="D36" s="385" t="s">
        <v>13</v>
      </c>
      <c r="E36" s="381"/>
      <c r="F36" s="404" t="s">
        <v>136</v>
      </c>
      <c r="G36" s="400"/>
      <c r="I36" s="405" t="s">
        <v>20</v>
      </c>
      <c r="J36" s="406"/>
      <c r="K36" s="385" t="s">
        <v>13</v>
      </c>
      <c r="L36" s="387"/>
      <c r="M36" s="399" t="s">
        <v>136</v>
      </c>
      <c r="N36" s="400"/>
      <c r="P36" s="380" t="s">
        <v>23</v>
      </c>
      <c r="Q36" s="381"/>
      <c r="R36" s="208" t="s">
        <v>0</v>
      </c>
    </row>
    <row r="37" spans="1:18" x14ac:dyDescent="0.25">
      <c r="A37" s="402"/>
      <c r="B37" s="388" t="str">
        <f>B5</f>
        <v>jan-junho</v>
      </c>
      <c r="C37" s="389"/>
      <c r="D37" s="388" t="str">
        <f>B5</f>
        <v>jan-junho</v>
      </c>
      <c r="E37" s="389"/>
      <c r="F37" s="388" t="str">
        <f>B5</f>
        <v>jan-junho</v>
      </c>
      <c r="G37" s="390"/>
      <c r="I37" s="378" t="str">
        <f>B5</f>
        <v>jan-junho</v>
      </c>
      <c r="J37" s="389"/>
      <c r="K37" s="388" t="str">
        <f>B5</f>
        <v>jan-junho</v>
      </c>
      <c r="L37" s="379"/>
      <c r="M37" s="389" t="str">
        <f>B5</f>
        <v>jan-junho</v>
      </c>
      <c r="N37" s="390"/>
      <c r="P37" s="378" t="str">
        <f>B5</f>
        <v>jan-junho</v>
      </c>
      <c r="Q37" s="379"/>
      <c r="R37" s="209" t="str">
        <f>R5</f>
        <v>2018/2017</v>
      </c>
    </row>
    <row r="38" spans="1:18" ht="19.5" customHeight="1" thickBot="1" x14ac:dyDescent="0.3">
      <c r="A38" s="403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139</v>
      </c>
      <c r="B39" s="59">
        <v>3189.0099999999998</v>
      </c>
      <c r="C39" s="245">
        <v>4113.4399999999996</v>
      </c>
      <c r="D39" s="4">
        <f t="shared" ref="D39:D56" si="17">B39/$B$57</f>
        <v>0.33945825230110238</v>
      </c>
      <c r="E39" s="247">
        <f t="shared" ref="E39:E56" si="18">C39/$C$57</f>
        <v>0.39911627469225353</v>
      </c>
      <c r="F39" s="87">
        <f>(C39-B39)/B39</f>
        <v>0.2898799313893653</v>
      </c>
      <c r="G39" s="101">
        <f>(E39-D39)/D39</f>
        <v>0.17574479921093203</v>
      </c>
      <c r="I39" s="59">
        <v>1101.3799999999999</v>
      </c>
      <c r="J39" s="245">
        <v>1406.0260000000001</v>
      </c>
      <c r="K39" s="4">
        <f t="shared" ref="K39:K56" si="19">I39/$I$57</f>
        <v>0.22339821343091038</v>
      </c>
      <c r="L39" s="247">
        <f t="shared" ref="L39:L56" si="20">J39/$J$57</f>
        <v>0.28345498219367116</v>
      </c>
      <c r="M39" s="87">
        <f>(J39-I39)/I39</f>
        <v>0.27660389692930709</v>
      </c>
      <c r="N39" s="101">
        <f>(L39-K39)/K39</f>
        <v>0.26883280685382177</v>
      </c>
      <c r="P39" s="49">
        <f t="shared" ref="P39:Q57" si="21">(I39/B39)*10</f>
        <v>3.4536737106500137</v>
      </c>
      <c r="Q39" s="253">
        <f t="shared" si="21"/>
        <v>3.4181269205336657</v>
      </c>
      <c r="R39" s="104">
        <f t="shared" si="9"/>
        <v>-1.0292457566773945E-2</v>
      </c>
    </row>
    <row r="40" spans="1:18" ht="20.100000000000001" customHeight="1" x14ac:dyDescent="0.25">
      <c r="A40" s="57" t="s">
        <v>141</v>
      </c>
      <c r="B40" s="25">
        <v>1346.68</v>
      </c>
      <c r="C40" s="223">
        <v>1295.42</v>
      </c>
      <c r="D40" s="4">
        <f t="shared" si="17"/>
        <v>0.14334907673818789</v>
      </c>
      <c r="E40" s="229">
        <f t="shared" si="18"/>
        <v>0.12569119874407772</v>
      </c>
      <c r="F40" s="87">
        <f t="shared" ref="F40:F57" si="22">(C40-B40)/B40</f>
        <v>-3.8063979564558759E-2</v>
      </c>
      <c r="G40" s="83">
        <f t="shared" ref="G40:G51" si="23">(E40-D40)/D40</f>
        <v>-0.12318096771812796</v>
      </c>
      <c r="I40" s="25">
        <v>773.55600000000004</v>
      </c>
      <c r="J40" s="223">
        <v>850.42</v>
      </c>
      <c r="K40" s="4">
        <f t="shared" si="19"/>
        <v>0.1569040915839777</v>
      </c>
      <c r="L40" s="229">
        <f t="shared" si="20"/>
        <v>0.17144475703659948</v>
      </c>
      <c r="M40" s="87">
        <f t="shared" ref="M40:M57" si="24">(J40-I40)/I40</f>
        <v>9.936449332692128E-2</v>
      </c>
      <c r="N40" s="83">
        <f t="shared" ref="N40:N50" si="25">(L40-K40)/K40</f>
        <v>9.2672315334997965E-2</v>
      </c>
      <c r="P40" s="49">
        <f t="shared" si="21"/>
        <v>5.7441708497935657</v>
      </c>
      <c r="Q40" s="254">
        <f t="shared" si="21"/>
        <v>6.564820675919778</v>
      </c>
      <c r="R40" s="92">
        <f t="shared" si="9"/>
        <v>0.14286654202768095</v>
      </c>
    </row>
    <row r="41" spans="1:18" ht="20.100000000000001" customHeight="1" x14ac:dyDescent="0.25">
      <c r="A41" s="57" t="s">
        <v>145</v>
      </c>
      <c r="B41" s="25">
        <v>1302.5100000000002</v>
      </c>
      <c r="C41" s="223">
        <v>892.65000000000009</v>
      </c>
      <c r="D41" s="4">
        <f t="shared" si="17"/>
        <v>0.13864734453786878</v>
      </c>
      <c r="E41" s="229">
        <f t="shared" si="18"/>
        <v>8.6611483965741615E-2</v>
      </c>
      <c r="F41" s="87">
        <f t="shared" si="22"/>
        <v>-0.31466936914111987</v>
      </c>
      <c r="G41" s="83">
        <f t="shared" si="23"/>
        <v>-0.37531090657069599</v>
      </c>
      <c r="I41" s="25">
        <v>1074.626</v>
      </c>
      <c r="J41" s="223">
        <v>679.01199999999994</v>
      </c>
      <c r="K41" s="4">
        <f t="shared" si="19"/>
        <v>0.21797157067170778</v>
      </c>
      <c r="L41" s="229">
        <f t="shared" si="20"/>
        <v>0.13688888709688798</v>
      </c>
      <c r="M41" s="87">
        <f t="shared" si="24"/>
        <v>-0.36814110211366563</v>
      </c>
      <c r="N41" s="83">
        <f t="shared" si="25"/>
        <v>-0.37198742627285269</v>
      </c>
      <c r="P41" s="49">
        <f t="shared" si="21"/>
        <v>8.2504241810043659</v>
      </c>
      <c r="Q41" s="254">
        <f t="shared" si="21"/>
        <v>7.6066991542037741</v>
      </c>
      <c r="R41" s="92">
        <f t="shared" si="9"/>
        <v>-7.8023264341086029E-2</v>
      </c>
    </row>
    <row r="42" spans="1:18" ht="20.100000000000001" customHeight="1" x14ac:dyDescent="0.25">
      <c r="A42" s="57" t="s">
        <v>142</v>
      </c>
      <c r="B42" s="25">
        <v>1514.28</v>
      </c>
      <c r="C42" s="223">
        <v>1530.6799999999998</v>
      </c>
      <c r="D42" s="4">
        <f t="shared" si="17"/>
        <v>0.16118947331444974</v>
      </c>
      <c r="E42" s="229">
        <f t="shared" si="18"/>
        <v>0.14851785837302564</v>
      </c>
      <c r="F42" s="87">
        <f t="shared" si="22"/>
        <v>1.083022954803594E-2</v>
      </c>
      <c r="G42" s="83">
        <f t="shared" si="23"/>
        <v>-7.8613166733935619E-2</v>
      </c>
      <c r="I42" s="25">
        <v>743.029</v>
      </c>
      <c r="J42" s="223">
        <v>669.05200000000002</v>
      </c>
      <c r="K42" s="4">
        <f t="shared" si="19"/>
        <v>0.15071215305104135</v>
      </c>
      <c r="L42" s="229">
        <f t="shared" si="20"/>
        <v>0.13488095010095125</v>
      </c>
      <c r="M42" s="87">
        <f t="shared" si="24"/>
        <v>-9.9561389932290634E-2</v>
      </c>
      <c r="N42" s="83">
        <f t="shared" si="25"/>
        <v>-0.10504264340732089</v>
      </c>
      <c r="P42" s="49">
        <f t="shared" si="21"/>
        <v>4.9068137992973559</v>
      </c>
      <c r="Q42" s="254">
        <f t="shared" si="21"/>
        <v>4.3709462461128394</v>
      </c>
      <c r="R42" s="92">
        <f t="shared" si="9"/>
        <v>-0.1092088624315134</v>
      </c>
    </row>
    <row r="43" spans="1:18" ht="20.100000000000001" customHeight="1" x14ac:dyDescent="0.25">
      <c r="A43" s="57" t="s">
        <v>152</v>
      </c>
      <c r="B43" s="25">
        <v>638.19000000000005</v>
      </c>
      <c r="C43" s="223">
        <v>914.68</v>
      </c>
      <c r="D43" s="4">
        <f t="shared" si="17"/>
        <v>6.7932951616972215E-2</v>
      </c>
      <c r="E43" s="229">
        <f t="shared" si="18"/>
        <v>8.874899697953792E-2</v>
      </c>
      <c r="F43" s="87">
        <f t="shared" si="22"/>
        <v>0.43324088437612601</v>
      </c>
      <c r="G43" s="83">
        <f t="shared" si="23"/>
        <v>0.30642044644156269</v>
      </c>
      <c r="I43" s="25">
        <v>328.75099999999998</v>
      </c>
      <c r="J43" s="223">
        <v>463.58899999999994</v>
      </c>
      <c r="K43" s="4">
        <f t="shared" si="19"/>
        <v>6.6682149724550319E-2</v>
      </c>
      <c r="L43" s="229">
        <f t="shared" si="20"/>
        <v>9.3459588755956002E-2</v>
      </c>
      <c r="M43" s="87">
        <f t="shared" si="24"/>
        <v>0.41015236455554499</v>
      </c>
      <c r="N43" s="83">
        <f t="shared" si="25"/>
        <v>0.40156832288727268</v>
      </c>
      <c r="P43" s="49">
        <f t="shared" si="21"/>
        <v>5.1513029035240274</v>
      </c>
      <c r="Q43" s="254">
        <f t="shared" si="21"/>
        <v>5.0683189749420556</v>
      </c>
      <c r="R43" s="92">
        <f t="shared" si="9"/>
        <v>-1.6109308680955677E-2</v>
      </c>
    </row>
    <row r="44" spans="1:18" ht="20.100000000000001" customHeight="1" x14ac:dyDescent="0.25">
      <c r="A44" s="57" t="s">
        <v>153</v>
      </c>
      <c r="B44" s="25">
        <v>225.81000000000003</v>
      </c>
      <c r="C44" s="223">
        <v>425.12</v>
      </c>
      <c r="D44" s="4">
        <f t="shared" si="17"/>
        <v>2.4036634551823904E-2</v>
      </c>
      <c r="E44" s="229">
        <f t="shared" si="18"/>
        <v>4.1248276551297897E-2</v>
      </c>
      <c r="F44" s="87">
        <f t="shared" si="22"/>
        <v>0.88264470129755079</v>
      </c>
      <c r="G44" s="83">
        <f t="shared" si="23"/>
        <v>0.71605872953491201</v>
      </c>
      <c r="I44" s="25">
        <v>130.554</v>
      </c>
      <c r="J44" s="223">
        <v>248.69199999999998</v>
      </c>
      <c r="K44" s="4">
        <f t="shared" si="19"/>
        <v>2.6480897016705477E-2</v>
      </c>
      <c r="L44" s="229">
        <f t="shared" si="20"/>
        <v>5.0136332067620699E-2</v>
      </c>
      <c r="M44" s="87">
        <f t="shared" si="24"/>
        <v>0.9048975902691605</v>
      </c>
      <c r="N44" s="83">
        <f t="shared" si="25"/>
        <v>0.89330187855767074</v>
      </c>
      <c r="P44" s="49">
        <f t="shared" si="21"/>
        <v>5.7815862893583088</v>
      </c>
      <c r="Q44" s="254">
        <f t="shared" si="21"/>
        <v>5.8499247271358668</v>
      </c>
      <c r="R44" s="92">
        <f t="shared" si="9"/>
        <v>1.1820015192602581E-2</v>
      </c>
    </row>
    <row r="45" spans="1:18" ht="20.100000000000001" customHeight="1" x14ac:dyDescent="0.25">
      <c r="A45" s="57" t="s">
        <v>146</v>
      </c>
      <c r="B45" s="25">
        <v>530.70000000000005</v>
      </c>
      <c r="C45" s="223">
        <v>359.5</v>
      </c>
      <c r="D45" s="4">
        <f t="shared" si="17"/>
        <v>5.6491040948819557E-2</v>
      </c>
      <c r="E45" s="229">
        <f t="shared" si="18"/>
        <v>3.4881340374933185E-2</v>
      </c>
      <c r="F45" s="87">
        <f t="shared" si="22"/>
        <v>-0.32259280195967593</v>
      </c>
      <c r="G45" s="83">
        <f t="shared" si="23"/>
        <v>-0.38253323378240794</v>
      </c>
      <c r="I45" s="25">
        <v>345.61800000000005</v>
      </c>
      <c r="J45" s="223">
        <v>222.72800000000001</v>
      </c>
      <c r="K45" s="4">
        <f t="shared" si="19"/>
        <v>7.0103364623984823E-2</v>
      </c>
      <c r="L45" s="229">
        <f t="shared" si="20"/>
        <v>4.4901987071385582E-2</v>
      </c>
      <c r="M45" s="87">
        <f t="shared" si="24"/>
        <v>-0.35556597167971582</v>
      </c>
      <c r="N45" s="83">
        <f t="shared" si="25"/>
        <v>-0.35948884461926334</v>
      </c>
      <c r="P45" s="49">
        <f t="shared" si="21"/>
        <v>6.5124929338609387</v>
      </c>
      <c r="Q45" s="254">
        <f t="shared" si="21"/>
        <v>6.1954937413073718</v>
      </c>
      <c r="R45" s="92">
        <f t="shared" si="9"/>
        <v>-4.8675552629833502E-2</v>
      </c>
    </row>
    <row r="46" spans="1:18" ht="20.100000000000001" customHeight="1" x14ac:dyDescent="0.25">
      <c r="A46" s="57" t="s">
        <v>149</v>
      </c>
      <c r="B46" s="25">
        <v>82.88</v>
      </c>
      <c r="C46" s="223">
        <v>221.69</v>
      </c>
      <c r="D46" s="4">
        <f t="shared" si="17"/>
        <v>8.822267710265997E-3</v>
      </c>
      <c r="E46" s="229">
        <f t="shared" si="18"/>
        <v>2.1509998185588141E-2</v>
      </c>
      <c r="F46" s="87">
        <f t="shared" si="22"/>
        <v>1.6748310810810811</v>
      </c>
      <c r="G46" s="83">
        <f t="shared" si="23"/>
        <v>1.4381484321268234</v>
      </c>
      <c r="I46" s="25">
        <v>56.073999999999998</v>
      </c>
      <c r="J46" s="223">
        <v>100.76500000000001</v>
      </c>
      <c r="K46" s="4">
        <f t="shared" si="19"/>
        <v>1.1373759665079145E-2</v>
      </c>
      <c r="L46" s="229">
        <f t="shared" si="20"/>
        <v>2.0314234075860103E-2</v>
      </c>
      <c r="M46" s="87">
        <f t="shared" si="24"/>
        <v>0.79700039233869557</v>
      </c>
      <c r="N46" s="83">
        <f t="shared" si="25"/>
        <v>0.78606148486070948</v>
      </c>
      <c r="P46" s="49">
        <f t="shared" si="21"/>
        <v>6.7656853281853282</v>
      </c>
      <c r="Q46" s="254">
        <f t="shared" si="21"/>
        <v>4.5453110198926439</v>
      </c>
      <c r="R46" s="92">
        <f t="shared" si="9"/>
        <v>-0.32818172891410935</v>
      </c>
    </row>
    <row r="47" spans="1:18" ht="20.100000000000001" customHeight="1" x14ac:dyDescent="0.25">
      <c r="A47" s="57" t="s">
        <v>167</v>
      </c>
      <c r="B47" s="25">
        <v>165.93</v>
      </c>
      <c r="C47" s="223">
        <v>168.34</v>
      </c>
      <c r="D47" s="4">
        <f t="shared" si="17"/>
        <v>1.7662631288180949E-2</v>
      </c>
      <c r="E47" s="229">
        <f t="shared" si="18"/>
        <v>1.6333587868473581E-2</v>
      </c>
      <c r="F47" s="87">
        <f t="shared" si="22"/>
        <v>1.4524196950521283E-2</v>
      </c>
      <c r="G47" s="83">
        <f t="shared" si="23"/>
        <v>-7.5246060341909823E-2</v>
      </c>
      <c r="I47" s="25">
        <v>75.076999999999998</v>
      </c>
      <c r="J47" s="223">
        <v>70.953000000000003</v>
      </c>
      <c r="K47" s="4">
        <f t="shared" si="19"/>
        <v>1.5228229738829887E-2</v>
      </c>
      <c r="L47" s="229">
        <f t="shared" si="20"/>
        <v>1.430413189484942E-2</v>
      </c>
      <c r="M47" s="87">
        <f t="shared" si="24"/>
        <v>-5.4930271587836428E-2</v>
      </c>
      <c r="N47" s="83">
        <f t="shared" si="25"/>
        <v>-6.0683208739893475E-2</v>
      </c>
      <c r="P47" s="49">
        <f t="shared" si="21"/>
        <v>4.52461881516302</v>
      </c>
      <c r="Q47" s="254">
        <f t="shared" si="21"/>
        <v>4.2148627777117733</v>
      </c>
      <c r="R47" s="92">
        <f t="shared" si="9"/>
        <v>-6.8460139981998971E-2</v>
      </c>
    </row>
    <row r="48" spans="1:18" ht="20.100000000000001" customHeight="1" x14ac:dyDescent="0.25">
      <c r="A48" s="57" t="s">
        <v>150</v>
      </c>
      <c r="B48" s="25">
        <v>103.45000000000002</v>
      </c>
      <c r="C48" s="223">
        <v>75.63</v>
      </c>
      <c r="D48" s="4">
        <f t="shared" si="17"/>
        <v>1.1011867695789304E-2</v>
      </c>
      <c r="E48" s="229">
        <f t="shared" si="18"/>
        <v>7.3381801740088912E-3</v>
      </c>
      <c r="F48" s="87">
        <f t="shared" si="22"/>
        <v>-0.2689221846302563</v>
      </c>
      <c r="G48" s="83">
        <f t="shared" si="23"/>
        <v>-0.33361166545663734</v>
      </c>
      <c r="I48" s="25">
        <v>78.157000000000011</v>
      </c>
      <c r="J48" s="223">
        <v>54.363</v>
      </c>
      <c r="K48" s="4">
        <f t="shared" si="19"/>
        <v>1.5852960982694137E-2</v>
      </c>
      <c r="L48" s="229">
        <f t="shared" si="20"/>
        <v>1.0959586235954772E-2</v>
      </c>
      <c r="M48" s="87">
        <f t="shared" si="24"/>
        <v>-0.30443850198958516</v>
      </c>
      <c r="N48" s="83">
        <f t="shared" si="25"/>
        <v>-0.30867260394327667</v>
      </c>
      <c r="P48" s="49">
        <f t="shared" si="21"/>
        <v>7.555050749154181</v>
      </c>
      <c r="Q48" s="254">
        <f t="shared" si="21"/>
        <v>7.1880206267354225</v>
      </c>
      <c r="R48" s="92">
        <f t="shared" si="9"/>
        <v>-4.8580762010082983E-2</v>
      </c>
    </row>
    <row r="49" spans="1:18" ht="20.100000000000001" customHeight="1" x14ac:dyDescent="0.25">
      <c r="A49" s="57" t="s">
        <v>154</v>
      </c>
      <c r="B49" s="25">
        <v>97.539999999999992</v>
      </c>
      <c r="C49" s="223">
        <v>151.32999999999998</v>
      </c>
      <c r="D49" s="4">
        <f t="shared" si="17"/>
        <v>1.0382770179287468E-2</v>
      </c>
      <c r="E49" s="229">
        <f t="shared" si="18"/>
        <v>1.4683152264085224E-2</v>
      </c>
      <c r="F49" s="87">
        <f t="shared" si="22"/>
        <v>0.55146606520401886</v>
      </c>
      <c r="G49" s="83">
        <f t="shared" si="23"/>
        <v>0.41418446238717338</v>
      </c>
      <c r="I49" s="25">
        <v>45.960999999999999</v>
      </c>
      <c r="J49" s="223">
        <v>52.588999999999999</v>
      </c>
      <c r="K49" s="4">
        <f t="shared" si="19"/>
        <v>9.3224911361183913E-3</v>
      </c>
      <c r="L49" s="229">
        <f t="shared" si="20"/>
        <v>1.0601947658566037E-2</v>
      </c>
      <c r="M49" s="87">
        <f t="shared" si="24"/>
        <v>0.14420922086116492</v>
      </c>
      <c r="N49" s="83">
        <f t="shared" si="25"/>
        <v>0.1372440588857855</v>
      </c>
      <c r="P49" s="49">
        <f t="shared" si="21"/>
        <v>4.7120155833504205</v>
      </c>
      <c r="Q49" s="254">
        <f t="shared" si="21"/>
        <v>3.4751205973699859</v>
      </c>
      <c r="R49" s="92">
        <f t="shared" si="9"/>
        <v>-0.26249806778036072</v>
      </c>
    </row>
    <row r="50" spans="1:18" ht="20.100000000000001" customHeight="1" x14ac:dyDescent="0.25">
      <c r="A50" s="57" t="s">
        <v>158</v>
      </c>
      <c r="B50" s="25">
        <v>46.150000000000006</v>
      </c>
      <c r="C50" s="223">
        <v>39.410000000000004</v>
      </c>
      <c r="D50" s="4">
        <f t="shared" si="17"/>
        <v>4.9124958352892833E-3</v>
      </c>
      <c r="E50" s="229">
        <f t="shared" si="18"/>
        <v>3.8238487459697269E-3</v>
      </c>
      <c r="F50" s="87">
        <f t="shared" si="22"/>
        <v>-0.14604550379198269</v>
      </c>
      <c r="G50" s="83">
        <f t="shared" si="23"/>
        <v>-0.22160773786293683</v>
      </c>
      <c r="I50" s="25">
        <v>45.993000000000002</v>
      </c>
      <c r="J50" s="223">
        <v>50.317999999999998</v>
      </c>
      <c r="K50" s="4">
        <f t="shared" si="19"/>
        <v>9.3289818503403572E-3</v>
      </c>
      <c r="L50" s="229">
        <f t="shared" si="20"/>
        <v>1.0144113831480459E-2</v>
      </c>
      <c r="M50" s="87">
        <f t="shared" si="24"/>
        <v>9.4036048963972677E-2</v>
      </c>
      <c r="N50" s="83">
        <f t="shared" si="25"/>
        <v>8.7376306891449526E-2</v>
      </c>
      <c r="P50" s="49">
        <f t="shared" si="21"/>
        <v>9.9659804983748632</v>
      </c>
      <c r="Q50" s="254">
        <f t="shared" si="21"/>
        <v>12.767825425019028</v>
      </c>
      <c r="R50" s="92">
        <f t="shared" si="9"/>
        <v>0.28114092006311447</v>
      </c>
    </row>
    <row r="51" spans="1:18" ht="20.100000000000001" customHeight="1" x14ac:dyDescent="0.25">
      <c r="A51" s="57" t="s">
        <v>161</v>
      </c>
      <c r="B51" s="25">
        <v>75.66</v>
      </c>
      <c r="C51" s="223">
        <v>49.49</v>
      </c>
      <c r="D51" s="4">
        <f t="shared" si="17"/>
        <v>8.0537255665869365E-3</v>
      </c>
      <c r="E51" s="229">
        <f t="shared" si="18"/>
        <v>4.8018846596813445E-3</v>
      </c>
      <c r="F51" s="87">
        <f t="shared" si="22"/>
        <v>-0.34588950568332005</v>
      </c>
      <c r="G51" s="83">
        <f t="shared" si="23"/>
        <v>-0.40376852675446695</v>
      </c>
      <c r="I51" s="25">
        <v>69.233000000000004</v>
      </c>
      <c r="J51" s="223">
        <v>38.381999999999998</v>
      </c>
      <c r="K51" s="4">
        <f t="shared" si="19"/>
        <v>1.4042863054043311E-2</v>
      </c>
      <c r="L51" s="229">
        <f t="shared" si="20"/>
        <v>7.7378150379562574E-3</v>
      </c>
      <c r="M51" s="87">
        <f t="shared" ref="M51" si="26">(J51-I51)/I51</f>
        <v>-0.44561119697254203</v>
      </c>
      <c r="N51" s="83">
        <f t="shared" ref="N51" si="27">(L51-K51)/K51</f>
        <v>-0.44898593625974753</v>
      </c>
      <c r="P51" s="49">
        <f t="shared" si="21"/>
        <v>9.1505418979645796</v>
      </c>
      <c r="Q51" s="254">
        <f t="shared" si="21"/>
        <v>7.7555061628611828</v>
      </c>
      <c r="R51" s="92">
        <f t="shared" si="9"/>
        <v>-0.15245389296711537</v>
      </c>
    </row>
    <row r="52" spans="1:18" ht="20.100000000000001" customHeight="1" x14ac:dyDescent="0.25">
      <c r="A52" s="57" t="s">
        <v>169</v>
      </c>
      <c r="B52" s="25">
        <v>5.17</v>
      </c>
      <c r="C52" s="223">
        <v>21.490000000000002</v>
      </c>
      <c r="D52" s="4">
        <f t="shared" si="17"/>
        <v>5.5032726908874519E-4</v>
      </c>
      <c r="E52" s="229">
        <f t="shared" si="18"/>
        <v>2.085118232704629E-3</v>
      </c>
      <c r="F52" s="87">
        <f t="shared" ref="F52:F56" si="28">(C52-B52)/B52</f>
        <v>3.1566731141199229</v>
      </c>
      <c r="G52" s="83">
        <f t="shared" ref="G52:G56" si="29">(E52-D52)/D52</f>
        <v>2.7888695505807926</v>
      </c>
      <c r="I52" s="25">
        <v>1.851</v>
      </c>
      <c r="J52" s="223">
        <v>17.552</v>
      </c>
      <c r="K52" s="4">
        <f t="shared" si="19"/>
        <v>3.7544725077685734E-4</v>
      </c>
      <c r="L52" s="229">
        <f t="shared" si="20"/>
        <v>3.5384849550885371E-3</v>
      </c>
      <c r="M52" s="87">
        <f t="shared" ref="M52:M56" si="30">(J52-I52)/I52</f>
        <v>8.4824419232847106</v>
      </c>
      <c r="N52" s="83">
        <f t="shared" ref="N52:N56" si="31">(L52-K52)/K52</f>
        <v>8.4247193121453812</v>
      </c>
      <c r="P52" s="49">
        <f t="shared" ref="P52:P56" si="32">(I52/B52)*10</f>
        <v>3.5802707930367506</v>
      </c>
      <c r="Q52" s="254">
        <f t="shared" ref="Q52:Q56" si="33">(J52/C52)*10</f>
        <v>8.1675197766402974</v>
      </c>
      <c r="R52" s="92">
        <f t="shared" ref="R52:R56" si="34">(Q52-P52)/P52</f>
        <v>1.2812575497153071</v>
      </c>
    </row>
    <row r="53" spans="1:18" ht="20.100000000000001" customHeight="1" x14ac:dyDescent="0.25">
      <c r="A53" s="57" t="s">
        <v>166</v>
      </c>
      <c r="B53" s="25">
        <v>18.43</v>
      </c>
      <c r="C53" s="223">
        <v>21.650000000000002</v>
      </c>
      <c r="D53" s="4">
        <f t="shared" si="17"/>
        <v>1.9618049457070744E-3</v>
      </c>
      <c r="E53" s="229">
        <f t="shared" si="18"/>
        <v>2.100642612287353E-3</v>
      </c>
      <c r="F53" s="87">
        <f t="shared" ref="F53:F54" si="35">(C53-B53)/B53</f>
        <v>0.17471513836136746</v>
      </c>
      <c r="G53" s="83">
        <f t="shared" ref="G53:G54" si="36">(E53-D53)/D53</f>
        <v>7.077037239817878E-2</v>
      </c>
      <c r="I53" s="25">
        <v>14.983000000000001</v>
      </c>
      <c r="J53" s="223">
        <v>15.463999999999999</v>
      </c>
      <c r="K53" s="4">
        <f t="shared" si="19"/>
        <v>3.0390740996162368E-3</v>
      </c>
      <c r="L53" s="229">
        <f t="shared" si="20"/>
        <v>3.1175439463017969E-3</v>
      </c>
      <c r="M53" s="87">
        <f t="shared" ref="M53:M54" si="37">(J53-I53)/I53</f>
        <v>3.2103050123473142E-2</v>
      </c>
      <c r="N53" s="83">
        <f t="shared" ref="N53:N54" si="38">(L53-K53)/K53</f>
        <v>2.5820313724982533E-2</v>
      </c>
      <c r="P53" s="49">
        <f t="shared" ref="P53:P54" si="39">(I53/B53)*10</f>
        <v>8.1296798697775365</v>
      </c>
      <c r="Q53" s="254">
        <f t="shared" ref="Q53:Q54" si="40">(J53/C53)*10</f>
        <v>7.1427251732101604</v>
      </c>
      <c r="R53" s="92">
        <f t="shared" ref="R53:R54" si="41">(Q53-P53)/P53</f>
        <v>-0.12140142199650765</v>
      </c>
    </row>
    <row r="54" spans="1:18" ht="20.100000000000001" customHeight="1" x14ac:dyDescent="0.25">
      <c r="A54" s="57" t="s">
        <v>165</v>
      </c>
      <c r="B54" s="25">
        <v>16.18</v>
      </c>
      <c r="C54" s="223">
        <v>11.920000000000002</v>
      </c>
      <c r="D54" s="4">
        <f t="shared" si="17"/>
        <v>1.7223008150591679E-3</v>
      </c>
      <c r="E54" s="229">
        <f t="shared" si="18"/>
        <v>1.1565662789129445E-3</v>
      </c>
      <c r="F54" s="87">
        <f t="shared" si="35"/>
        <v>-0.26328800988875145</v>
      </c>
      <c r="G54" s="83">
        <f t="shared" si="36"/>
        <v>-0.328476031132104</v>
      </c>
      <c r="I54" s="25">
        <v>13.26</v>
      </c>
      <c r="J54" s="223">
        <v>9.5969999999999995</v>
      </c>
      <c r="K54" s="4">
        <f t="shared" si="19"/>
        <v>2.689589705727244E-3</v>
      </c>
      <c r="L54" s="229">
        <f t="shared" si="20"/>
        <v>1.9347561596390549E-3</v>
      </c>
      <c r="M54" s="87">
        <f t="shared" si="37"/>
        <v>-0.27624434389140273</v>
      </c>
      <c r="N54" s="83">
        <f t="shared" si="38"/>
        <v>-0.28065007256714197</v>
      </c>
      <c r="P54" s="49">
        <f t="shared" si="39"/>
        <v>8.1953028430160693</v>
      </c>
      <c r="Q54" s="254">
        <f t="shared" si="40"/>
        <v>8.0511744966442933</v>
      </c>
      <c r="R54" s="92">
        <f t="shared" si="41"/>
        <v>-1.7586701691518363E-2</v>
      </c>
    </row>
    <row r="55" spans="1:18" ht="20.100000000000001" customHeight="1" x14ac:dyDescent="0.25">
      <c r="A55" s="57" t="s">
        <v>219</v>
      </c>
      <c r="B55" s="25">
        <v>12.6</v>
      </c>
      <c r="C55" s="223">
        <v>4.16</v>
      </c>
      <c r="D55" s="4">
        <f t="shared" si="17"/>
        <v>1.3412231316282765E-3</v>
      </c>
      <c r="E55" s="229">
        <f t="shared" si="18"/>
        <v>4.0363386915082626E-4</v>
      </c>
      <c r="F55" s="87">
        <f t="shared" ref="F55" si="42">(C55-B55)/B55</f>
        <v>-0.66984126984126979</v>
      </c>
      <c r="G55" s="83">
        <f t="shared" ref="G55" si="43">(E55-D55)/D55</f>
        <v>-0.6990553923262528</v>
      </c>
      <c r="I55" s="25">
        <v>13.020000000000001</v>
      </c>
      <c r="J55" s="223">
        <v>3.9889999999999999</v>
      </c>
      <c r="K55" s="4">
        <f t="shared" si="19"/>
        <v>2.640909349062498E-3</v>
      </c>
      <c r="L55" s="229">
        <f t="shared" si="20"/>
        <v>8.041827988746681E-4</v>
      </c>
      <c r="M55" s="87">
        <f t="shared" ref="M55" si="44">(J55-I55)/I55</f>
        <v>-0.69362519201228889</v>
      </c>
      <c r="N55" s="83">
        <f t="shared" ref="N55" si="45">(L55-K55)/K55</f>
        <v>-0.69549019198249018</v>
      </c>
      <c r="P55" s="49">
        <f t="shared" ref="P55" si="46">(I55/B55)*10</f>
        <v>10.333333333333334</v>
      </c>
      <c r="Q55" s="254">
        <f t="shared" ref="Q55" si="47">(J55/C55)*10</f>
        <v>9.5889423076923066</v>
      </c>
      <c r="R55" s="92">
        <f t="shared" ref="R55" si="48">(Q55-P55)/P55</f>
        <v>-7.2037841191067153E-2</v>
      </c>
    </row>
    <row r="56" spans="1:18" ht="20.100000000000001" customHeight="1" thickBot="1" x14ac:dyDescent="0.3">
      <c r="A56" s="14" t="s">
        <v>18</v>
      </c>
      <c r="B56" s="25">
        <f>B57-SUM(B39:B55)</f>
        <v>23.239999999999782</v>
      </c>
      <c r="C56" s="223">
        <f>C57-SUM(C39:C55)</f>
        <v>9.7699999999967986</v>
      </c>
      <c r="D56" s="4">
        <f t="shared" si="17"/>
        <v>2.4738115538921312E-3</v>
      </c>
      <c r="E56" s="229">
        <f t="shared" si="18"/>
        <v>9.4795742826977894E-4</v>
      </c>
      <c r="F56" s="87">
        <f t="shared" si="28"/>
        <v>-0.57960413080908391</v>
      </c>
      <c r="G56" s="83">
        <f t="shared" si="29"/>
        <v>-0.61680289398829691</v>
      </c>
      <c r="I56" s="25">
        <f>I57-SUM(I39:I55)</f>
        <v>18.996999999998479</v>
      </c>
      <c r="J56" s="223">
        <f>J57-SUM(J39:J55)</f>
        <v>6.8240000000014334</v>
      </c>
      <c r="K56" s="4">
        <f t="shared" si="19"/>
        <v>3.8532530648338133E-3</v>
      </c>
      <c r="L56" s="229">
        <f t="shared" si="20"/>
        <v>1.3757190823569536E-3</v>
      </c>
      <c r="M56" s="87">
        <f t="shared" si="30"/>
        <v>-0.64078538716629052</v>
      </c>
      <c r="N56" s="83">
        <f t="shared" si="31"/>
        <v>-0.64297203967414829</v>
      </c>
      <c r="P56" s="49">
        <f t="shared" si="32"/>
        <v>8.1742685025811781</v>
      </c>
      <c r="Q56" s="254">
        <f t="shared" si="33"/>
        <v>6.984646878202323</v>
      </c>
      <c r="R56" s="92">
        <f t="shared" si="34"/>
        <v>-0.14553248697460938</v>
      </c>
    </row>
    <row r="57" spans="1:18" ht="26.25" customHeight="1" thickBot="1" x14ac:dyDescent="0.3">
      <c r="A57" s="18" t="s">
        <v>19</v>
      </c>
      <c r="B57" s="61">
        <v>9394.4100000000017</v>
      </c>
      <c r="C57" s="251">
        <v>10306.369999999997</v>
      </c>
      <c r="D57" s="58">
        <f>SUM(D39:D56)</f>
        <v>0.99999999999999978</v>
      </c>
      <c r="E57" s="252">
        <f>SUM(E39:E56)</f>
        <v>1</v>
      </c>
      <c r="F57" s="97">
        <f t="shared" si="22"/>
        <v>9.7074749771406121E-2</v>
      </c>
      <c r="G57" s="99">
        <v>0</v>
      </c>
      <c r="H57" s="2"/>
      <c r="I57" s="61">
        <v>4930.12</v>
      </c>
      <c r="J57" s="251">
        <v>4960.3150000000005</v>
      </c>
      <c r="K57" s="58">
        <f>SUM(K39:K56)</f>
        <v>0.99999999999999978</v>
      </c>
      <c r="L57" s="252">
        <f>SUM(L39:L56)</f>
        <v>1.0000000000000002</v>
      </c>
      <c r="M57" s="97">
        <f t="shared" si="24"/>
        <v>6.1245973728835442E-3</v>
      </c>
      <c r="N57" s="99">
        <v>0</v>
      </c>
      <c r="O57" s="2"/>
      <c r="P57" s="40">
        <f t="shared" si="21"/>
        <v>5.2479293537326974</v>
      </c>
      <c r="Q57" s="244">
        <f t="shared" si="21"/>
        <v>4.8128633068675022</v>
      </c>
      <c r="R57" s="98">
        <f t="shared" si="9"/>
        <v>-8.2902420657729625E-2</v>
      </c>
    </row>
    <row r="59" spans="1:18" ht="15.75" thickBot="1" x14ac:dyDescent="0.3"/>
    <row r="60" spans="1:18" x14ac:dyDescent="0.25">
      <c r="A60" s="401" t="s">
        <v>16</v>
      </c>
      <c r="B60" s="385" t="s">
        <v>1</v>
      </c>
      <c r="C60" s="381"/>
      <c r="D60" s="385" t="s">
        <v>13</v>
      </c>
      <c r="E60" s="381"/>
      <c r="F60" s="404" t="s">
        <v>136</v>
      </c>
      <c r="G60" s="400"/>
      <c r="I60" s="405" t="s">
        <v>20</v>
      </c>
      <c r="J60" s="406"/>
      <c r="K60" s="385" t="s">
        <v>13</v>
      </c>
      <c r="L60" s="387"/>
      <c r="M60" s="399" t="s">
        <v>136</v>
      </c>
      <c r="N60" s="400"/>
      <c r="P60" s="380" t="s">
        <v>23</v>
      </c>
      <c r="Q60" s="381"/>
      <c r="R60" s="208" t="s">
        <v>0</v>
      </c>
    </row>
    <row r="61" spans="1:18" x14ac:dyDescent="0.25">
      <c r="A61" s="402"/>
      <c r="B61" s="388" t="str">
        <f>B5</f>
        <v>jan-junho</v>
      </c>
      <c r="C61" s="389"/>
      <c r="D61" s="388" t="str">
        <f>B5</f>
        <v>jan-junho</v>
      </c>
      <c r="E61" s="389"/>
      <c r="F61" s="388" t="str">
        <f>B5</f>
        <v>jan-junho</v>
      </c>
      <c r="G61" s="390"/>
      <c r="I61" s="378" t="str">
        <f>B5</f>
        <v>jan-junho</v>
      </c>
      <c r="J61" s="389"/>
      <c r="K61" s="388" t="str">
        <f>B5</f>
        <v>jan-junho</v>
      </c>
      <c r="L61" s="379"/>
      <c r="M61" s="389" t="str">
        <f>B5</f>
        <v>jan-junho</v>
      </c>
      <c r="N61" s="390"/>
      <c r="P61" s="378" t="str">
        <f>B5</f>
        <v>jan-junho</v>
      </c>
      <c r="Q61" s="379"/>
      <c r="R61" s="209" t="str">
        <f>R37</f>
        <v>2018/2017</v>
      </c>
    </row>
    <row r="62" spans="1:18" ht="19.5" customHeight="1" thickBot="1" x14ac:dyDescent="0.3">
      <c r="A62" s="403"/>
      <c r="B62" s="148">
        <f>B6</f>
        <v>2017</v>
      </c>
      <c r="C62" s="213">
        <f>C6</f>
        <v>2018</v>
      </c>
      <c r="D62" s="148">
        <f>B6</f>
        <v>2017</v>
      </c>
      <c r="E62" s="213">
        <f>C6</f>
        <v>2018</v>
      </c>
      <c r="F62" s="148" t="s">
        <v>1</v>
      </c>
      <c r="G62" s="212" t="s">
        <v>15</v>
      </c>
      <c r="I62" s="36">
        <f>B6</f>
        <v>2017</v>
      </c>
      <c r="J62" s="213">
        <f>C6</f>
        <v>2018</v>
      </c>
      <c r="K62" s="148">
        <f>B6</f>
        <v>2017</v>
      </c>
      <c r="L62" s="213">
        <f>C6</f>
        <v>2018</v>
      </c>
      <c r="M62" s="37">
        <v>1000</v>
      </c>
      <c r="N62" s="212" t="s">
        <v>15</v>
      </c>
      <c r="P62" s="36">
        <f>B6</f>
        <v>2017</v>
      </c>
      <c r="Q62" s="213">
        <f>C6</f>
        <v>2018</v>
      </c>
      <c r="R62" s="210" t="s">
        <v>24</v>
      </c>
    </row>
    <row r="63" spans="1:18" ht="20.100000000000001" customHeight="1" x14ac:dyDescent="0.25">
      <c r="A63" s="57" t="s">
        <v>140</v>
      </c>
      <c r="B63" s="59">
        <v>841.58999999999992</v>
      </c>
      <c r="C63" s="245">
        <v>1100.46</v>
      </c>
      <c r="D63" s="4">
        <f t="shared" ref="D63:D83" si="49">B63/$B$84</f>
        <v>0.17934674898189251</v>
      </c>
      <c r="E63" s="247">
        <f t="shared" ref="E63:E83" si="50">C63/$C$84</f>
        <v>0.24628599308001847</v>
      </c>
      <c r="F63" s="100">
        <f t="shared" ref="F63:F68" si="51">(C63-B63)/B63</f>
        <v>0.30759633550778898</v>
      </c>
      <c r="G63" s="101">
        <f t="shared" ref="G63:G68" si="52">(E63-D63)/D63</f>
        <v>0.37323923894981997</v>
      </c>
      <c r="I63" s="25">
        <v>1085.8000000000002</v>
      </c>
      <c r="J63" s="245">
        <v>1203.4859999999999</v>
      </c>
      <c r="K63" s="63">
        <f t="shared" ref="K63:K84" si="53">I63/$I$84</f>
        <v>0.35532255715741962</v>
      </c>
      <c r="L63" s="247">
        <f t="shared" ref="L63:L84" si="54">J63/$J$84</f>
        <v>0.36466907903548063</v>
      </c>
      <c r="M63" s="100">
        <f t="shared" ref="M63:M68" si="55">(J63-I63)/I63</f>
        <v>0.10838644317553847</v>
      </c>
      <c r="N63" s="101">
        <f t="shared" ref="N63:N68" si="56">(L63-K63)/K63</f>
        <v>2.6304330219936448E-2</v>
      </c>
      <c r="P63" s="64">
        <f t="shared" ref="P63:Q84" si="57">(I63/B63)*10</f>
        <v>12.90176927007213</v>
      </c>
      <c r="Q63" s="249">
        <f t="shared" si="57"/>
        <v>10.936208494629518</v>
      </c>
      <c r="R63" s="104">
        <f t="shared" si="9"/>
        <v>-0.15234815739590596</v>
      </c>
    </row>
    <row r="64" spans="1:18" ht="20.100000000000001" customHeight="1" x14ac:dyDescent="0.25">
      <c r="A64" s="57" t="s">
        <v>156</v>
      </c>
      <c r="B64" s="25">
        <v>1377.3799999999999</v>
      </c>
      <c r="C64" s="223">
        <v>1582.09</v>
      </c>
      <c r="D64" s="4">
        <f t="shared" si="49"/>
        <v>0.29352609359982784</v>
      </c>
      <c r="E64" s="229">
        <f t="shared" si="50"/>
        <v>0.35407611979714521</v>
      </c>
      <c r="F64" s="102">
        <f t="shared" si="51"/>
        <v>0.14862274753517551</v>
      </c>
      <c r="G64" s="83">
        <f t="shared" si="52"/>
        <v>0.20628498630130945</v>
      </c>
      <c r="I64" s="25">
        <v>741.73599999999999</v>
      </c>
      <c r="J64" s="223">
        <v>939.00400000000002</v>
      </c>
      <c r="K64" s="31">
        <f t="shared" si="53"/>
        <v>0.24272935370760337</v>
      </c>
      <c r="L64" s="229">
        <f t="shared" si="54"/>
        <v>0.2845282154429985</v>
      </c>
      <c r="M64" s="102">
        <f t="shared" si="55"/>
        <v>0.26595446358273028</v>
      </c>
      <c r="N64" s="83">
        <f t="shared" si="56"/>
        <v>0.17220357199050129</v>
      </c>
      <c r="P64" s="62">
        <f t="shared" si="57"/>
        <v>5.3851224789092331</v>
      </c>
      <c r="Q64" s="236">
        <f t="shared" si="57"/>
        <v>5.9352122824870897</v>
      </c>
      <c r="R64" s="92">
        <f t="shared" si="9"/>
        <v>0.10214991501721206</v>
      </c>
    </row>
    <row r="65" spans="1:18" ht="20.100000000000001" customHeight="1" x14ac:dyDescent="0.25">
      <c r="A65" s="57" t="s">
        <v>151</v>
      </c>
      <c r="B65" s="25">
        <v>517.57000000000005</v>
      </c>
      <c r="C65" s="223">
        <v>367.96999999999997</v>
      </c>
      <c r="D65" s="4">
        <f t="shared" si="49"/>
        <v>0.11029657775229997</v>
      </c>
      <c r="E65" s="229">
        <f t="shared" si="50"/>
        <v>8.2352704208834837E-2</v>
      </c>
      <c r="F65" s="102">
        <f t="shared" si="51"/>
        <v>-0.28904302799621318</v>
      </c>
      <c r="G65" s="83">
        <f t="shared" si="52"/>
        <v>-0.25335213578630211</v>
      </c>
      <c r="I65" s="25">
        <v>285.79599999999999</v>
      </c>
      <c r="J65" s="223">
        <v>305.80599999999993</v>
      </c>
      <c r="K65" s="31">
        <f t="shared" si="53"/>
        <v>9.3525295215842574E-2</v>
      </c>
      <c r="L65" s="229">
        <f t="shared" si="54"/>
        <v>9.2662475827325105E-2</v>
      </c>
      <c r="M65" s="102">
        <f t="shared" si="55"/>
        <v>7.0014975716944719E-2</v>
      </c>
      <c r="N65" s="83">
        <f t="shared" si="56"/>
        <v>-9.2255190055931836E-3</v>
      </c>
      <c r="P65" s="62">
        <f t="shared" si="57"/>
        <v>5.5218810982089375</v>
      </c>
      <c r="Q65" s="236">
        <f t="shared" si="57"/>
        <v>8.3106231486262452</v>
      </c>
      <c r="R65" s="92">
        <f t="shared" si="9"/>
        <v>0.50503478811266989</v>
      </c>
    </row>
    <row r="66" spans="1:18" ht="20.100000000000001" customHeight="1" x14ac:dyDescent="0.25">
      <c r="A66" s="57" t="s">
        <v>147</v>
      </c>
      <c r="B66" s="25">
        <v>510.84000000000003</v>
      </c>
      <c r="C66" s="223">
        <v>485.92999999999995</v>
      </c>
      <c r="D66" s="4">
        <f t="shared" si="49"/>
        <v>0.10886238340511412</v>
      </c>
      <c r="E66" s="229">
        <f t="shared" si="50"/>
        <v>0.1087524786156456</v>
      </c>
      <c r="F66" s="102">
        <f t="shared" ref="F66:F67" si="58">(C66-B66)/B66</f>
        <v>-4.8762822018636132E-2</v>
      </c>
      <c r="G66" s="83">
        <f t="shared" ref="G66:G67" si="59">(E66-D66)/D66</f>
        <v>-1.0095754477423031E-3</v>
      </c>
      <c r="I66" s="25">
        <v>204.73099999999999</v>
      </c>
      <c r="J66" s="223">
        <v>183.33099999999999</v>
      </c>
      <c r="K66" s="31">
        <f t="shared" si="53"/>
        <v>6.6997184057280945E-2</v>
      </c>
      <c r="L66" s="229">
        <f t="shared" si="54"/>
        <v>5.5551246070709347E-2</v>
      </c>
      <c r="M66" s="102">
        <f t="shared" ref="M66:M67" si="60">(J66-I66)/I66</f>
        <v>-0.10452740425240929</v>
      </c>
      <c r="N66" s="83">
        <f t="shared" ref="N66:N67" si="61">(L66-K66)/K66</f>
        <v>-0.17084207564284498</v>
      </c>
      <c r="P66" s="62">
        <f t="shared" ref="P66:P67" si="62">(I66/B66)*10</f>
        <v>4.0077323623835248</v>
      </c>
      <c r="Q66" s="236">
        <f t="shared" ref="Q66:Q67" si="63">(J66/C66)*10</f>
        <v>3.7727862037742064</v>
      </c>
      <c r="R66" s="92">
        <f t="shared" ref="R66:R67" si="64">(Q66-P66)/P66</f>
        <v>-5.8623215665426456E-2</v>
      </c>
    </row>
    <row r="67" spans="1:18" ht="20.100000000000001" customHeight="1" x14ac:dyDescent="0.25">
      <c r="A67" s="57" t="s">
        <v>144</v>
      </c>
      <c r="B67" s="25">
        <v>163.29</v>
      </c>
      <c r="C67" s="223">
        <v>227.76999999999998</v>
      </c>
      <c r="D67" s="4">
        <f t="shared" si="49"/>
        <v>3.4797859576816775E-2</v>
      </c>
      <c r="E67" s="229">
        <f t="shared" si="50"/>
        <v>5.0975556261777626E-2</v>
      </c>
      <c r="F67" s="102">
        <f t="shared" si="58"/>
        <v>0.39488027435850326</v>
      </c>
      <c r="G67" s="83">
        <f t="shared" si="59"/>
        <v>0.46490493615701711</v>
      </c>
      <c r="I67" s="25">
        <v>119.369</v>
      </c>
      <c r="J67" s="223">
        <v>152.86499999999998</v>
      </c>
      <c r="K67" s="31">
        <f t="shared" si="53"/>
        <v>3.9062901386373194E-2</v>
      </c>
      <c r="L67" s="229">
        <f t="shared" si="54"/>
        <v>4.631972350883911E-2</v>
      </c>
      <c r="M67" s="102">
        <f t="shared" si="60"/>
        <v>0.2806088682991395</v>
      </c>
      <c r="N67" s="83">
        <f t="shared" si="61"/>
        <v>0.18577273742900738</v>
      </c>
      <c r="P67" s="62">
        <f t="shared" si="62"/>
        <v>7.3102455753567277</v>
      </c>
      <c r="Q67" s="236">
        <f t="shared" si="63"/>
        <v>6.7113755103832808</v>
      </c>
      <c r="R67" s="92">
        <f t="shared" si="64"/>
        <v>-8.1922017365910857E-2</v>
      </c>
    </row>
    <row r="68" spans="1:18" ht="20.100000000000001" customHeight="1" x14ac:dyDescent="0.25">
      <c r="A68" s="57" t="s">
        <v>160</v>
      </c>
      <c r="B68" s="25">
        <v>150.79999999999998</v>
      </c>
      <c r="C68" s="223">
        <v>171.71</v>
      </c>
      <c r="D68" s="4">
        <f t="shared" si="49"/>
        <v>3.2136182400538733E-2</v>
      </c>
      <c r="E68" s="229">
        <f t="shared" si="50"/>
        <v>3.8429173138296691E-2</v>
      </c>
      <c r="F68" s="102">
        <f t="shared" si="51"/>
        <v>0.13866047745358109</v>
      </c>
      <c r="G68" s="83">
        <f t="shared" si="52"/>
        <v>0.19582259831996912</v>
      </c>
      <c r="I68" s="25">
        <v>83.790999999999997</v>
      </c>
      <c r="J68" s="223">
        <v>101.43299999999999</v>
      </c>
      <c r="K68" s="31">
        <f t="shared" si="53"/>
        <v>2.7420180868279E-2</v>
      </c>
      <c r="L68" s="229">
        <f t="shared" si="54"/>
        <v>3.0735279590959855E-2</v>
      </c>
      <c r="M68" s="102">
        <f t="shared" si="55"/>
        <v>0.21054767218436343</v>
      </c>
      <c r="N68" s="83">
        <f t="shared" si="56"/>
        <v>0.12089995826817913</v>
      </c>
      <c r="P68" s="62">
        <f t="shared" si="57"/>
        <v>5.556432360742706</v>
      </c>
      <c r="Q68" s="236">
        <f t="shared" si="57"/>
        <v>5.9072273018461354</v>
      </c>
      <c r="R68" s="92">
        <f t="shared" ref="R68" si="65">(Q68-P68)/P68</f>
        <v>6.3133125417284858E-2</v>
      </c>
    </row>
    <row r="69" spans="1:18" ht="20.100000000000001" customHeight="1" x14ac:dyDescent="0.25">
      <c r="A69" s="57" t="s">
        <v>157</v>
      </c>
      <c r="B69" s="25">
        <v>710.39</v>
      </c>
      <c r="C69" s="223">
        <v>38.22</v>
      </c>
      <c r="D69" s="4">
        <f t="shared" si="49"/>
        <v>0.15138741787479251</v>
      </c>
      <c r="E69" s="229">
        <f t="shared" si="50"/>
        <v>8.5537417584631032E-3</v>
      </c>
      <c r="F69" s="102">
        <f t="shared" ref="F69:F78" si="66">(C69-B69)/B69</f>
        <v>-0.94619856698433247</v>
      </c>
      <c r="G69" s="83">
        <f t="shared" ref="G69:G78" si="67">(E69-D69)/D69</f>
        <v>-0.94349767055583433</v>
      </c>
      <c r="I69" s="25">
        <v>211.476</v>
      </c>
      <c r="J69" s="223">
        <v>82.953000000000017</v>
      </c>
      <c r="K69" s="31">
        <f t="shared" si="53"/>
        <v>6.9204451185690227E-2</v>
      </c>
      <c r="L69" s="229">
        <f t="shared" si="54"/>
        <v>2.5135642718926713E-2</v>
      </c>
      <c r="M69" s="102">
        <f t="shared" ref="M69:M78" si="68">(J69-I69)/I69</f>
        <v>-0.60774272257844841</v>
      </c>
      <c r="N69" s="83">
        <f t="shared" ref="N69:N78" si="69">(L69-K69)/K69</f>
        <v>-0.63679153163887614</v>
      </c>
      <c r="P69" s="62">
        <f t="shared" ref="P69:P78" si="70">(I69/B69)*10</f>
        <v>2.9769000126690974</v>
      </c>
      <c r="Q69" s="236">
        <f t="shared" ref="Q69:Q78" si="71">(J69/C69)*10</f>
        <v>21.704081632653068</v>
      </c>
      <c r="R69" s="92">
        <f t="shared" ref="R69:R78" si="72">(Q69-P69)/P69</f>
        <v>6.2908332628858172</v>
      </c>
    </row>
    <row r="70" spans="1:18" ht="20.100000000000001" customHeight="1" x14ac:dyDescent="0.25">
      <c r="A70" s="57" t="s">
        <v>181</v>
      </c>
      <c r="B70" s="25">
        <v>27.28</v>
      </c>
      <c r="C70" s="223">
        <v>84.009999999999991</v>
      </c>
      <c r="D70" s="4">
        <f t="shared" si="49"/>
        <v>5.81349506556165E-3</v>
      </c>
      <c r="E70" s="229">
        <f t="shared" si="50"/>
        <v>1.8801670463853615E-2</v>
      </c>
      <c r="F70" s="102">
        <f t="shared" si="66"/>
        <v>2.0795454545454541</v>
      </c>
      <c r="G70" s="83">
        <f t="shared" si="67"/>
        <v>2.2341423277766483</v>
      </c>
      <c r="I70" s="25">
        <v>51.533999999999999</v>
      </c>
      <c r="J70" s="223">
        <v>69.042999999999992</v>
      </c>
      <c r="K70" s="31">
        <f t="shared" si="53"/>
        <v>1.6864240799917534E-2</v>
      </c>
      <c r="L70" s="229">
        <f t="shared" si="54"/>
        <v>2.0920764532239421E-2</v>
      </c>
      <c r="M70" s="102">
        <f t="shared" si="68"/>
        <v>0.33975627740908904</v>
      </c>
      <c r="N70" s="83">
        <f t="shared" si="69"/>
        <v>0.24053995554556615</v>
      </c>
      <c r="P70" s="62">
        <f t="shared" si="70"/>
        <v>18.890762463343108</v>
      </c>
      <c r="Q70" s="236">
        <f t="shared" si="71"/>
        <v>8.2184263778121647</v>
      </c>
      <c r="R70" s="92">
        <f t="shared" si="72"/>
        <v>-0.56494999109963162</v>
      </c>
    </row>
    <row r="71" spans="1:18" ht="20.100000000000001" customHeight="1" x14ac:dyDescent="0.25">
      <c r="A71" s="57" t="s">
        <v>143</v>
      </c>
      <c r="B71" s="25">
        <v>147.63999999999999</v>
      </c>
      <c r="C71" s="223">
        <v>141.51</v>
      </c>
      <c r="D71" s="4">
        <f t="shared" si="49"/>
        <v>3.1462771681800651E-2</v>
      </c>
      <c r="E71" s="229">
        <f t="shared" si="50"/>
        <v>3.1670329571954828E-2</v>
      </c>
      <c r="F71" s="102">
        <f t="shared" si="66"/>
        <v>-4.1519913302627984E-2</v>
      </c>
      <c r="G71" s="83">
        <f t="shared" si="67"/>
        <v>6.5969359677944895E-3</v>
      </c>
      <c r="I71" s="25">
        <v>69.794999999999987</v>
      </c>
      <c r="J71" s="223">
        <v>65.474000000000004</v>
      </c>
      <c r="K71" s="31">
        <f t="shared" si="53"/>
        <v>2.2840060671212095E-2</v>
      </c>
      <c r="L71" s="229">
        <f t="shared" si="54"/>
        <v>1.9839319510795358E-2</v>
      </c>
      <c r="M71" s="102">
        <f t="shared" si="68"/>
        <v>-6.1909878931155307E-2</v>
      </c>
      <c r="N71" s="83">
        <f t="shared" si="69"/>
        <v>-0.13138061249543478</v>
      </c>
      <c r="P71" s="62">
        <f t="shared" si="70"/>
        <v>4.7273774044974264</v>
      </c>
      <c r="Q71" s="236">
        <f t="shared" si="71"/>
        <v>4.62681082609003</v>
      </c>
      <c r="R71" s="92">
        <f t="shared" si="72"/>
        <v>-2.1273228219883943E-2</v>
      </c>
    </row>
    <row r="72" spans="1:18" ht="20.100000000000001" customHeight="1" x14ac:dyDescent="0.25">
      <c r="A72" s="57" t="s">
        <v>184</v>
      </c>
      <c r="B72" s="25">
        <v>44.04</v>
      </c>
      <c r="C72" s="223">
        <v>107.85999999999999</v>
      </c>
      <c r="D72" s="4">
        <f t="shared" si="49"/>
        <v>9.3851291307674133E-3</v>
      </c>
      <c r="E72" s="229">
        <f t="shared" si="50"/>
        <v>2.4139366459126902E-2</v>
      </c>
      <c r="F72" s="102">
        <f t="shared" si="66"/>
        <v>1.4491371480472295</v>
      </c>
      <c r="G72" s="83">
        <f t="shared" si="67"/>
        <v>1.5720867686295807</v>
      </c>
      <c r="I72" s="25">
        <v>26.230999999999998</v>
      </c>
      <c r="J72" s="223">
        <v>65.353000000000009</v>
      </c>
      <c r="K72" s="31">
        <f t="shared" si="53"/>
        <v>8.5839620526766171E-3</v>
      </c>
      <c r="L72" s="229">
        <f t="shared" si="54"/>
        <v>1.9802655221752286E-2</v>
      </c>
      <c r="M72" s="102">
        <f t="shared" si="68"/>
        <v>1.4914414242689953</v>
      </c>
      <c r="N72" s="83">
        <f t="shared" si="69"/>
        <v>1.306936482271319</v>
      </c>
      <c r="P72" s="62">
        <f t="shared" si="70"/>
        <v>5.9561762034514079</v>
      </c>
      <c r="Q72" s="236">
        <f t="shared" si="71"/>
        <v>6.0590580381976658</v>
      </c>
      <c r="R72" s="92">
        <f t="shared" si="72"/>
        <v>1.7273134848939033E-2</v>
      </c>
    </row>
    <row r="73" spans="1:18" ht="20.100000000000001" customHeight="1" x14ac:dyDescent="0.25">
      <c r="A73" s="57" t="s">
        <v>155</v>
      </c>
      <c r="B73" s="25">
        <v>72.2</v>
      </c>
      <c r="C73" s="223">
        <v>73.53</v>
      </c>
      <c r="D73" s="4">
        <f t="shared" si="49"/>
        <v>1.5386156295218148E-2</v>
      </c>
      <c r="E73" s="229">
        <f t="shared" si="50"/>
        <v>1.6456217464672736E-2</v>
      </c>
      <c r="F73" s="102">
        <f t="shared" si="66"/>
        <v>1.8421052631578921E-2</v>
      </c>
      <c r="G73" s="83">
        <f t="shared" si="67"/>
        <v>6.9547010242392487E-2</v>
      </c>
      <c r="I73" s="25">
        <v>55.062999999999995</v>
      </c>
      <c r="J73" s="223">
        <v>46.741</v>
      </c>
      <c r="K73" s="31">
        <f t="shared" si="53"/>
        <v>1.8019088197420326E-2</v>
      </c>
      <c r="L73" s="229">
        <f t="shared" si="54"/>
        <v>1.4163020943490329E-2</v>
      </c>
      <c r="M73" s="102">
        <f t="shared" si="68"/>
        <v>-0.15113597152352753</v>
      </c>
      <c r="N73" s="83">
        <f t="shared" si="69"/>
        <v>-0.21399902213043412</v>
      </c>
      <c r="P73" s="62">
        <f t="shared" si="70"/>
        <v>7.6264542936288082</v>
      </c>
      <c r="Q73" s="236">
        <f t="shared" si="71"/>
        <v>6.3567251461988308</v>
      </c>
      <c r="R73" s="92">
        <f t="shared" si="72"/>
        <v>-0.16649010123757219</v>
      </c>
    </row>
    <row r="74" spans="1:18" ht="20.100000000000001" customHeight="1" x14ac:dyDescent="0.25">
      <c r="A74" s="57" t="s">
        <v>178</v>
      </c>
      <c r="B74" s="25">
        <v>23.7</v>
      </c>
      <c r="C74" s="223">
        <v>28.98</v>
      </c>
      <c r="D74" s="4">
        <f t="shared" si="49"/>
        <v>5.0505803905355967E-3</v>
      </c>
      <c r="E74" s="229">
        <f t="shared" si="50"/>
        <v>6.4858041904830126E-3</v>
      </c>
      <c r="F74" s="102">
        <f t="shared" si="66"/>
        <v>0.22278481012658233</v>
      </c>
      <c r="G74" s="83">
        <f t="shared" si="67"/>
        <v>0.28417007333195132</v>
      </c>
      <c r="I74" s="25">
        <v>34.749000000000002</v>
      </c>
      <c r="J74" s="223">
        <v>38.430999999999997</v>
      </c>
      <c r="K74" s="31">
        <f t="shared" si="53"/>
        <v>1.1371434461837514E-2</v>
      </c>
      <c r="L74" s="229">
        <f t="shared" si="54"/>
        <v>1.1645002414994905E-2</v>
      </c>
      <c r="M74" s="102">
        <f t="shared" si="68"/>
        <v>0.10595988373766137</v>
      </c>
      <c r="N74" s="83">
        <f t="shared" si="69"/>
        <v>2.4057470856072145E-2</v>
      </c>
      <c r="P74" s="62">
        <f t="shared" si="70"/>
        <v>14.662025316455697</v>
      </c>
      <c r="Q74" s="236">
        <f t="shared" si="71"/>
        <v>13.261214630779847</v>
      </c>
      <c r="R74" s="92">
        <f t="shared" si="72"/>
        <v>-9.5540053672098904E-2</v>
      </c>
    </row>
    <row r="75" spans="1:18" ht="20.100000000000001" customHeight="1" x14ac:dyDescent="0.25">
      <c r="A75" s="57" t="s">
        <v>186</v>
      </c>
      <c r="B75" s="25">
        <v>20.93</v>
      </c>
      <c r="C75" s="223">
        <v>1.71</v>
      </c>
      <c r="D75" s="4">
        <f t="shared" si="49"/>
        <v>4.4602804883506347E-3</v>
      </c>
      <c r="E75" s="229">
        <f t="shared" si="50"/>
        <v>3.8270273173657526E-4</v>
      </c>
      <c r="F75" s="102">
        <f t="shared" si="66"/>
        <v>-0.91829909221213568</v>
      </c>
      <c r="G75" s="83">
        <f t="shared" si="67"/>
        <v>-0.91419760870731814</v>
      </c>
      <c r="I75" s="25">
        <v>27.939</v>
      </c>
      <c r="J75" s="223">
        <v>11.788</v>
      </c>
      <c r="K75" s="31">
        <f t="shared" si="53"/>
        <v>9.1428964122500875E-3</v>
      </c>
      <c r="L75" s="229">
        <f t="shared" si="54"/>
        <v>3.5718895804938708E-3</v>
      </c>
      <c r="M75" s="102">
        <f t="shared" si="68"/>
        <v>-0.57808081892694796</v>
      </c>
      <c r="N75" s="83">
        <f t="shared" si="69"/>
        <v>-0.60932625511232053</v>
      </c>
      <c r="P75" s="62">
        <f t="shared" si="70"/>
        <v>13.34878165312948</v>
      </c>
      <c r="Q75" s="236">
        <f t="shared" si="71"/>
        <v>68.935672514619895</v>
      </c>
      <c r="R75" s="92">
        <f t="shared" si="72"/>
        <v>4.1641920817888769</v>
      </c>
    </row>
    <row r="76" spans="1:18" ht="20.100000000000001" customHeight="1" x14ac:dyDescent="0.25">
      <c r="A76" s="57" t="s">
        <v>188</v>
      </c>
      <c r="B76" s="25">
        <v>12.940000000000001</v>
      </c>
      <c r="C76" s="223">
        <v>8.42</v>
      </c>
      <c r="D76" s="4">
        <f t="shared" si="49"/>
        <v>2.7575742723008707E-3</v>
      </c>
      <c r="E76" s="229">
        <f t="shared" si="50"/>
        <v>1.8844192989602125E-3</v>
      </c>
      <c r="F76" s="102">
        <f t="shared" si="66"/>
        <v>-0.34930448222565696</v>
      </c>
      <c r="G76" s="83">
        <f t="shared" si="67"/>
        <v>-0.31663878725272315</v>
      </c>
      <c r="I76" s="25">
        <v>15.332999999999998</v>
      </c>
      <c r="J76" s="223">
        <v>9.4600000000000009</v>
      </c>
      <c r="K76" s="31">
        <f t="shared" si="53"/>
        <v>5.0176466834543319E-3</v>
      </c>
      <c r="L76" s="229">
        <f t="shared" si="54"/>
        <v>2.8664807797312538E-3</v>
      </c>
      <c r="M76" s="102">
        <f t="shared" si="68"/>
        <v>-0.38303006587099708</v>
      </c>
      <c r="N76" s="83">
        <f t="shared" si="69"/>
        <v>-0.42872008322477911</v>
      </c>
      <c r="P76" s="62">
        <f t="shared" si="70"/>
        <v>11.849304482225655</v>
      </c>
      <c r="Q76" s="236">
        <f t="shared" si="71"/>
        <v>11.23515439429929</v>
      </c>
      <c r="R76" s="92">
        <f t="shared" si="72"/>
        <v>-5.1830053725736437E-2</v>
      </c>
    </row>
    <row r="77" spans="1:18" ht="20.100000000000001" customHeight="1" x14ac:dyDescent="0.25">
      <c r="A77" s="57" t="s">
        <v>148</v>
      </c>
      <c r="B77" s="25">
        <v>11.45</v>
      </c>
      <c r="C77" s="223">
        <v>8.2799999999999994</v>
      </c>
      <c r="D77" s="4">
        <f t="shared" si="49"/>
        <v>2.4400483321363959E-3</v>
      </c>
      <c r="E77" s="229">
        <f t="shared" si="50"/>
        <v>1.8530869115665747E-3</v>
      </c>
      <c r="F77" s="102">
        <f t="shared" si="66"/>
        <v>-0.27685589519650655</v>
      </c>
      <c r="G77" s="83">
        <f t="shared" si="67"/>
        <v>-0.24055319431148492</v>
      </c>
      <c r="I77" s="25">
        <v>7.024</v>
      </c>
      <c r="J77" s="223">
        <v>7.585</v>
      </c>
      <c r="K77" s="31">
        <f t="shared" si="53"/>
        <v>2.2985684670047105E-3</v>
      </c>
      <c r="L77" s="229">
        <f t="shared" si="54"/>
        <v>2.2983358048902281E-3</v>
      </c>
      <c r="M77" s="102">
        <f t="shared" si="68"/>
        <v>7.9869020501138949E-2</v>
      </c>
      <c r="N77" s="83">
        <f t="shared" si="69"/>
        <v>-1.0122044125382669E-4</v>
      </c>
      <c r="P77" s="62">
        <f t="shared" si="70"/>
        <v>6.1344978165938873</v>
      </c>
      <c r="Q77" s="236">
        <f t="shared" si="71"/>
        <v>9.1606280193236724</v>
      </c>
      <c r="R77" s="92">
        <f t="shared" si="72"/>
        <v>0.49329713583792761</v>
      </c>
    </row>
    <row r="78" spans="1:18" ht="20.100000000000001" customHeight="1" x14ac:dyDescent="0.25">
      <c r="A78" s="57" t="s">
        <v>218</v>
      </c>
      <c r="B78" s="25">
        <v>6.3</v>
      </c>
      <c r="C78" s="223">
        <v>6.3</v>
      </c>
      <c r="D78" s="4">
        <f t="shared" si="49"/>
        <v>1.342559344319589E-3</v>
      </c>
      <c r="E78" s="229">
        <f t="shared" si="50"/>
        <v>1.4099574327136983E-3</v>
      </c>
      <c r="F78" s="102">
        <f t="shared" si="66"/>
        <v>0</v>
      </c>
      <c r="G78" s="83">
        <f t="shared" si="67"/>
        <v>5.0201198687620574E-2</v>
      </c>
      <c r="I78" s="25">
        <v>3.0830000000000002</v>
      </c>
      <c r="J78" s="223">
        <v>3.0830000000000002</v>
      </c>
      <c r="K78" s="31">
        <f t="shared" si="53"/>
        <v>1.0088961537265836E-3</v>
      </c>
      <c r="L78" s="229">
        <f t="shared" si="54"/>
        <v>9.3418184396527003E-4</v>
      </c>
      <c r="M78" s="102">
        <f t="shared" si="68"/>
        <v>0</v>
      </c>
      <c r="N78" s="83">
        <f t="shared" si="69"/>
        <v>-7.4055500643291694E-2</v>
      </c>
      <c r="P78" s="62">
        <f t="shared" si="70"/>
        <v>4.893650793650794</v>
      </c>
      <c r="Q78" s="236">
        <f t="shared" si="71"/>
        <v>4.893650793650794</v>
      </c>
      <c r="R78" s="92">
        <f t="shared" si="72"/>
        <v>0</v>
      </c>
    </row>
    <row r="79" spans="1:18" ht="20.100000000000001" customHeight="1" x14ac:dyDescent="0.25">
      <c r="A79" s="57" t="s">
        <v>189</v>
      </c>
      <c r="B79" s="25">
        <v>6.08</v>
      </c>
      <c r="C79" s="223">
        <v>7.34</v>
      </c>
      <c r="D79" s="4">
        <f t="shared" si="49"/>
        <v>1.2956763195973177E-3</v>
      </c>
      <c r="E79" s="229">
        <f t="shared" si="50"/>
        <v>1.6427123104950073E-3</v>
      </c>
      <c r="F79" s="102">
        <f t="shared" ref="F79:F80" si="73">(C79-B79)/B79</f>
        <v>0.20723684210526311</v>
      </c>
      <c r="G79" s="83">
        <f t="shared" ref="G79:G80" si="74">(E79-D79)/D79</f>
        <v>0.26784157867880504</v>
      </c>
      <c r="I79" s="25">
        <v>2.7410000000000001</v>
      </c>
      <c r="J79" s="223">
        <v>3.0760000000000001</v>
      </c>
      <c r="K79" s="31">
        <f t="shared" si="53"/>
        <v>8.9697838383540887E-4</v>
      </c>
      <c r="L79" s="229">
        <f t="shared" si="54"/>
        <v>9.3206076939253023E-4</v>
      </c>
      <c r="M79" s="102">
        <f t="shared" ref="M79:M80" si="75">(J79-I79)/I79</f>
        <v>0.12221816855162347</v>
      </c>
      <c r="N79" s="83">
        <f t="shared" ref="N79:N80" si="76">(L79-K79)/K79</f>
        <v>3.9111740248535136E-2</v>
      </c>
      <c r="P79" s="62">
        <f t="shared" ref="P79:P80" si="77">(I79/B79)*10</f>
        <v>4.5082236842105265</v>
      </c>
      <c r="Q79" s="236">
        <f t="shared" ref="Q79:Q80" si="78">(J79/C79)*10</f>
        <v>4.1907356948228882</v>
      </c>
      <c r="R79" s="92">
        <f t="shared" ref="R79:R80" si="79">(Q79-P79)/P79</f>
        <v>-7.042418735778333E-2</v>
      </c>
    </row>
    <row r="80" spans="1:18" ht="20.100000000000001" customHeight="1" x14ac:dyDescent="0.25">
      <c r="A80" s="57" t="s">
        <v>190</v>
      </c>
      <c r="B80" s="25">
        <v>6.75</v>
      </c>
      <c r="C80" s="223">
        <v>5.8500000000000005</v>
      </c>
      <c r="D80" s="4">
        <f t="shared" si="49"/>
        <v>1.4384564403424169E-3</v>
      </c>
      <c r="E80" s="229">
        <f t="shared" si="50"/>
        <v>1.3092461875198627E-3</v>
      </c>
      <c r="F80" s="102">
        <f t="shared" si="73"/>
        <v>-0.13333333333333325</v>
      </c>
      <c r="G80" s="83">
        <f t="shared" si="74"/>
        <v>-8.9825627804062225E-2</v>
      </c>
      <c r="I80" s="25">
        <v>2.4430000000000001</v>
      </c>
      <c r="J80" s="223">
        <v>2.0499999999999998</v>
      </c>
      <c r="K80" s="31">
        <f t="shared" si="53"/>
        <v>7.9945939135713385E-4</v>
      </c>
      <c r="L80" s="229">
        <f t="shared" si="54"/>
        <v>6.2117183915952107E-4</v>
      </c>
      <c r="M80" s="102">
        <f t="shared" si="75"/>
        <v>-0.16086778550961942</v>
      </c>
      <c r="N80" s="83">
        <f t="shared" si="76"/>
        <v>-0.22301014175961856</v>
      </c>
      <c r="P80" s="62">
        <f t="shared" si="77"/>
        <v>3.6192592592592594</v>
      </c>
      <c r="Q80" s="236">
        <f t="shared" si="78"/>
        <v>3.5042735042735034</v>
      </c>
      <c r="R80" s="92">
        <f t="shared" si="79"/>
        <v>-3.1770521741868736E-2</v>
      </c>
    </row>
    <row r="81" spans="1:18" ht="20.100000000000001" customHeight="1" x14ac:dyDescent="0.25">
      <c r="A81" s="57" t="s">
        <v>179</v>
      </c>
      <c r="B81" s="25">
        <v>0.28000000000000003</v>
      </c>
      <c r="C81" s="223">
        <v>4.24</v>
      </c>
      <c r="D81" s="4">
        <f t="shared" si="49"/>
        <v>5.9669304191981744E-5</v>
      </c>
      <c r="E81" s="229">
        <f t="shared" si="50"/>
        <v>9.4892373249302875E-4</v>
      </c>
      <c r="F81" s="102">
        <f t="shared" ref="F81" si="80">(C81-B81)/B81</f>
        <v>14.142857142857141</v>
      </c>
      <c r="G81" s="83">
        <f t="shared" ref="G81" si="81">(E81-D81)/D81</f>
        <v>14.903046722983966</v>
      </c>
      <c r="I81" s="25">
        <v>7.3999999999999996E-2</v>
      </c>
      <c r="J81" s="223">
        <v>1.7880000000000003</v>
      </c>
      <c r="K81" s="31">
        <f t="shared" si="53"/>
        <v>2.4216125648967623E-5</v>
      </c>
      <c r="L81" s="229">
        <f t="shared" si="54"/>
        <v>5.4178304800840194E-4</v>
      </c>
      <c r="M81" s="102">
        <f t="shared" ref="M81" si="82">(J81-I81)/I81</f>
        <v>23.162162162162165</v>
      </c>
      <c r="N81" s="83">
        <f t="shared" ref="N81" si="83">(L81-K81)/K81</f>
        <v>21.372821146618847</v>
      </c>
      <c r="P81" s="62">
        <f t="shared" ref="P81" si="84">(I81/B81)*10</f>
        <v>2.6428571428571423</v>
      </c>
      <c r="Q81" s="236">
        <f t="shared" ref="Q81" si="85">(J81/C81)*10</f>
        <v>4.216981132075472</v>
      </c>
      <c r="R81" s="92">
        <f t="shared" ref="R81" si="86">(Q81-P81)/P81</f>
        <v>0.5956144824069356</v>
      </c>
    </row>
    <row r="82" spans="1:18" ht="20.100000000000001" customHeight="1" x14ac:dyDescent="0.25">
      <c r="A82" s="57" t="s">
        <v>159</v>
      </c>
      <c r="B82" s="25">
        <v>3.99</v>
      </c>
      <c r="C82" s="223">
        <v>2.7500000000000004</v>
      </c>
      <c r="D82" s="4">
        <f t="shared" si="49"/>
        <v>8.5028758473573978E-4</v>
      </c>
      <c r="E82" s="229">
        <f t="shared" si="50"/>
        <v>6.1545760951788422E-4</v>
      </c>
      <c r="F82" s="102">
        <f t="shared" ref="F82" si="87">(C82-B82)/B82</f>
        <v>-0.31077694235588965</v>
      </c>
      <c r="G82" s="83">
        <f t="shared" ref="G82" si="88">(E82-D82)/D82</f>
        <v>-0.27617711869900841</v>
      </c>
      <c r="I82" s="25">
        <v>8.673</v>
      </c>
      <c r="J82" s="223">
        <v>1.4869999999999999</v>
      </c>
      <c r="K82" s="31">
        <f t="shared" si="53"/>
        <v>2.8381953750472458E-3</v>
      </c>
      <c r="L82" s="229">
        <f t="shared" si="54"/>
        <v>4.5057684138058917E-4</v>
      </c>
      <c r="M82" s="102">
        <f t="shared" ref="M82" si="89">(J82-I82)/I82</f>
        <v>-0.82854836849994229</v>
      </c>
      <c r="N82" s="83">
        <f t="shared" ref="N82" si="90">(L82-K82)/K82</f>
        <v>-0.84124530490678828</v>
      </c>
      <c r="P82" s="62">
        <f t="shared" ref="P82" si="91">(I82/B82)*10</f>
        <v>21.736842105263158</v>
      </c>
      <c r="Q82" s="236">
        <f t="shared" ref="Q82" si="92">(J82/C82)*10</f>
        <v>5.4072727272727263</v>
      </c>
      <c r="R82" s="92">
        <f t="shared" ref="R82" si="93">(Q82-P82)/P82</f>
        <v>-0.75123926920537099</v>
      </c>
    </row>
    <row r="83" spans="1:18" ht="20.100000000000001" customHeight="1" thickBot="1" x14ac:dyDescent="0.3">
      <c r="A83" s="14" t="s">
        <v>18</v>
      </c>
      <c r="B83" s="25">
        <f>B84-SUM(B63:B82)</f>
        <v>37.089999999999236</v>
      </c>
      <c r="C83" s="223">
        <f>C84-SUM(C63:C82)</f>
        <v>13.289999999999964</v>
      </c>
      <c r="D83" s="4">
        <f t="shared" si="49"/>
        <v>7.9040517588591323E-3</v>
      </c>
      <c r="E83" s="229">
        <f t="shared" si="50"/>
        <v>2.974338774724603E-3</v>
      </c>
      <c r="F83" s="102">
        <f t="shared" ref="F83" si="94">(C83-B83)/B83</f>
        <v>-0.64168239417632145</v>
      </c>
      <c r="G83" s="83">
        <f t="shared" ref="G83" si="95">(E83-D83)/D83</f>
        <v>-0.62369442085309446</v>
      </c>
      <c r="I83" s="25">
        <f>I84-SUM(I63:I82)</f>
        <v>18.433999999999287</v>
      </c>
      <c r="J83" s="223">
        <f>J84-SUM(J63:J82)</f>
        <v>5.9769999999998618</v>
      </c>
      <c r="K83" s="31">
        <f t="shared" si="53"/>
        <v>6.0324332461223233E-3</v>
      </c>
      <c r="L83" s="229">
        <f t="shared" si="54"/>
        <v>1.8110946744665229E-3</v>
      </c>
      <c r="M83" s="102">
        <f t="shared" ref="M83" si="96">(J83-I83)/I83</f>
        <v>-0.67576217858304799</v>
      </c>
      <c r="N83" s="83">
        <f t="shared" ref="N83" si="97">(L83-K83)/K83</f>
        <v>-0.69977377277557062</v>
      </c>
      <c r="P83" s="62">
        <f t="shared" ref="P83" si="98">(I83/B83)*10</f>
        <v>4.9700727959017703</v>
      </c>
      <c r="Q83" s="236">
        <f t="shared" ref="Q82:Q83" si="99">(J83/C83)*10</f>
        <v>4.4973664409329404</v>
      </c>
      <c r="R83" s="92">
        <f t="shared" ref="R83" si="100">(Q83-P83)/P83</f>
        <v>-9.5110549559478244E-2</v>
      </c>
    </row>
    <row r="84" spans="1:18" ht="26.25" customHeight="1" thickBot="1" x14ac:dyDescent="0.3">
      <c r="A84" s="18" t="s">
        <v>19</v>
      </c>
      <c r="B84" s="23">
        <v>4692.5299999999988</v>
      </c>
      <c r="C84" s="242">
        <v>4468.2199999999993</v>
      </c>
      <c r="D84" s="20">
        <f>SUM(D63:D83)</f>
        <v>1</v>
      </c>
      <c r="E84" s="243">
        <f>SUM(E63:E83)</f>
        <v>1</v>
      </c>
      <c r="F84" s="103">
        <f>(C84-B84)/B84</f>
        <v>-4.780150579751212E-2</v>
      </c>
      <c r="G84" s="99">
        <v>0</v>
      </c>
      <c r="H84" s="2"/>
      <c r="I84" s="23">
        <v>3055.8150000000001</v>
      </c>
      <c r="J84" s="242">
        <v>3300.2140000000004</v>
      </c>
      <c r="K84" s="30">
        <f t="shared" si="53"/>
        <v>1</v>
      </c>
      <c r="L84" s="243">
        <f t="shared" si="54"/>
        <v>1</v>
      </c>
      <c r="M84" s="103">
        <f>(J84-I84)/I84</f>
        <v>7.9978336384892518E-2</v>
      </c>
      <c r="N84" s="99">
        <f>(L84-K84)/K84</f>
        <v>0</v>
      </c>
      <c r="O84" s="2"/>
      <c r="P84" s="56">
        <f t="shared" si="57"/>
        <v>6.5120840996221672</v>
      </c>
      <c r="Q84" s="250">
        <f t="shared" si="57"/>
        <v>7.3859702521361994</v>
      </c>
      <c r="R84" s="98">
        <f>(Q84-P84)/P84</f>
        <v>0.13419454342807632</v>
      </c>
    </row>
  </sheetData>
  <mergeCells count="45">
    <mergeCell ref="M60:N60"/>
    <mergeCell ref="P60:Q60"/>
    <mergeCell ref="B61:C61"/>
    <mergeCell ref="D61:E61"/>
    <mergeCell ref="F61:G61"/>
    <mergeCell ref="I61:J61"/>
    <mergeCell ref="K61:L61"/>
    <mergeCell ref="M61:N61"/>
    <mergeCell ref="P61:Q61"/>
    <mergeCell ref="K60:L60"/>
    <mergeCell ref="A60:A62"/>
    <mergeCell ref="B60:C60"/>
    <mergeCell ref="D60:E60"/>
    <mergeCell ref="F60:G60"/>
    <mergeCell ref="I60:J60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F39:G57 M39:N57 R39:R57</xm:sqref>
        </x14:conditionalFormatting>
        <x14:conditionalFormatting xmlns:xm="http://schemas.microsoft.com/office/excel/2006/main">
          <x14:cfRule type="iconSet" priority="2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F63:G84</xm:sqref>
        </x14:conditionalFormatting>
        <x14:conditionalFormatting xmlns:xm="http://schemas.microsoft.com/office/excel/2006/main">
          <x14:cfRule type="iconSet" priority="229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M63:N84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R63:R84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style="13" customWidth="1"/>
    <col min="18" max="19" width="9.140625" customWidth="1"/>
    <col min="20" max="20" width="11.28515625" customWidth="1"/>
  </cols>
  <sheetData>
    <row r="1" spans="1:20" ht="15.75" x14ac:dyDescent="0.25">
      <c r="A1" s="41" t="s">
        <v>52</v>
      </c>
      <c r="B1" s="6"/>
    </row>
    <row r="3" spans="1:20" ht="15.75" thickBot="1" x14ac:dyDescent="0.3"/>
    <row r="4" spans="1:20" x14ac:dyDescent="0.25">
      <c r="A4" s="374" t="s">
        <v>3</v>
      </c>
      <c r="B4" s="382"/>
      <c r="C4" s="382"/>
      <c r="D4" s="380" t="s">
        <v>1</v>
      </c>
      <c r="E4" s="386"/>
      <c r="F4" s="381" t="s">
        <v>13</v>
      </c>
      <c r="G4" s="381"/>
      <c r="H4" s="407" t="s">
        <v>37</v>
      </c>
      <c r="I4" s="386"/>
      <c r="J4" s="1"/>
      <c r="K4" s="380" t="s">
        <v>20</v>
      </c>
      <c r="L4" s="386"/>
      <c r="M4" s="381" t="s">
        <v>13</v>
      </c>
      <c r="N4" s="381"/>
      <c r="O4" s="407" t="s">
        <v>37</v>
      </c>
      <c r="P4" s="386"/>
      <c r="Q4" s="8"/>
      <c r="R4" s="380" t="s">
        <v>23</v>
      </c>
      <c r="S4" s="381"/>
      <c r="T4" s="113" t="s">
        <v>0</v>
      </c>
    </row>
    <row r="5" spans="1:20" x14ac:dyDescent="0.25">
      <c r="A5" s="383"/>
      <c r="B5" s="384"/>
      <c r="C5" s="384"/>
      <c r="D5" s="408" t="s">
        <v>45</v>
      </c>
      <c r="E5" s="409"/>
      <c r="F5" s="410" t="str">
        <f>D5</f>
        <v>jan - mar</v>
      </c>
      <c r="G5" s="410"/>
      <c r="H5" s="408" t="str">
        <f>F5</f>
        <v>jan - mar</v>
      </c>
      <c r="I5" s="409"/>
      <c r="J5" s="1"/>
      <c r="K5" s="408" t="str">
        <f>D5</f>
        <v>jan - mar</v>
      </c>
      <c r="L5" s="409"/>
      <c r="M5" s="410" t="str">
        <f>D5</f>
        <v>jan - mar</v>
      </c>
      <c r="N5" s="410"/>
      <c r="O5" s="408" t="str">
        <f>D5</f>
        <v>jan - mar</v>
      </c>
      <c r="P5" s="409"/>
      <c r="Q5" s="8"/>
      <c r="R5" s="408" t="str">
        <f>D5</f>
        <v>jan - mar</v>
      </c>
      <c r="S5" s="410"/>
      <c r="T5" s="111" t="s">
        <v>38</v>
      </c>
    </row>
    <row r="6" spans="1:20" ht="15.75" thickBot="1" x14ac:dyDescent="0.3">
      <c r="A6" s="383"/>
      <c r="B6" s="384"/>
      <c r="C6" s="384"/>
      <c r="D6" s="110">
        <v>2016</v>
      </c>
      <c r="E6" s="111">
        <v>2017</v>
      </c>
      <c r="F6" s="112">
        <f>D6</f>
        <v>2016</v>
      </c>
      <c r="G6" s="112">
        <f>E6</f>
        <v>2017</v>
      </c>
      <c r="H6" s="110" t="s">
        <v>1</v>
      </c>
      <c r="I6" s="111" t="s">
        <v>15</v>
      </c>
      <c r="J6" s="1"/>
      <c r="K6" s="110">
        <f>D6</f>
        <v>2016</v>
      </c>
      <c r="L6" s="111">
        <f>E6</f>
        <v>2017</v>
      </c>
      <c r="M6" s="112">
        <f>F6</f>
        <v>2016</v>
      </c>
      <c r="N6" s="111">
        <f>G6</f>
        <v>2017</v>
      </c>
      <c r="O6" s="112">
        <v>1000</v>
      </c>
      <c r="P6" s="111" t="s">
        <v>15</v>
      </c>
      <c r="Q6" s="8"/>
      <c r="R6" s="110">
        <f>D6</f>
        <v>2016</v>
      </c>
      <c r="S6" s="112">
        <f>E6</f>
        <v>2017</v>
      </c>
      <c r="T6" s="111" t="s">
        <v>24</v>
      </c>
    </row>
    <row r="7" spans="1:20" ht="24" customHeight="1" thickBot="1" x14ac:dyDescent="0.3">
      <c r="A7" s="117" t="s">
        <v>30</v>
      </c>
      <c r="B7" s="114"/>
      <c r="C7" s="19"/>
      <c r="D7" s="23">
        <v>102240.55999999995</v>
      </c>
      <c r="E7" s="24">
        <v>116110.23999999989</v>
      </c>
      <c r="F7" s="20">
        <f>D7/D17</f>
        <v>0.22691739095878957</v>
      </c>
      <c r="G7" s="20">
        <f>E7/E17</f>
        <v>0.24204639705687503</v>
      </c>
      <c r="H7" s="125">
        <f t="shared" ref="H7:H19" si="0">(E7-D7)/D7</f>
        <v>0.13565731643097359</v>
      </c>
      <c r="I7" s="128">
        <f t="shared" ref="I7:I19" si="1">(G7-F7)/F7</f>
        <v>6.667186694753173E-2</v>
      </c>
      <c r="J7" s="12"/>
      <c r="K7" s="23">
        <v>22007.724999999995</v>
      </c>
      <c r="L7" s="24">
        <v>23490.648999999994</v>
      </c>
      <c r="M7" s="20">
        <f>K7/K17</f>
        <v>0.26542612974161889</v>
      </c>
      <c r="N7" s="20">
        <f>L7/L17</f>
        <v>0.24583232837712149</v>
      </c>
      <c r="O7" s="125">
        <f t="shared" ref="O7:O8" si="2">(L7-K7)/K7</f>
        <v>6.7381976101573399E-2</v>
      </c>
      <c r="P7" s="128">
        <f t="shared" ref="P7:P8" si="3">(N7-M7)/M7</f>
        <v>-7.3820167530495723E-2</v>
      </c>
      <c r="Q7" s="67"/>
      <c r="R7" s="35">
        <f>(K7/D7)*10</f>
        <v>2.1525434719841132</v>
      </c>
      <c r="S7" s="105">
        <f>(L7/E7)*10</f>
        <v>2.0231332740333681</v>
      </c>
      <c r="T7" s="79">
        <f>(S7-R7)/R7</f>
        <v>-6.0119667563071758E-2</v>
      </c>
    </row>
    <row r="8" spans="1:20" s="9" customFormat="1" ht="24" customHeight="1" x14ac:dyDescent="0.25">
      <c r="A8" s="118" t="s">
        <v>50</v>
      </c>
      <c r="B8" s="5"/>
      <c r="C8" s="1"/>
      <c r="D8" s="25">
        <v>91846.879999999946</v>
      </c>
      <c r="E8" s="26">
        <v>93732.72999999988</v>
      </c>
      <c r="F8" s="74">
        <f>D8/D7</f>
        <v>0.89834093240490842</v>
      </c>
      <c r="G8" s="74">
        <f>E8/E7</f>
        <v>0.80727358758366163</v>
      </c>
      <c r="H8" s="126">
        <f t="shared" ref="H8:H16" si="4">(E8-D8)/D8</f>
        <v>2.0532542858286904E-2</v>
      </c>
      <c r="I8" s="129">
        <f t="shared" ref="I8:I16" si="5">(G8-F8)/F8</f>
        <v>-0.10137281018405168</v>
      </c>
      <c r="J8" s="5"/>
      <c r="K8" s="25">
        <v>21170.067999999996</v>
      </c>
      <c r="L8" s="26">
        <v>22123.445999999996</v>
      </c>
      <c r="M8" s="74">
        <f>K8/K7</f>
        <v>0.96193804675403749</v>
      </c>
      <c r="N8" s="74">
        <f>L8/L7</f>
        <v>0.94179798948934967</v>
      </c>
      <c r="O8" s="126">
        <f t="shared" si="2"/>
        <v>4.5034243631149454E-2</v>
      </c>
      <c r="P8" s="129">
        <f t="shared" si="3"/>
        <v>-2.093695881210687E-2</v>
      </c>
      <c r="Q8" s="72"/>
      <c r="R8" s="38">
        <f t="shared" ref="R8:R21" si="6">(K8/D8)*10</f>
        <v>2.3049305539828908</v>
      </c>
      <c r="S8" s="39">
        <f t="shared" ref="S8:S21" si="7">(L8/E8)*10</f>
        <v>2.3602690330261398</v>
      </c>
      <c r="T8" s="78">
        <f t="shared" ref="T8:T21" si="8">(S8-R8)/R8</f>
        <v>2.4008740284007589E-2</v>
      </c>
    </row>
    <row r="9" spans="1:20" s="9" customFormat="1" ht="24" customHeight="1" x14ac:dyDescent="0.25">
      <c r="A9" s="122" t="s">
        <v>49</v>
      </c>
      <c r="B9" s="115"/>
      <c r="C9" s="116"/>
      <c r="D9" s="123">
        <v>10394</v>
      </c>
      <c r="E9" s="124">
        <f>E10+E11</f>
        <v>22377.510000000002</v>
      </c>
      <c r="F9" s="71">
        <f>D9/D7</f>
        <v>0.10166219746840202</v>
      </c>
      <c r="G9" s="71">
        <f>E9/E7</f>
        <v>0.19272641241633834</v>
      </c>
      <c r="H9" s="127">
        <f t="shared" si="4"/>
        <v>1.1529257263806043</v>
      </c>
      <c r="I9" s="130">
        <f t="shared" si="5"/>
        <v>0.89575296634956469</v>
      </c>
      <c r="J9" s="5"/>
      <c r="K9" s="123">
        <v>838</v>
      </c>
      <c r="L9" s="124">
        <f>L10+L11</f>
        <v>1367.203</v>
      </c>
      <c r="M9" s="71">
        <f>K9/K7</f>
        <v>3.8077538682439925E-2</v>
      </c>
      <c r="N9" s="71">
        <f>L9/L7</f>
        <v>5.8202010510650444E-2</v>
      </c>
      <c r="O9" s="127">
        <f t="shared" ref="O9:O21" si="9">(L9-K9)/K9</f>
        <v>0.63150715990453454</v>
      </c>
      <c r="P9" s="130">
        <f t="shared" ref="P9:P21" si="10">(N9-M9)/M9</f>
        <v>0.52851293766766616</v>
      </c>
      <c r="Q9" s="72"/>
      <c r="R9" s="106">
        <f t="shared" si="6"/>
        <v>0.80623436598037335</v>
      </c>
      <c r="S9" s="107">
        <f t="shared" si="7"/>
        <v>0.61097190884955466</v>
      </c>
      <c r="T9" s="80">
        <f t="shared" si="8"/>
        <v>-0.24219068966798679</v>
      </c>
    </row>
    <row r="10" spans="1:20" s="9" customFormat="1" ht="24" customHeight="1" x14ac:dyDescent="0.25">
      <c r="A10" s="73"/>
      <c r="B10" s="119" t="s">
        <v>48</v>
      </c>
      <c r="C10" s="1"/>
      <c r="D10" s="25"/>
      <c r="E10" s="26">
        <v>12839.370000000004</v>
      </c>
      <c r="F10" s="74"/>
      <c r="G10" s="74">
        <f>E10/E9</f>
        <v>0.57376222823719003</v>
      </c>
      <c r="H10" s="131" t="e">
        <f t="shared" si="4"/>
        <v>#DIV/0!</v>
      </c>
      <c r="I10" s="132" t="e">
        <f t="shared" si="5"/>
        <v>#DIV/0!</v>
      </c>
      <c r="J10" s="5"/>
      <c r="K10" s="25"/>
      <c r="L10" s="26">
        <v>703.62100000000021</v>
      </c>
      <c r="M10" s="74"/>
      <c r="N10" s="74">
        <f>L10/L9</f>
        <v>0.51464266827969241</v>
      </c>
      <c r="O10" s="131" t="e">
        <f t="shared" si="9"/>
        <v>#DIV/0!</v>
      </c>
      <c r="P10" s="132" t="e">
        <f t="shared" si="10"/>
        <v>#DIV/0!</v>
      </c>
      <c r="Q10" s="72"/>
      <c r="R10" s="133" t="e">
        <f t="shared" si="6"/>
        <v>#DIV/0!</v>
      </c>
      <c r="S10" s="134">
        <f t="shared" si="7"/>
        <v>0.54801832177123955</v>
      </c>
      <c r="T10" s="135" t="e">
        <f t="shared" si="8"/>
        <v>#DIV/0!</v>
      </c>
    </row>
    <row r="11" spans="1:20" s="9" customFormat="1" ht="24" customHeight="1" thickBot="1" x14ac:dyDescent="0.3">
      <c r="A11" s="73"/>
      <c r="B11" s="119" t="s">
        <v>51</v>
      </c>
      <c r="C11" s="1"/>
      <c r="D11" s="25"/>
      <c r="E11" s="26">
        <v>9538.1399999999976</v>
      </c>
      <c r="F11" s="74">
        <f>D11/D9</f>
        <v>0</v>
      </c>
      <c r="G11" s="74">
        <f>E11/E9</f>
        <v>0.42623777176280991</v>
      </c>
      <c r="H11" s="131" t="e">
        <f t="shared" si="4"/>
        <v>#DIV/0!</v>
      </c>
      <c r="I11" s="132" t="e">
        <f t="shared" si="5"/>
        <v>#DIV/0!</v>
      </c>
      <c r="J11" s="5"/>
      <c r="K11" s="25"/>
      <c r="L11" s="26">
        <v>663.58199999999977</v>
      </c>
      <c r="M11" s="74">
        <f>K11/K9</f>
        <v>0</v>
      </c>
      <c r="N11" s="74">
        <f>L11/L9</f>
        <v>0.48535733172030765</v>
      </c>
      <c r="O11" s="131" t="e">
        <f t="shared" si="9"/>
        <v>#DIV/0!</v>
      </c>
      <c r="P11" s="132" t="e">
        <f t="shared" si="10"/>
        <v>#DIV/0!</v>
      </c>
      <c r="Q11" s="72"/>
      <c r="R11" s="108" t="e">
        <f t="shared" si="6"/>
        <v>#DIV/0!</v>
      </c>
      <c r="S11" s="105">
        <f t="shared" si="7"/>
        <v>0.69571425875485149</v>
      </c>
      <c r="T11" s="109" t="e">
        <f t="shared" si="8"/>
        <v>#DIV/0!</v>
      </c>
    </row>
    <row r="12" spans="1:20" s="9" customFormat="1" ht="24" customHeight="1" thickBot="1" x14ac:dyDescent="0.3">
      <c r="A12" s="117" t="s">
        <v>31</v>
      </c>
      <c r="B12" s="114"/>
      <c r="C12" s="19"/>
      <c r="D12" s="23">
        <v>348322.35000000021</v>
      </c>
      <c r="E12" s="24">
        <v>363592.17000000027</v>
      </c>
      <c r="F12" s="20">
        <f>D12/D17</f>
        <v>0.77308260904121051</v>
      </c>
      <c r="G12" s="20">
        <f>E12/E17</f>
        <v>0.75795360294312497</v>
      </c>
      <c r="H12" s="125">
        <f t="shared" si="4"/>
        <v>4.3838186094001884E-2</v>
      </c>
      <c r="I12" s="128">
        <f t="shared" si="5"/>
        <v>-1.9569714699505112E-2</v>
      </c>
      <c r="J12" s="5"/>
      <c r="K12" s="23">
        <v>60906.964000000051</v>
      </c>
      <c r="L12" s="24">
        <v>72064.923999999955</v>
      </c>
      <c r="M12" s="20">
        <f>K12/K17</f>
        <v>0.73457387025838095</v>
      </c>
      <c r="N12" s="20">
        <f>L12/L17</f>
        <v>0.75416767162287834</v>
      </c>
      <c r="O12" s="125">
        <f t="shared" si="9"/>
        <v>0.18319678518206711</v>
      </c>
      <c r="P12" s="128">
        <f t="shared" si="10"/>
        <v>2.6673697714847143E-2</v>
      </c>
      <c r="Q12" s="72"/>
      <c r="R12" s="35">
        <f t="shared" si="6"/>
        <v>1.7485804169614729</v>
      </c>
      <c r="S12" s="105">
        <f t="shared" si="7"/>
        <v>1.9820262906101607</v>
      </c>
      <c r="T12" s="79">
        <f t="shared" si="8"/>
        <v>0.13350594081017397</v>
      </c>
    </row>
    <row r="13" spans="1:20" s="9" customFormat="1" ht="24" customHeight="1" thickBot="1" x14ac:dyDescent="0.3">
      <c r="A13" s="118" t="s">
        <v>50</v>
      </c>
      <c r="B13" s="5"/>
      <c r="C13" s="1"/>
      <c r="D13" s="25">
        <v>218123.43000000023</v>
      </c>
      <c r="E13" s="26">
        <v>247746.21000000031</v>
      </c>
      <c r="F13" s="74">
        <f>D13/D12</f>
        <v>0.6262114102066666</v>
      </c>
      <c r="G13" s="74">
        <f>E13/E12</f>
        <v>0.68138488790889018</v>
      </c>
      <c r="H13" s="126">
        <f t="shared" si="4"/>
        <v>0.13580741876285393</v>
      </c>
      <c r="I13" s="129">
        <f t="shared" si="5"/>
        <v>8.8106790778556487E-2</v>
      </c>
      <c r="J13" s="5"/>
      <c r="K13" s="25">
        <v>52022.001000000055</v>
      </c>
      <c r="L13" s="26">
        <v>62649.965999999964</v>
      </c>
      <c r="M13" s="74">
        <f>K13/K12</f>
        <v>0.85412237917490041</v>
      </c>
      <c r="N13" s="74">
        <f>L13/L12</f>
        <v>0.86935450039467188</v>
      </c>
      <c r="O13" s="126">
        <f t="shared" si="9"/>
        <v>0.20429750481916098</v>
      </c>
      <c r="P13" s="129">
        <f t="shared" si="10"/>
        <v>1.7833651934616213E-2</v>
      </c>
      <c r="Q13" s="72"/>
      <c r="R13" s="35">
        <f t="shared" si="6"/>
        <v>2.384979962950335</v>
      </c>
      <c r="S13" s="105">
        <f t="shared" si="7"/>
        <v>2.5287961418259393</v>
      </c>
      <c r="T13" s="79">
        <f t="shared" si="8"/>
        <v>6.0300791247611465E-2</v>
      </c>
    </row>
    <row r="14" spans="1:20" s="9" customFormat="1" ht="24" customHeight="1" thickBot="1" x14ac:dyDescent="0.3">
      <c r="A14" s="122" t="s">
        <v>49</v>
      </c>
      <c r="B14" s="115"/>
      <c r="C14" s="116"/>
      <c r="D14" s="123">
        <v>130199</v>
      </c>
      <c r="E14" s="124">
        <f>E15+E16</f>
        <v>115845.96000000002</v>
      </c>
      <c r="F14" s="71">
        <f>D14/D12</f>
        <v>0.37378881946564702</v>
      </c>
      <c r="G14" s="71">
        <f>E14/E12</f>
        <v>0.31861511209111004</v>
      </c>
      <c r="H14" s="127">
        <f t="shared" ref="H14" si="11">(E14-D14)/D14</f>
        <v>-0.11023924914937887</v>
      </c>
      <c r="I14" s="130">
        <f t="shared" ref="I14" si="12">(G14-F14)/F14</f>
        <v>-0.14760662839892058</v>
      </c>
      <c r="J14" s="5"/>
      <c r="K14" s="123">
        <v>8885</v>
      </c>
      <c r="L14" s="124">
        <f>L15+L16</f>
        <v>9414.9579999999987</v>
      </c>
      <c r="M14" s="71">
        <f>K14/K12</f>
        <v>0.14587822830899916</v>
      </c>
      <c r="N14" s="71">
        <f>L14/L12</f>
        <v>0.13064549960532817</v>
      </c>
      <c r="O14" s="127">
        <f t="shared" si="9"/>
        <v>5.9646370287000421E-2</v>
      </c>
      <c r="P14" s="130">
        <f t="shared" si="10"/>
        <v>-0.10442085073452516</v>
      </c>
      <c r="Q14" s="72"/>
      <c r="R14" s="35">
        <f t="shared" si="6"/>
        <v>0.68241691564451346</v>
      </c>
      <c r="S14" s="105">
        <f t="shared" si="7"/>
        <v>0.81271353787391432</v>
      </c>
      <c r="T14" s="79">
        <f t="shared" si="8"/>
        <v>0.19093404521829782</v>
      </c>
    </row>
    <row r="15" spans="1:20" ht="24" customHeight="1" x14ac:dyDescent="0.25">
      <c r="A15" s="73"/>
      <c r="B15" s="119" t="s">
        <v>48</v>
      </c>
      <c r="C15" s="1"/>
      <c r="D15" s="25"/>
      <c r="E15" s="26">
        <v>58021.209999999992</v>
      </c>
      <c r="F15" s="4"/>
      <c r="G15" s="4">
        <f>E15/E14</f>
        <v>0.50084793634581626</v>
      </c>
      <c r="H15" s="131" t="e">
        <f t="shared" si="4"/>
        <v>#DIV/0!</v>
      </c>
      <c r="I15" s="132" t="e">
        <f t="shared" si="5"/>
        <v>#DIV/0!</v>
      </c>
      <c r="J15" s="1"/>
      <c r="K15" s="25"/>
      <c r="L15" s="26">
        <v>5766.0809999999992</v>
      </c>
      <c r="M15" s="4"/>
      <c r="N15" s="4">
        <f>L15/L14</f>
        <v>0.61243831358567935</v>
      </c>
      <c r="O15" s="131" t="e">
        <f t="shared" si="9"/>
        <v>#DIV/0!</v>
      </c>
      <c r="P15" s="132" t="e">
        <f t="shared" si="10"/>
        <v>#DIV/0!</v>
      </c>
      <c r="Q15" s="8"/>
      <c r="R15" s="142" t="e">
        <f t="shared" si="6"/>
        <v>#DIV/0!</v>
      </c>
      <c r="S15" s="143">
        <f t="shared" si="7"/>
        <v>0.99378847838574891</v>
      </c>
      <c r="T15" s="144" t="e">
        <f t="shared" si="8"/>
        <v>#DIV/0!</v>
      </c>
    </row>
    <row r="16" spans="1:20" ht="24" customHeight="1" thickBot="1" x14ac:dyDescent="0.3">
      <c r="A16" s="73"/>
      <c r="B16" s="119" t="s">
        <v>51</v>
      </c>
      <c r="C16" s="1"/>
      <c r="D16" s="25"/>
      <c r="E16" s="26">
        <v>57824.750000000022</v>
      </c>
      <c r="F16" s="4">
        <f>D16/D14</f>
        <v>0</v>
      </c>
      <c r="G16" s="4">
        <f>E16/E14</f>
        <v>0.49915206365418363</v>
      </c>
      <c r="H16" s="131" t="e">
        <f t="shared" si="4"/>
        <v>#DIV/0!</v>
      </c>
      <c r="I16" s="132" t="e">
        <f t="shared" si="5"/>
        <v>#DIV/0!</v>
      </c>
      <c r="J16" s="1"/>
      <c r="K16" s="25"/>
      <c r="L16" s="26">
        <v>3648.8769999999986</v>
      </c>
      <c r="M16" s="4">
        <f>K16/K14</f>
        <v>0</v>
      </c>
      <c r="N16" s="4">
        <f>L16/L14</f>
        <v>0.38756168641432059</v>
      </c>
      <c r="O16" s="131" t="e">
        <f t="shared" si="9"/>
        <v>#DIV/0!</v>
      </c>
      <c r="P16" s="132" t="e">
        <f t="shared" si="10"/>
        <v>#DIV/0!</v>
      </c>
      <c r="Q16" s="8"/>
      <c r="R16" s="108" t="e">
        <f t="shared" si="6"/>
        <v>#DIV/0!</v>
      </c>
      <c r="S16" s="105">
        <f t="shared" si="7"/>
        <v>0.63102339396192753</v>
      </c>
      <c r="T16" s="109" t="e">
        <f t="shared" si="8"/>
        <v>#DIV/0!</v>
      </c>
    </row>
    <row r="17" spans="1:20" ht="24" customHeight="1" thickBot="1" x14ac:dyDescent="0.3">
      <c r="A17" s="117" t="s">
        <v>12</v>
      </c>
      <c r="B17" s="114"/>
      <c r="C17" s="19"/>
      <c r="D17" s="23">
        <f>D7+D12</f>
        <v>450562.91000000015</v>
      </c>
      <c r="E17" s="24">
        <f>E7+E12</f>
        <v>479702.41000000015</v>
      </c>
      <c r="F17" s="20">
        <f>F7+F12</f>
        <v>1</v>
      </c>
      <c r="G17" s="20">
        <f>G7+G12</f>
        <v>1</v>
      </c>
      <c r="H17" s="125">
        <f t="shared" si="0"/>
        <v>6.467354359017255E-2</v>
      </c>
      <c r="I17" s="128">
        <f t="shared" si="1"/>
        <v>0</v>
      </c>
      <c r="J17" s="12"/>
      <c r="K17" s="23">
        <v>82914.689000000057</v>
      </c>
      <c r="L17" s="24">
        <v>95555.57299999996</v>
      </c>
      <c r="M17" s="20">
        <f>M7+M12</f>
        <v>0.99999999999999978</v>
      </c>
      <c r="N17" s="20">
        <f>N7+N12</f>
        <v>0.99999999999999978</v>
      </c>
      <c r="O17" s="125">
        <f t="shared" si="9"/>
        <v>0.15245650864106713</v>
      </c>
      <c r="P17" s="128">
        <f t="shared" si="10"/>
        <v>0</v>
      </c>
      <c r="Q17" s="8"/>
      <c r="R17" s="35">
        <f t="shared" si="6"/>
        <v>1.8402466594509528</v>
      </c>
      <c r="S17" s="105">
        <f t="shared" si="7"/>
        <v>1.9919760878416251</v>
      </c>
      <c r="T17" s="79">
        <f t="shared" si="8"/>
        <v>8.2450593028622343E-2</v>
      </c>
    </row>
    <row r="18" spans="1:20" s="9" customFormat="1" ht="24" customHeight="1" x14ac:dyDescent="0.25">
      <c r="A18" s="118" t="s">
        <v>50</v>
      </c>
      <c r="B18" s="5"/>
      <c r="C18" s="1"/>
      <c r="D18" s="25">
        <f t="shared" ref="D18:E21" si="13">D8+D13</f>
        <v>309970.31000000017</v>
      </c>
      <c r="E18" s="26">
        <f t="shared" si="13"/>
        <v>341478.94000000018</v>
      </c>
      <c r="F18" s="74">
        <f>D18/D17</f>
        <v>0.68796233138675367</v>
      </c>
      <c r="G18" s="74">
        <f>E18/E17</f>
        <v>0.7118557940953435</v>
      </c>
      <c r="H18" s="126">
        <f t="shared" si="0"/>
        <v>0.1016504774279833</v>
      </c>
      <c r="I18" s="129">
        <f t="shared" si="1"/>
        <v>3.4730771756684417E-2</v>
      </c>
      <c r="J18" s="5"/>
      <c r="K18" s="25">
        <f t="shared" ref="K18:L21" si="14">K8+K13</f>
        <v>73192.069000000047</v>
      </c>
      <c r="L18" s="26">
        <f t="shared" si="14"/>
        <v>84773.411999999953</v>
      </c>
      <c r="M18" s="74">
        <f>K18/K17</f>
        <v>0.8827394745459396</v>
      </c>
      <c r="N18" s="74">
        <f>L18/L17</f>
        <v>0.88716345199457902</v>
      </c>
      <c r="O18" s="126">
        <f t="shared" si="9"/>
        <v>0.15823221229064993</v>
      </c>
      <c r="P18" s="129">
        <f t="shared" si="10"/>
        <v>5.0116456510739104E-3</v>
      </c>
      <c r="Q18" s="72"/>
      <c r="R18" s="145">
        <f t="shared" si="6"/>
        <v>2.3612606317037268</v>
      </c>
      <c r="S18" s="146">
        <f t="shared" si="7"/>
        <v>2.4825370489904857</v>
      </c>
      <c r="T18" s="147">
        <f t="shared" si="8"/>
        <v>5.1360877176550378E-2</v>
      </c>
    </row>
    <row r="19" spans="1:20" s="9" customFormat="1" ht="24" customHeight="1" x14ac:dyDescent="0.25">
      <c r="A19" s="122" t="s">
        <v>49</v>
      </c>
      <c r="B19" s="115"/>
      <c r="C19" s="116"/>
      <c r="D19" s="123">
        <f t="shared" si="13"/>
        <v>140593</v>
      </c>
      <c r="E19" s="124">
        <f t="shared" si="13"/>
        <v>138223.47000000003</v>
      </c>
      <c r="F19" s="71">
        <f>D19/D17</f>
        <v>0.31203855639160344</v>
      </c>
      <c r="G19" s="71">
        <f>E19/E17</f>
        <v>0.28814420590465656</v>
      </c>
      <c r="H19" s="127">
        <f t="shared" si="0"/>
        <v>-1.6853826292916218E-2</v>
      </c>
      <c r="I19" s="130">
        <f t="shared" si="1"/>
        <v>-7.657499369071509E-2</v>
      </c>
      <c r="J19" s="5"/>
      <c r="K19" s="123">
        <f t="shared" si="14"/>
        <v>9723</v>
      </c>
      <c r="L19" s="124">
        <f t="shared" si="14"/>
        <v>10782.160999999998</v>
      </c>
      <c r="M19" s="71">
        <f>K19/K17</f>
        <v>0.11726510847794404</v>
      </c>
      <c r="N19" s="71">
        <f>L19/L17</f>
        <v>0.11283654800542092</v>
      </c>
      <c r="O19" s="127">
        <f t="shared" si="9"/>
        <v>0.10893355960094603</v>
      </c>
      <c r="P19" s="130">
        <f t="shared" si="10"/>
        <v>-3.7765372240763907E-2</v>
      </c>
      <c r="Q19" s="72"/>
      <c r="R19" s="69">
        <f t="shared" si="6"/>
        <v>0.69157070408910826</v>
      </c>
      <c r="S19" s="70">
        <f t="shared" si="7"/>
        <v>0.78005283762591082</v>
      </c>
      <c r="T19" s="80">
        <f t="shared" si="8"/>
        <v>0.12794372724817119</v>
      </c>
    </row>
    <row r="20" spans="1:20" ht="24" customHeight="1" x14ac:dyDescent="0.25">
      <c r="A20" s="73"/>
      <c r="B20" s="119" t="s">
        <v>48</v>
      </c>
      <c r="C20" s="1"/>
      <c r="D20" s="25">
        <f t="shared" si="13"/>
        <v>0</v>
      </c>
      <c r="E20" s="26">
        <f t="shared" si="13"/>
        <v>70860.58</v>
      </c>
      <c r="F20" s="4">
        <f>D20/D19</f>
        <v>0</v>
      </c>
      <c r="G20" s="4">
        <f>E20/E19</f>
        <v>0.51265230137834039</v>
      </c>
      <c r="H20" s="131" t="e">
        <f t="shared" ref="H20:H21" si="15">(E20-D20)/D20</f>
        <v>#DIV/0!</v>
      </c>
      <c r="I20" s="132" t="e">
        <f t="shared" ref="I20:I21" si="16">(G20-F20)/F20</f>
        <v>#DIV/0!</v>
      </c>
      <c r="J20" s="1"/>
      <c r="K20" s="25">
        <f t="shared" si="14"/>
        <v>0</v>
      </c>
      <c r="L20" s="26">
        <f t="shared" si="14"/>
        <v>6469.7019999999993</v>
      </c>
      <c r="M20" s="4">
        <f>K20/K19</f>
        <v>0</v>
      </c>
      <c r="N20" s="4">
        <f>L20/L19</f>
        <v>0.60003759914176757</v>
      </c>
      <c r="O20" s="131" t="e">
        <f t="shared" si="9"/>
        <v>#DIV/0!</v>
      </c>
      <c r="P20" s="132" t="e">
        <f t="shared" si="10"/>
        <v>#DIV/0!</v>
      </c>
      <c r="Q20" s="8"/>
      <c r="R20" s="133" t="e">
        <f t="shared" si="6"/>
        <v>#DIV/0!</v>
      </c>
      <c r="S20" s="134">
        <f t="shared" si="7"/>
        <v>0.9130184934980774</v>
      </c>
      <c r="T20" s="135" t="e">
        <f t="shared" si="8"/>
        <v>#DIV/0!</v>
      </c>
    </row>
    <row r="21" spans="1:20" ht="24" customHeight="1" thickBot="1" x14ac:dyDescent="0.3">
      <c r="A21" s="120"/>
      <c r="B21" s="121" t="s">
        <v>51</v>
      </c>
      <c r="C21" s="16"/>
      <c r="D21" s="28">
        <f t="shared" si="13"/>
        <v>0</v>
      </c>
      <c r="E21" s="29">
        <f t="shared" si="13"/>
        <v>67362.890000000014</v>
      </c>
      <c r="F21" s="17">
        <f>D21/D19</f>
        <v>0</v>
      </c>
      <c r="G21" s="17">
        <f>E21/E19</f>
        <v>0.48734769862165955</v>
      </c>
      <c r="H21" s="140" t="e">
        <f t="shared" si="15"/>
        <v>#DIV/0!</v>
      </c>
      <c r="I21" s="141" t="e">
        <f t="shared" si="16"/>
        <v>#DIV/0!</v>
      </c>
      <c r="J21" s="1"/>
      <c r="K21" s="28">
        <f t="shared" si="14"/>
        <v>0</v>
      </c>
      <c r="L21" s="29">
        <f t="shared" si="14"/>
        <v>4312.458999999998</v>
      </c>
      <c r="M21" s="17">
        <f>K21/K19</f>
        <v>0</v>
      </c>
      <c r="N21" s="17">
        <f>L21/L19</f>
        <v>0.39996240085823231</v>
      </c>
      <c r="O21" s="140" t="e">
        <f t="shared" si="9"/>
        <v>#DIV/0!</v>
      </c>
      <c r="P21" s="141" t="e">
        <f t="shared" si="10"/>
        <v>#DIV/0!</v>
      </c>
      <c r="Q21" s="8"/>
      <c r="R21" s="108" t="e">
        <f t="shared" si="6"/>
        <v>#DIV/0!</v>
      </c>
      <c r="S21" s="105">
        <f t="shared" si="7"/>
        <v>0.64018319285291903</v>
      </c>
      <c r="T21" s="109" t="e">
        <f t="shared" si="8"/>
        <v>#DIV/0!</v>
      </c>
    </row>
    <row r="22" spans="1:20" ht="24" customHeight="1" thickBot="1" x14ac:dyDescent="0.3">
      <c r="J22" s="12"/>
      <c r="Q22"/>
    </row>
    <row r="23" spans="1:20" s="68" customFormat="1" ht="15" customHeight="1" x14ac:dyDescent="0.25">
      <c r="A23" s="374" t="s">
        <v>2</v>
      </c>
      <c r="B23" s="382"/>
      <c r="C23" s="382"/>
      <c r="D23" s="380" t="s">
        <v>1</v>
      </c>
      <c r="E23" s="386"/>
      <c r="F23" s="381" t="s">
        <v>13</v>
      </c>
      <c r="G23" s="381"/>
      <c r="H23" s="407" t="s">
        <v>37</v>
      </c>
      <c r="I23" s="386"/>
      <c r="J23" s="1"/>
      <c r="K23" s="380" t="s">
        <v>20</v>
      </c>
      <c r="L23" s="386"/>
      <c r="M23" s="381" t="s">
        <v>13</v>
      </c>
      <c r="N23" s="381"/>
      <c r="O23" s="407" t="s">
        <v>37</v>
      </c>
      <c r="P23" s="386"/>
      <c r="Q23" s="8"/>
      <c r="R23" s="380" t="s">
        <v>23</v>
      </c>
      <c r="S23" s="381"/>
      <c r="T23" s="139" t="s">
        <v>0</v>
      </c>
    </row>
    <row r="24" spans="1:20" s="9" customFormat="1" ht="15" customHeight="1" x14ac:dyDescent="0.25">
      <c r="A24" s="383"/>
      <c r="B24" s="384"/>
      <c r="C24" s="384"/>
      <c r="D24" s="408" t="s">
        <v>45</v>
      </c>
      <c r="E24" s="409"/>
      <c r="F24" s="410" t="str">
        <f>D24</f>
        <v>jan - mar</v>
      </c>
      <c r="G24" s="410"/>
      <c r="H24" s="408" t="str">
        <f>F24</f>
        <v>jan - mar</v>
      </c>
      <c r="I24" s="409"/>
      <c r="J24" s="1"/>
      <c r="K24" s="408" t="str">
        <f>D24</f>
        <v>jan - mar</v>
      </c>
      <c r="L24" s="409"/>
      <c r="M24" s="410" t="str">
        <f>D24</f>
        <v>jan - mar</v>
      </c>
      <c r="N24" s="410"/>
      <c r="O24" s="408" t="str">
        <f>D24</f>
        <v>jan - mar</v>
      </c>
      <c r="P24" s="409"/>
      <c r="Q24" s="8"/>
      <c r="R24" s="408" t="str">
        <f>D24</f>
        <v>jan - mar</v>
      </c>
      <c r="S24" s="410"/>
      <c r="T24" s="137" t="s">
        <v>38</v>
      </c>
    </row>
    <row r="25" spans="1:20" ht="15.75" customHeight="1" thickBot="1" x14ac:dyDescent="0.3">
      <c r="A25" s="383"/>
      <c r="B25" s="384"/>
      <c r="C25" s="384"/>
      <c r="D25" s="136">
        <v>2016</v>
      </c>
      <c r="E25" s="137">
        <v>2017</v>
      </c>
      <c r="F25" s="138">
        <f>D25</f>
        <v>2016</v>
      </c>
      <c r="G25" s="138">
        <f>E25</f>
        <v>2017</v>
      </c>
      <c r="H25" s="136" t="s">
        <v>1</v>
      </c>
      <c r="I25" s="137" t="s">
        <v>15</v>
      </c>
      <c r="J25" s="1"/>
      <c r="K25" s="136">
        <f>D25</f>
        <v>2016</v>
      </c>
      <c r="L25" s="137">
        <f>E25</f>
        <v>2017</v>
      </c>
      <c r="M25" s="138">
        <f>F25</f>
        <v>2016</v>
      </c>
      <c r="N25" s="137">
        <f>G25</f>
        <v>2017</v>
      </c>
      <c r="O25" s="138">
        <v>1000</v>
      </c>
      <c r="P25" s="137" t="s">
        <v>15</v>
      </c>
      <c r="Q25" s="8"/>
      <c r="R25" s="136">
        <f>D25</f>
        <v>2016</v>
      </c>
      <c r="S25" s="138">
        <f>E25</f>
        <v>2017</v>
      </c>
      <c r="T25" s="137" t="s">
        <v>24</v>
      </c>
    </row>
    <row r="26" spans="1:20" ht="24" customHeight="1" thickBot="1" x14ac:dyDescent="0.3">
      <c r="A26" s="117" t="s">
        <v>30</v>
      </c>
      <c r="B26" s="114"/>
      <c r="C26" s="19"/>
      <c r="D26" s="23"/>
      <c r="E26" s="24"/>
      <c r="F26" s="20" t="e">
        <f>D26/D36</f>
        <v>#DIV/0!</v>
      </c>
      <c r="G26" s="20" t="e">
        <f>E26/E36</f>
        <v>#DIV/0!</v>
      </c>
      <c r="H26" s="125" t="e">
        <f t="shared" ref="H26:H40" si="17">(E26-D26)/D26</f>
        <v>#DIV/0!</v>
      </c>
      <c r="I26" s="128" t="e">
        <f t="shared" ref="I26:I40" si="18">(G26-F26)/F26</f>
        <v>#DIV/0!</v>
      </c>
      <c r="J26" s="12"/>
      <c r="K26" s="23"/>
      <c r="L26" s="24"/>
      <c r="M26" s="20">
        <f>K26/K36</f>
        <v>0</v>
      </c>
      <c r="N26" s="20">
        <f>L26/L36</f>
        <v>0</v>
      </c>
      <c r="O26" s="125" t="e">
        <f t="shared" ref="O26:O40" si="19">(L26-K26)/K26</f>
        <v>#DIV/0!</v>
      </c>
      <c r="P26" s="128" t="e">
        <f t="shared" ref="P26:P40" si="20">(N26-M26)/M26</f>
        <v>#DIV/0!</v>
      </c>
      <c r="Q26" s="67"/>
      <c r="R26" s="35" t="e">
        <f>(K26/D26)*10</f>
        <v>#DIV/0!</v>
      </c>
      <c r="S26" s="105" t="e">
        <f>(L26/E26)*10</f>
        <v>#DIV/0!</v>
      </c>
      <c r="T26" s="79" t="e">
        <f>(S26-R26)/R26</f>
        <v>#DIV/0!</v>
      </c>
    </row>
    <row r="27" spans="1:20" ht="24" customHeight="1" x14ac:dyDescent="0.25">
      <c r="A27" s="118" t="s">
        <v>50</v>
      </c>
      <c r="B27" s="5"/>
      <c r="C27" s="1"/>
      <c r="D27" s="25"/>
      <c r="E27" s="26"/>
      <c r="F27" s="74" t="e">
        <f>D27/D26</f>
        <v>#DIV/0!</v>
      </c>
      <c r="G27" s="74" t="e">
        <f>E27/E26</f>
        <v>#DIV/0!</v>
      </c>
      <c r="H27" s="126" t="e">
        <f t="shared" si="17"/>
        <v>#DIV/0!</v>
      </c>
      <c r="I27" s="129" t="e">
        <f t="shared" si="18"/>
        <v>#DIV/0!</v>
      </c>
      <c r="J27" s="5"/>
      <c r="K27" s="25"/>
      <c r="L27" s="26"/>
      <c r="M27" s="74" t="e">
        <f>K27/K26</f>
        <v>#DIV/0!</v>
      </c>
      <c r="N27" s="74" t="e">
        <f>L27/L26</f>
        <v>#DIV/0!</v>
      </c>
      <c r="O27" s="126" t="e">
        <f t="shared" si="19"/>
        <v>#DIV/0!</v>
      </c>
      <c r="P27" s="129" t="e">
        <f t="shared" si="20"/>
        <v>#DIV/0!</v>
      </c>
      <c r="Q27" s="72"/>
      <c r="R27" s="38" t="e">
        <f t="shared" ref="R27:R40" si="21">(K27/D27)*10</f>
        <v>#DIV/0!</v>
      </c>
      <c r="S27" s="39" t="e">
        <f t="shared" ref="S27:S40" si="22">(L27/E27)*10</f>
        <v>#DIV/0!</v>
      </c>
      <c r="T27" s="78" t="e">
        <f t="shared" ref="T27:T40" si="23">(S27-R27)/R27</f>
        <v>#DIV/0!</v>
      </c>
    </row>
    <row r="28" spans="1:20" ht="24" customHeight="1" x14ac:dyDescent="0.25">
      <c r="A28" s="122" t="s">
        <v>49</v>
      </c>
      <c r="B28" s="115"/>
      <c r="C28" s="116"/>
      <c r="D28" s="123"/>
      <c r="E28" s="124">
        <f>E29+E30</f>
        <v>0</v>
      </c>
      <c r="F28" s="71" t="e">
        <f>D28/D26</f>
        <v>#DIV/0!</v>
      </c>
      <c r="G28" s="71" t="e">
        <f>E28/E26</f>
        <v>#DIV/0!</v>
      </c>
      <c r="H28" s="127" t="e">
        <f t="shared" si="17"/>
        <v>#DIV/0!</v>
      </c>
      <c r="I28" s="130" t="e">
        <f t="shared" si="18"/>
        <v>#DIV/0!</v>
      </c>
      <c r="J28" s="5"/>
      <c r="K28" s="123"/>
      <c r="L28" s="124">
        <f>L29+L30</f>
        <v>0</v>
      </c>
      <c r="M28" s="71" t="e">
        <f>K28/K26</f>
        <v>#DIV/0!</v>
      </c>
      <c r="N28" s="71" t="e">
        <f>L28/L26</f>
        <v>#DIV/0!</v>
      </c>
      <c r="O28" s="127" t="e">
        <f t="shared" si="19"/>
        <v>#DIV/0!</v>
      </c>
      <c r="P28" s="130" t="e">
        <f t="shared" si="20"/>
        <v>#DIV/0!</v>
      </c>
      <c r="Q28" s="72"/>
      <c r="R28" s="106" t="e">
        <f t="shared" si="21"/>
        <v>#DIV/0!</v>
      </c>
      <c r="S28" s="107" t="e">
        <f t="shared" si="22"/>
        <v>#DIV/0!</v>
      </c>
      <c r="T28" s="80" t="e">
        <f t="shared" si="23"/>
        <v>#DIV/0!</v>
      </c>
    </row>
    <row r="29" spans="1:20" ht="24" customHeight="1" x14ac:dyDescent="0.25">
      <c r="A29" s="73"/>
      <c r="B29" s="119" t="s">
        <v>48</v>
      </c>
      <c r="C29" s="1"/>
      <c r="D29" s="25"/>
      <c r="E29" s="26"/>
      <c r="F29" s="74"/>
      <c r="G29" s="74" t="e">
        <f>E29/E28</f>
        <v>#DIV/0!</v>
      </c>
      <c r="H29" s="131" t="e">
        <f t="shared" si="17"/>
        <v>#DIV/0!</v>
      </c>
      <c r="I29" s="132" t="e">
        <f t="shared" si="18"/>
        <v>#DIV/0!</v>
      </c>
      <c r="J29" s="5"/>
      <c r="K29" s="25"/>
      <c r="L29" s="26"/>
      <c r="M29" s="74"/>
      <c r="N29" s="74" t="e">
        <f>L29/L28</f>
        <v>#DIV/0!</v>
      </c>
      <c r="O29" s="131" t="e">
        <f t="shared" si="19"/>
        <v>#DIV/0!</v>
      </c>
      <c r="P29" s="132" t="e">
        <f t="shared" si="20"/>
        <v>#DIV/0!</v>
      </c>
      <c r="Q29" s="72"/>
      <c r="R29" s="133" t="e">
        <f t="shared" si="21"/>
        <v>#DIV/0!</v>
      </c>
      <c r="S29" s="134" t="e">
        <f t="shared" si="22"/>
        <v>#DIV/0!</v>
      </c>
      <c r="T29" s="135" t="e">
        <f t="shared" si="23"/>
        <v>#DIV/0!</v>
      </c>
    </row>
    <row r="30" spans="1:20" ht="24" customHeight="1" thickBot="1" x14ac:dyDescent="0.3">
      <c r="A30" s="73"/>
      <c r="B30" s="119" t="s">
        <v>51</v>
      </c>
      <c r="C30" s="1"/>
      <c r="D30" s="25"/>
      <c r="E30" s="26"/>
      <c r="F30" s="74" t="e">
        <f>D30/D28</f>
        <v>#DIV/0!</v>
      </c>
      <c r="G30" s="74" t="e">
        <f>E30/E28</f>
        <v>#DIV/0!</v>
      </c>
      <c r="H30" s="131" t="e">
        <f t="shared" si="17"/>
        <v>#DIV/0!</v>
      </c>
      <c r="I30" s="132" t="e">
        <f t="shared" si="18"/>
        <v>#DIV/0!</v>
      </c>
      <c r="J30" s="5"/>
      <c r="K30" s="25"/>
      <c r="L30" s="26"/>
      <c r="M30" s="74" t="e">
        <f>K30/K28</f>
        <v>#DIV/0!</v>
      </c>
      <c r="N30" s="74" t="e">
        <f>L30/L28</f>
        <v>#DIV/0!</v>
      </c>
      <c r="O30" s="131" t="e">
        <f t="shared" si="19"/>
        <v>#DIV/0!</v>
      </c>
      <c r="P30" s="132" t="e">
        <f t="shared" si="20"/>
        <v>#DIV/0!</v>
      </c>
      <c r="Q30" s="72"/>
      <c r="R30" s="108" t="e">
        <f t="shared" si="21"/>
        <v>#DIV/0!</v>
      </c>
      <c r="S30" s="105" t="e">
        <f t="shared" si="22"/>
        <v>#DIV/0!</v>
      </c>
      <c r="T30" s="109" t="e">
        <f t="shared" si="23"/>
        <v>#DIV/0!</v>
      </c>
    </row>
    <row r="31" spans="1:20" ht="24" customHeight="1" thickBot="1" x14ac:dyDescent="0.3">
      <c r="A31" s="117" t="s">
        <v>31</v>
      </c>
      <c r="B31" s="114"/>
      <c r="C31" s="19"/>
      <c r="D31" s="23"/>
      <c r="E31" s="24"/>
      <c r="F31" s="20" t="e">
        <f>D31/D36</f>
        <v>#DIV/0!</v>
      </c>
      <c r="G31" s="20" t="e">
        <f>E31/E36</f>
        <v>#DIV/0!</v>
      </c>
      <c r="H31" s="125" t="e">
        <f t="shared" si="17"/>
        <v>#DIV/0!</v>
      </c>
      <c r="I31" s="128" t="e">
        <f t="shared" si="18"/>
        <v>#DIV/0!</v>
      </c>
      <c r="J31" s="5"/>
      <c r="K31" s="23"/>
      <c r="L31" s="24"/>
      <c r="M31" s="20">
        <f>K31/K36</f>
        <v>0</v>
      </c>
      <c r="N31" s="20">
        <f>L31/L36</f>
        <v>0</v>
      </c>
      <c r="O31" s="125" t="e">
        <f t="shared" si="19"/>
        <v>#DIV/0!</v>
      </c>
      <c r="P31" s="128" t="e">
        <f t="shared" si="20"/>
        <v>#DIV/0!</v>
      </c>
      <c r="Q31" s="72"/>
      <c r="R31" s="35" t="e">
        <f t="shared" si="21"/>
        <v>#DIV/0!</v>
      </c>
      <c r="S31" s="105" t="e">
        <f t="shared" si="22"/>
        <v>#DIV/0!</v>
      </c>
      <c r="T31" s="79" t="e">
        <f t="shared" si="23"/>
        <v>#DIV/0!</v>
      </c>
    </row>
    <row r="32" spans="1:20" ht="24" customHeight="1" thickBot="1" x14ac:dyDescent="0.3">
      <c r="A32" s="118" t="s">
        <v>50</v>
      </c>
      <c r="B32" s="5"/>
      <c r="C32" s="1"/>
      <c r="D32" s="25"/>
      <c r="E32" s="26"/>
      <c r="F32" s="74" t="e">
        <f>D32/D31</f>
        <v>#DIV/0!</v>
      </c>
      <c r="G32" s="74" t="e">
        <f>E32/E31</f>
        <v>#DIV/0!</v>
      </c>
      <c r="H32" s="126" t="e">
        <f t="shared" si="17"/>
        <v>#DIV/0!</v>
      </c>
      <c r="I32" s="129" t="e">
        <f t="shared" si="18"/>
        <v>#DIV/0!</v>
      </c>
      <c r="J32" s="5"/>
      <c r="K32" s="25"/>
      <c r="L32" s="26"/>
      <c r="M32" s="74" t="e">
        <f>K32/K31</f>
        <v>#DIV/0!</v>
      </c>
      <c r="N32" s="74" t="e">
        <f>L32/L31</f>
        <v>#DIV/0!</v>
      </c>
      <c r="O32" s="126" t="e">
        <f t="shared" si="19"/>
        <v>#DIV/0!</v>
      </c>
      <c r="P32" s="129" t="e">
        <f t="shared" si="20"/>
        <v>#DIV/0!</v>
      </c>
      <c r="Q32" s="72"/>
      <c r="R32" s="35" t="e">
        <f t="shared" si="21"/>
        <v>#DIV/0!</v>
      </c>
      <c r="S32" s="105" t="e">
        <f t="shared" si="22"/>
        <v>#DIV/0!</v>
      </c>
      <c r="T32" s="79" t="e">
        <f t="shared" si="23"/>
        <v>#DIV/0!</v>
      </c>
    </row>
    <row r="33" spans="1:20" ht="24" customHeight="1" thickBot="1" x14ac:dyDescent="0.3">
      <c r="A33" s="122" t="s">
        <v>49</v>
      </c>
      <c r="B33" s="115"/>
      <c r="C33" s="116"/>
      <c r="D33" s="123"/>
      <c r="E33" s="124">
        <f>E34+E35</f>
        <v>0</v>
      </c>
      <c r="F33" s="71" t="e">
        <f>D33/D31</f>
        <v>#DIV/0!</v>
      </c>
      <c r="G33" s="71" t="e">
        <f>E33/E31</f>
        <v>#DIV/0!</v>
      </c>
      <c r="H33" s="127" t="e">
        <f t="shared" si="17"/>
        <v>#DIV/0!</v>
      </c>
      <c r="I33" s="130" t="e">
        <f t="shared" si="18"/>
        <v>#DIV/0!</v>
      </c>
      <c r="J33" s="5"/>
      <c r="K33" s="123"/>
      <c r="L33" s="124">
        <f>L34+L35</f>
        <v>0</v>
      </c>
      <c r="M33" s="71" t="e">
        <f>K33/K31</f>
        <v>#DIV/0!</v>
      </c>
      <c r="N33" s="71" t="e">
        <f>L33/L31</f>
        <v>#DIV/0!</v>
      </c>
      <c r="O33" s="127" t="e">
        <f t="shared" si="19"/>
        <v>#DIV/0!</v>
      </c>
      <c r="P33" s="130" t="e">
        <f t="shared" si="20"/>
        <v>#DIV/0!</v>
      </c>
      <c r="Q33" s="72"/>
      <c r="R33" s="35" t="e">
        <f t="shared" si="21"/>
        <v>#DIV/0!</v>
      </c>
      <c r="S33" s="105" t="e">
        <f t="shared" si="22"/>
        <v>#DIV/0!</v>
      </c>
      <c r="T33" s="79" t="e">
        <f t="shared" si="23"/>
        <v>#DIV/0!</v>
      </c>
    </row>
    <row r="34" spans="1:20" ht="24" customHeight="1" x14ac:dyDescent="0.25">
      <c r="A34" s="73"/>
      <c r="B34" s="119" t="s">
        <v>48</v>
      </c>
      <c r="C34" s="1"/>
      <c r="D34" s="25"/>
      <c r="E34" s="26"/>
      <c r="F34" s="4"/>
      <c r="G34" s="4" t="e">
        <f>E34/E33</f>
        <v>#DIV/0!</v>
      </c>
      <c r="H34" s="131" t="e">
        <f t="shared" si="17"/>
        <v>#DIV/0!</v>
      </c>
      <c r="I34" s="132" t="e">
        <f t="shared" si="18"/>
        <v>#DIV/0!</v>
      </c>
      <c r="J34" s="1"/>
      <c r="K34" s="25"/>
      <c r="L34" s="26"/>
      <c r="M34" s="4"/>
      <c r="N34" s="4" t="e">
        <f>L34/L33</f>
        <v>#DIV/0!</v>
      </c>
      <c r="O34" s="131" t="e">
        <f t="shared" si="19"/>
        <v>#DIV/0!</v>
      </c>
      <c r="P34" s="132" t="e">
        <f t="shared" si="20"/>
        <v>#DIV/0!</v>
      </c>
      <c r="Q34" s="8"/>
      <c r="R34" s="142" t="e">
        <f t="shared" si="21"/>
        <v>#DIV/0!</v>
      </c>
      <c r="S34" s="143" t="e">
        <f t="shared" si="22"/>
        <v>#DIV/0!</v>
      </c>
      <c r="T34" s="144" t="e">
        <f t="shared" si="23"/>
        <v>#DIV/0!</v>
      </c>
    </row>
    <row r="35" spans="1:20" ht="24" customHeight="1" thickBot="1" x14ac:dyDescent="0.3">
      <c r="A35" s="73"/>
      <c r="B35" s="119" t="s">
        <v>51</v>
      </c>
      <c r="C35" s="1"/>
      <c r="D35" s="25"/>
      <c r="E35" s="26"/>
      <c r="F35" s="4" t="e">
        <f>D35/D33</f>
        <v>#DIV/0!</v>
      </c>
      <c r="G35" s="4" t="e">
        <f>E35/E33</f>
        <v>#DIV/0!</v>
      </c>
      <c r="H35" s="131" t="e">
        <f t="shared" si="17"/>
        <v>#DIV/0!</v>
      </c>
      <c r="I35" s="132" t="e">
        <f t="shared" si="18"/>
        <v>#DIV/0!</v>
      </c>
      <c r="J35" s="1"/>
      <c r="K35" s="25"/>
      <c r="L35" s="26"/>
      <c r="M35" s="4" t="e">
        <f>K35/K33</f>
        <v>#DIV/0!</v>
      </c>
      <c r="N35" s="4" t="e">
        <f>L35/L33</f>
        <v>#DIV/0!</v>
      </c>
      <c r="O35" s="131" t="e">
        <f t="shared" si="19"/>
        <v>#DIV/0!</v>
      </c>
      <c r="P35" s="132" t="e">
        <f t="shared" si="20"/>
        <v>#DIV/0!</v>
      </c>
      <c r="Q35" s="8"/>
      <c r="R35" s="108" t="e">
        <f t="shared" si="21"/>
        <v>#DIV/0!</v>
      </c>
      <c r="S35" s="105" t="e">
        <f t="shared" si="22"/>
        <v>#DIV/0!</v>
      </c>
      <c r="T35" s="109" t="e">
        <f t="shared" si="23"/>
        <v>#DIV/0!</v>
      </c>
    </row>
    <row r="36" spans="1:20" ht="24" customHeight="1" thickBot="1" x14ac:dyDescent="0.3">
      <c r="A36" s="117" t="s">
        <v>12</v>
      </c>
      <c r="B36" s="114"/>
      <c r="C36" s="19"/>
      <c r="D36" s="23">
        <f>D26+D31</f>
        <v>0</v>
      </c>
      <c r="E36" s="24">
        <f>E26+E31</f>
        <v>0</v>
      </c>
      <c r="F36" s="20" t="e">
        <f>F26+F31</f>
        <v>#DIV/0!</v>
      </c>
      <c r="G36" s="20" t="e">
        <f>G26+G31</f>
        <v>#DIV/0!</v>
      </c>
      <c r="H36" s="125" t="e">
        <f t="shared" si="17"/>
        <v>#DIV/0!</v>
      </c>
      <c r="I36" s="128" t="e">
        <f t="shared" si="18"/>
        <v>#DIV/0!</v>
      </c>
      <c r="J36" s="12"/>
      <c r="K36" s="23">
        <v>82914.689000000057</v>
      </c>
      <c r="L36" s="24">
        <v>95555.57299999996</v>
      </c>
      <c r="M36" s="20">
        <f>M26+M31</f>
        <v>0</v>
      </c>
      <c r="N36" s="20">
        <f>N26+N31</f>
        <v>0</v>
      </c>
      <c r="O36" s="125">
        <f t="shared" si="19"/>
        <v>0.15245650864106713</v>
      </c>
      <c r="P36" s="128" t="e">
        <f t="shared" si="20"/>
        <v>#DIV/0!</v>
      </c>
      <c r="Q36" s="8"/>
      <c r="R36" s="35" t="e">
        <f t="shared" si="21"/>
        <v>#DIV/0!</v>
      </c>
      <c r="S36" s="105" t="e">
        <f t="shared" si="22"/>
        <v>#DIV/0!</v>
      </c>
      <c r="T36" s="79" t="e">
        <f t="shared" si="23"/>
        <v>#DIV/0!</v>
      </c>
    </row>
    <row r="37" spans="1:20" ht="24" customHeight="1" x14ac:dyDescent="0.25">
      <c r="A37" s="118" t="s">
        <v>50</v>
      </c>
      <c r="B37" s="5"/>
      <c r="C37" s="1"/>
      <c r="D37" s="25">
        <f t="shared" ref="D37:E37" si="24">D27+D32</f>
        <v>0</v>
      </c>
      <c r="E37" s="26">
        <f t="shared" si="24"/>
        <v>0</v>
      </c>
      <c r="F37" s="74" t="e">
        <f>D37/D36</f>
        <v>#DIV/0!</v>
      </c>
      <c r="G37" s="74" t="e">
        <f>E37/E36</f>
        <v>#DIV/0!</v>
      </c>
      <c r="H37" s="126" t="e">
        <f t="shared" si="17"/>
        <v>#DIV/0!</v>
      </c>
      <c r="I37" s="129" t="e">
        <f t="shared" si="18"/>
        <v>#DIV/0!</v>
      </c>
      <c r="J37" s="5"/>
      <c r="K37" s="25">
        <f t="shared" ref="K37:L37" si="25">K27+K32</f>
        <v>0</v>
      </c>
      <c r="L37" s="26">
        <f t="shared" si="25"/>
        <v>0</v>
      </c>
      <c r="M37" s="74">
        <f>K37/K36</f>
        <v>0</v>
      </c>
      <c r="N37" s="74">
        <f>L37/L36</f>
        <v>0</v>
      </c>
      <c r="O37" s="126" t="e">
        <f t="shared" si="19"/>
        <v>#DIV/0!</v>
      </c>
      <c r="P37" s="129" t="e">
        <f t="shared" si="20"/>
        <v>#DIV/0!</v>
      </c>
      <c r="Q37" s="72"/>
      <c r="R37" s="145" t="e">
        <f t="shared" si="21"/>
        <v>#DIV/0!</v>
      </c>
      <c r="S37" s="146" t="e">
        <f t="shared" si="22"/>
        <v>#DIV/0!</v>
      </c>
      <c r="T37" s="147" t="e">
        <f t="shared" si="23"/>
        <v>#DIV/0!</v>
      </c>
    </row>
    <row r="38" spans="1:20" ht="24" customHeight="1" x14ac:dyDescent="0.25">
      <c r="A38" s="122" t="s">
        <v>49</v>
      </c>
      <c r="B38" s="115"/>
      <c r="C38" s="116"/>
      <c r="D38" s="123">
        <f t="shared" ref="D38:E38" si="26">D28+D33</f>
        <v>0</v>
      </c>
      <c r="E38" s="124">
        <f t="shared" si="26"/>
        <v>0</v>
      </c>
      <c r="F38" s="71" t="e">
        <f>D38/D36</f>
        <v>#DIV/0!</v>
      </c>
      <c r="G38" s="71" t="e">
        <f>E38/E36</f>
        <v>#DIV/0!</v>
      </c>
      <c r="H38" s="127" t="e">
        <f t="shared" si="17"/>
        <v>#DIV/0!</v>
      </c>
      <c r="I38" s="130" t="e">
        <f t="shared" si="18"/>
        <v>#DIV/0!</v>
      </c>
      <c r="J38" s="5"/>
      <c r="K38" s="123">
        <f t="shared" ref="K38:L38" si="27">K28+K33</f>
        <v>0</v>
      </c>
      <c r="L38" s="124">
        <f t="shared" si="27"/>
        <v>0</v>
      </c>
      <c r="M38" s="71">
        <f>K38/K36</f>
        <v>0</v>
      </c>
      <c r="N38" s="71">
        <f>L38/L36</f>
        <v>0</v>
      </c>
      <c r="O38" s="127" t="e">
        <f t="shared" si="19"/>
        <v>#DIV/0!</v>
      </c>
      <c r="P38" s="130" t="e">
        <f t="shared" si="20"/>
        <v>#DIV/0!</v>
      </c>
      <c r="Q38" s="72"/>
      <c r="R38" s="69" t="e">
        <f t="shared" si="21"/>
        <v>#DIV/0!</v>
      </c>
      <c r="S38" s="70" t="e">
        <f t="shared" si="22"/>
        <v>#DIV/0!</v>
      </c>
      <c r="T38" s="80" t="e">
        <f t="shared" si="23"/>
        <v>#DIV/0!</v>
      </c>
    </row>
    <row r="39" spans="1:20" ht="24" customHeight="1" x14ac:dyDescent="0.25">
      <c r="A39" s="73"/>
      <c r="B39" s="119" t="s">
        <v>48</v>
      </c>
      <c r="C39" s="1"/>
      <c r="D39" s="25">
        <f t="shared" ref="D39:E39" si="28">D29+D34</f>
        <v>0</v>
      </c>
      <c r="E39" s="26">
        <f t="shared" si="28"/>
        <v>0</v>
      </c>
      <c r="F39" s="4" t="e">
        <f>D39/D38</f>
        <v>#DIV/0!</v>
      </c>
      <c r="G39" s="4" t="e">
        <f>E39/E38</f>
        <v>#DIV/0!</v>
      </c>
      <c r="H39" s="131" t="e">
        <f t="shared" si="17"/>
        <v>#DIV/0!</v>
      </c>
      <c r="I39" s="132" t="e">
        <f t="shared" si="18"/>
        <v>#DIV/0!</v>
      </c>
      <c r="J39" s="1"/>
      <c r="K39" s="25">
        <f t="shared" ref="K39:L39" si="29">K29+K34</f>
        <v>0</v>
      </c>
      <c r="L39" s="26">
        <f t="shared" si="29"/>
        <v>0</v>
      </c>
      <c r="M39" s="4" t="e">
        <f>K39/K38</f>
        <v>#DIV/0!</v>
      </c>
      <c r="N39" s="4" t="e">
        <f>L39/L38</f>
        <v>#DIV/0!</v>
      </c>
      <c r="O39" s="131" t="e">
        <f t="shared" si="19"/>
        <v>#DIV/0!</v>
      </c>
      <c r="P39" s="132" t="e">
        <f t="shared" si="20"/>
        <v>#DIV/0!</v>
      </c>
      <c r="Q39" s="8"/>
      <c r="R39" s="133" t="e">
        <f t="shared" si="21"/>
        <v>#DIV/0!</v>
      </c>
      <c r="S39" s="134" t="e">
        <f t="shared" si="22"/>
        <v>#DIV/0!</v>
      </c>
      <c r="T39" s="135" t="e">
        <f t="shared" si="23"/>
        <v>#DIV/0!</v>
      </c>
    </row>
    <row r="40" spans="1:20" ht="24" customHeight="1" thickBot="1" x14ac:dyDescent="0.3">
      <c r="A40" s="120"/>
      <c r="B40" s="121" t="s">
        <v>51</v>
      </c>
      <c r="C40" s="16"/>
      <c r="D40" s="28">
        <f t="shared" ref="D40:E40" si="30">D30+D35</f>
        <v>0</v>
      </c>
      <c r="E40" s="29">
        <f t="shared" si="30"/>
        <v>0</v>
      </c>
      <c r="F40" s="17" t="e">
        <f>D40/D38</f>
        <v>#DIV/0!</v>
      </c>
      <c r="G40" s="17" t="e">
        <f>E40/E38</f>
        <v>#DIV/0!</v>
      </c>
      <c r="H40" s="140" t="e">
        <f t="shared" si="17"/>
        <v>#DIV/0!</v>
      </c>
      <c r="I40" s="141" t="e">
        <f t="shared" si="18"/>
        <v>#DIV/0!</v>
      </c>
      <c r="J40" s="1"/>
      <c r="K40" s="28">
        <f t="shared" ref="K40:L40" si="31">K30+K35</f>
        <v>0</v>
      </c>
      <c r="L40" s="29">
        <f t="shared" si="31"/>
        <v>0</v>
      </c>
      <c r="M40" s="17" t="e">
        <f>K40/K38</f>
        <v>#DIV/0!</v>
      </c>
      <c r="N40" s="17" t="e">
        <f>L40/L38</f>
        <v>#DIV/0!</v>
      </c>
      <c r="O40" s="140" t="e">
        <f t="shared" si="19"/>
        <v>#DIV/0!</v>
      </c>
      <c r="P40" s="141" t="e">
        <f t="shared" si="20"/>
        <v>#DIV/0!</v>
      </c>
      <c r="Q40" s="8"/>
      <c r="R40" s="108" t="e">
        <f t="shared" si="21"/>
        <v>#DIV/0!</v>
      </c>
      <c r="S40" s="105" t="e">
        <f t="shared" si="22"/>
        <v>#DIV/0!</v>
      </c>
      <c r="T40" s="109" t="e">
        <f t="shared" si="23"/>
        <v>#DIV/0!</v>
      </c>
    </row>
    <row r="41" spans="1:20" ht="24.75" customHeight="1" thickBot="1" x14ac:dyDescent="0.3"/>
    <row r="42" spans="1:20" ht="15" customHeight="1" x14ac:dyDescent="0.25">
      <c r="A42" s="374" t="s">
        <v>2</v>
      </c>
      <c r="B42" s="382"/>
      <c r="C42" s="382"/>
      <c r="D42" s="380" t="s">
        <v>1</v>
      </c>
      <c r="E42" s="386"/>
      <c r="F42" s="381" t="s">
        <v>13</v>
      </c>
      <c r="G42" s="381"/>
      <c r="H42" s="407" t="s">
        <v>37</v>
      </c>
      <c r="I42" s="386"/>
      <c r="J42" s="1"/>
      <c r="K42" s="380" t="s">
        <v>20</v>
      </c>
      <c r="L42" s="386"/>
      <c r="M42" s="381" t="s">
        <v>13</v>
      </c>
      <c r="N42" s="381"/>
      <c r="O42" s="407" t="s">
        <v>37</v>
      </c>
      <c r="P42" s="386"/>
      <c r="Q42" s="8"/>
      <c r="R42" s="380" t="s">
        <v>23</v>
      </c>
      <c r="S42" s="381"/>
      <c r="T42" s="139" t="s">
        <v>0</v>
      </c>
    </row>
    <row r="43" spans="1:20" ht="15" customHeight="1" x14ac:dyDescent="0.25">
      <c r="A43" s="383"/>
      <c r="B43" s="384"/>
      <c r="C43" s="384"/>
      <c r="D43" s="408" t="s">
        <v>45</v>
      </c>
      <c r="E43" s="409"/>
      <c r="F43" s="410" t="str">
        <f>D43</f>
        <v>jan - mar</v>
      </c>
      <c r="G43" s="410"/>
      <c r="H43" s="408" t="str">
        <f>F43</f>
        <v>jan - mar</v>
      </c>
      <c r="I43" s="409"/>
      <c r="J43" s="1"/>
      <c r="K43" s="408" t="str">
        <f>D43</f>
        <v>jan - mar</v>
      </c>
      <c r="L43" s="409"/>
      <c r="M43" s="410" t="str">
        <f>D43</f>
        <v>jan - mar</v>
      </c>
      <c r="N43" s="410"/>
      <c r="O43" s="408" t="str">
        <f>D43</f>
        <v>jan - mar</v>
      </c>
      <c r="P43" s="409"/>
      <c r="Q43" s="8"/>
      <c r="R43" s="408" t="str">
        <f>D43</f>
        <v>jan - mar</v>
      </c>
      <c r="S43" s="410"/>
      <c r="T43" s="137" t="s">
        <v>38</v>
      </c>
    </row>
    <row r="44" spans="1:20" ht="15.75" customHeight="1" thickBot="1" x14ac:dyDescent="0.3">
      <c r="A44" s="383"/>
      <c r="B44" s="384"/>
      <c r="C44" s="384"/>
      <c r="D44" s="136">
        <v>2016</v>
      </c>
      <c r="E44" s="137">
        <v>2017</v>
      </c>
      <c r="F44" s="138">
        <f>D44</f>
        <v>2016</v>
      </c>
      <c r="G44" s="138">
        <f>E44</f>
        <v>2017</v>
      </c>
      <c r="H44" s="136" t="s">
        <v>1</v>
      </c>
      <c r="I44" s="137" t="s">
        <v>15</v>
      </c>
      <c r="J44" s="1"/>
      <c r="K44" s="136">
        <f>D44</f>
        <v>2016</v>
      </c>
      <c r="L44" s="137">
        <f>E44</f>
        <v>2017</v>
      </c>
      <c r="M44" s="138">
        <f>F44</f>
        <v>2016</v>
      </c>
      <c r="N44" s="137">
        <f>G44</f>
        <v>2017</v>
      </c>
      <c r="O44" s="138">
        <v>1000</v>
      </c>
      <c r="P44" s="137" t="s">
        <v>15</v>
      </c>
      <c r="Q44" s="8"/>
      <c r="R44" s="136">
        <f>D44</f>
        <v>2016</v>
      </c>
      <c r="S44" s="138">
        <f>E44</f>
        <v>2017</v>
      </c>
      <c r="T44" s="137" t="s">
        <v>24</v>
      </c>
    </row>
    <row r="45" spans="1:20" ht="24" customHeight="1" thickBot="1" x14ac:dyDescent="0.3">
      <c r="A45" s="117" t="s">
        <v>30</v>
      </c>
      <c r="B45" s="114"/>
      <c r="C45" s="19"/>
      <c r="D45" s="23"/>
      <c r="E45" s="24"/>
      <c r="F45" s="20" t="e">
        <f>D45/D55</f>
        <v>#DIV/0!</v>
      </c>
      <c r="G45" s="20" t="e">
        <f>E45/E55</f>
        <v>#DIV/0!</v>
      </c>
      <c r="H45" s="125" t="e">
        <f t="shared" ref="H45:H59" si="32">(E45-D45)/D45</f>
        <v>#DIV/0!</v>
      </c>
      <c r="I45" s="128" t="e">
        <f t="shared" ref="I45:I59" si="33">(G45-F45)/F45</f>
        <v>#DIV/0!</v>
      </c>
      <c r="J45" s="12"/>
      <c r="K45" s="23"/>
      <c r="L45" s="24"/>
      <c r="M45" s="20">
        <f>K45/K55</f>
        <v>0</v>
      </c>
      <c r="N45" s="20">
        <f>L45/L55</f>
        <v>0</v>
      </c>
      <c r="O45" s="125" t="e">
        <f t="shared" ref="O45:O59" si="34">(L45-K45)/K45</f>
        <v>#DIV/0!</v>
      </c>
      <c r="P45" s="128" t="e">
        <f t="shared" ref="P45:P59" si="35">(N45-M45)/M45</f>
        <v>#DIV/0!</v>
      </c>
      <c r="Q45" s="67"/>
      <c r="R45" s="35" t="e">
        <f>(K45/D45)*10</f>
        <v>#DIV/0!</v>
      </c>
      <c r="S45" s="105" t="e">
        <f>(L45/E45)*10</f>
        <v>#DIV/0!</v>
      </c>
      <c r="T45" s="79" t="e">
        <f>(S45-R45)/R45</f>
        <v>#DIV/0!</v>
      </c>
    </row>
    <row r="46" spans="1:20" ht="24" customHeight="1" x14ac:dyDescent="0.25">
      <c r="A46" s="118" t="s">
        <v>50</v>
      </c>
      <c r="B46" s="5"/>
      <c r="C46" s="1"/>
      <c r="D46" s="25"/>
      <c r="E46" s="26"/>
      <c r="F46" s="74" t="e">
        <f>D46/D45</f>
        <v>#DIV/0!</v>
      </c>
      <c r="G46" s="74" t="e">
        <f>E46/E45</f>
        <v>#DIV/0!</v>
      </c>
      <c r="H46" s="126" t="e">
        <f t="shared" si="32"/>
        <v>#DIV/0!</v>
      </c>
      <c r="I46" s="129" t="e">
        <f t="shared" si="33"/>
        <v>#DIV/0!</v>
      </c>
      <c r="J46" s="5"/>
      <c r="K46" s="25"/>
      <c r="L46" s="26"/>
      <c r="M46" s="74" t="e">
        <f>K46/K45</f>
        <v>#DIV/0!</v>
      </c>
      <c r="N46" s="74" t="e">
        <f>L46/L45</f>
        <v>#DIV/0!</v>
      </c>
      <c r="O46" s="126" t="e">
        <f t="shared" si="34"/>
        <v>#DIV/0!</v>
      </c>
      <c r="P46" s="129" t="e">
        <f t="shared" si="35"/>
        <v>#DIV/0!</v>
      </c>
      <c r="Q46" s="72"/>
      <c r="R46" s="38" t="e">
        <f t="shared" ref="R46:R59" si="36">(K46/D46)*10</f>
        <v>#DIV/0!</v>
      </c>
      <c r="S46" s="39" t="e">
        <f t="shared" ref="S46:S59" si="37">(L46/E46)*10</f>
        <v>#DIV/0!</v>
      </c>
      <c r="T46" s="78" t="e">
        <f t="shared" ref="T46:T59" si="38">(S46-R46)/R46</f>
        <v>#DIV/0!</v>
      </c>
    </row>
    <row r="47" spans="1:20" ht="24" customHeight="1" x14ac:dyDescent="0.25">
      <c r="A47" s="122" t="s">
        <v>49</v>
      </c>
      <c r="B47" s="115"/>
      <c r="C47" s="116"/>
      <c r="D47" s="123"/>
      <c r="E47" s="124">
        <f>E48+E49</f>
        <v>0</v>
      </c>
      <c r="F47" s="71" t="e">
        <f>D47/D45</f>
        <v>#DIV/0!</v>
      </c>
      <c r="G47" s="71" t="e">
        <f>E47/E45</f>
        <v>#DIV/0!</v>
      </c>
      <c r="H47" s="127" t="e">
        <f t="shared" si="32"/>
        <v>#DIV/0!</v>
      </c>
      <c r="I47" s="130" t="e">
        <f t="shared" si="33"/>
        <v>#DIV/0!</v>
      </c>
      <c r="J47" s="5"/>
      <c r="K47" s="123"/>
      <c r="L47" s="124">
        <f>L48+L49</f>
        <v>0</v>
      </c>
      <c r="M47" s="71" t="e">
        <f>K47/K45</f>
        <v>#DIV/0!</v>
      </c>
      <c r="N47" s="71" t="e">
        <f>L47/L45</f>
        <v>#DIV/0!</v>
      </c>
      <c r="O47" s="127" t="e">
        <f t="shared" si="34"/>
        <v>#DIV/0!</v>
      </c>
      <c r="P47" s="130" t="e">
        <f t="shared" si="35"/>
        <v>#DIV/0!</v>
      </c>
      <c r="Q47" s="72"/>
      <c r="R47" s="106" t="e">
        <f t="shared" si="36"/>
        <v>#DIV/0!</v>
      </c>
      <c r="S47" s="107" t="e">
        <f t="shared" si="37"/>
        <v>#DIV/0!</v>
      </c>
      <c r="T47" s="80" t="e">
        <f t="shared" si="38"/>
        <v>#DIV/0!</v>
      </c>
    </row>
    <row r="48" spans="1:20" ht="24" customHeight="1" x14ac:dyDescent="0.25">
      <c r="A48" s="73"/>
      <c r="B48" s="119" t="s">
        <v>48</v>
      </c>
      <c r="C48" s="1"/>
      <c r="D48" s="25"/>
      <c r="E48" s="26"/>
      <c r="F48" s="74"/>
      <c r="G48" s="74" t="e">
        <f>E48/E47</f>
        <v>#DIV/0!</v>
      </c>
      <c r="H48" s="131" t="e">
        <f t="shared" si="32"/>
        <v>#DIV/0!</v>
      </c>
      <c r="I48" s="132" t="e">
        <f t="shared" si="33"/>
        <v>#DIV/0!</v>
      </c>
      <c r="J48" s="5"/>
      <c r="K48" s="25"/>
      <c r="L48" s="26"/>
      <c r="M48" s="74"/>
      <c r="N48" s="74" t="e">
        <f>L48/L47</f>
        <v>#DIV/0!</v>
      </c>
      <c r="O48" s="131" t="e">
        <f t="shared" si="34"/>
        <v>#DIV/0!</v>
      </c>
      <c r="P48" s="132" t="e">
        <f t="shared" si="35"/>
        <v>#DIV/0!</v>
      </c>
      <c r="Q48" s="72"/>
      <c r="R48" s="133" t="e">
        <f t="shared" si="36"/>
        <v>#DIV/0!</v>
      </c>
      <c r="S48" s="134" t="e">
        <f t="shared" si="37"/>
        <v>#DIV/0!</v>
      </c>
      <c r="T48" s="135" t="e">
        <f t="shared" si="38"/>
        <v>#DIV/0!</v>
      </c>
    </row>
    <row r="49" spans="1:20" ht="24" customHeight="1" thickBot="1" x14ac:dyDescent="0.3">
      <c r="A49" s="73"/>
      <c r="B49" s="119" t="s">
        <v>51</v>
      </c>
      <c r="C49" s="1"/>
      <c r="D49" s="25"/>
      <c r="E49" s="26"/>
      <c r="F49" s="74" t="e">
        <f>D49/D47</f>
        <v>#DIV/0!</v>
      </c>
      <c r="G49" s="74" t="e">
        <f>E49/E47</f>
        <v>#DIV/0!</v>
      </c>
      <c r="H49" s="131" t="e">
        <f t="shared" si="32"/>
        <v>#DIV/0!</v>
      </c>
      <c r="I49" s="132" t="e">
        <f t="shared" si="33"/>
        <v>#DIV/0!</v>
      </c>
      <c r="J49" s="5"/>
      <c r="K49" s="25"/>
      <c r="L49" s="26"/>
      <c r="M49" s="74" t="e">
        <f>K49/K47</f>
        <v>#DIV/0!</v>
      </c>
      <c r="N49" s="74" t="e">
        <f>L49/L47</f>
        <v>#DIV/0!</v>
      </c>
      <c r="O49" s="131" t="e">
        <f t="shared" si="34"/>
        <v>#DIV/0!</v>
      </c>
      <c r="P49" s="132" t="e">
        <f t="shared" si="35"/>
        <v>#DIV/0!</v>
      </c>
      <c r="Q49" s="72"/>
      <c r="R49" s="108" t="e">
        <f t="shared" si="36"/>
        <v>#DIV/0!</v>
      </c>
      <c r="S49" s="105" t="e">
        <f t="shared" si="37"/>
        <v>#DIV/0!</v>
      </c>
      <c r="T49" s="109" t="e">
        <f t="shared" si="38"/>
        <v>#DIV/0!</v>
      </c>
    </row>
    <row r="50" spans="1:20" ht="24" customHeight="1" thickBot="1" x14ac:dyDescent="0.3">
      <c r="A50" s="117" t="s">
        <v>31</v>
      </c>
      <c r="B50" s="114"/>
      <c r="C50" s="19"/>
      <c r="D50" s="23"/>
      <c r="E50" s="24"/>
      <c r="F50" s="20" t="e">
        <f>D50/D55</f>
        <v>#DIV/0!</v>
      </c>
      <c r="G50" s="20" t="e">
        <f>E50/E55</f>
        <v>#DIV/0!</v>
      </c>
      <c r="H50" s="125" t="e">
        <f t="shared" si="32"/>
        <v>#DIV/0!</v>
      </c>
      <c r="I50" s="128" t="e">
        <f t="shared" si="33"/>
        <v>#DIV/0!</v>
      </c>
      <c r="J50" s="5"/>
      <c r="K50" s="23"/>
      <c r="L50" s="24"/>
      <c r="M50" s="20">
        <f>K50/K55</f>
        <v>0</v>
      </c>
      <c r="N50" s="20">
        <f>L50/L55</f>
        <v>0</v>
      </c>
      <c r="O50" s="125" t="e">
        <f t="shared" si="34"/>
        <v>#DIV/0!</v>
      </c>
      <c r="P50" s="128" t="e">
        <f t="shared" si="35"/>
        <v>#DIV/0!</v>
      </c>
      <c r="Q50" s="72"/>
      <c r="R50" s="35" t="e">
        <f t="shared" si="36"/>
        <v>#DIV/0!</v>
      </c>
      <c r="S50" s="105" t="e">
        <f t="shared" si="37"/>
        <v>#DIV/0!</v>
      </c>
      <c r="T50" s="79" t="e">
        <f t="shared" si="38"/>
        <v>#DIV/0!</v>
      </c>
    </row>
    <row r="51" spans="1:20" ht="24" customHeight="1" thickBot="1" x14ac:dyDescent="0.3">
      <c r="A51" s="118" t="s">
        <v>50</v>
      </c>
      <c r="B51" s="5"/>
      <c r="C51" s="1"/>
      <c r="D51" s="25"/>
      <c r="E51" s="26"/>
      <c r="F51" s="74" t="e">
        <f>D51/D50</f>
        <v>#DIV/0!</v>
      </c>
      <c r="G51" s="74" t="e">
        <f>E51/E50</f>
        <v>#DIV/0!</v>
      </c>
      <c r="H51" s="126" t="e">
        <f t="shared" si="32"/>
        <v>#DIV/0!</v>
      </c>
      <c r="I51" s="129" t="e">
        <f t="shared" si="33"/>
        <v>#DIV/0!</v>
      </c>
      <c r="J51" s="5"/>
      <c r="K51" s="25"/>
      <c r="L51" s="26"/>
      <c r="M51" s="74" t="e">
        <f>K51/K50</f>
        <v>#DIV/0!</v>
      </c>
      <c r="N51" s="74" t="e">
        <f>L51/L50</f>
        <v>#DIV/0!</v>
      </c>
      <c r="O51" s="126" t="e">
        <f t="shared" si="34"/>
        <v>#DIV/0!</v>
      </c>
      <c r="P51" s="129" t="e">
        <f t="shared" si="35"/>
        <v>#DIV/0!</v>
      </c>
      <c r="Q51" s="72"/>
      <c r="R51" s="35" t="e">
        <f t="shared" si="36"/>
        <v>#DIV/0!</v>
      </c>
      <c r="S51" s="105" t="e">
        <f t="shared" si="37"/>
        <v>#DIV/0!</v>
      </c>
      <c r="T51" s="79" t="e">
        <f t="shared" si="38"/>
        <v>#DIV/0!</v>
      </c>
    </row>
    <row r="52" spans="1:20" ht="24" customHeight="1" thickBot="1" x14ac:dyDescent="0.3">
      <c r="A52" s="122" t="s">
        <v>49</v>
      </c>
      <c r="B52" s="115"/>
      <c r="C52" s="116"/>
      <c r="D52" s="123"/>
      <c r="E52" s="124">
        <f>E53+E54</f>
        <v>0</v>
      </c>
      <c r="F52" s="71" t="e">
        <f>D52/D50</f>
        <v>#DIV/0!</v>
      </c>
      <c r="G52" s="71" t="e">
        <f>E52/E50</f>
        <v>#DIV/0!</v>
      </c>
      <c r="H52" s="127" t="e">
        <f t="shared" si="32"/>
        <v>#DIV/0!</v>
      </c>
      <c r="I52" s="130" t="e">
        <f t="shared" si="33"/>
        <v>#DIV/0!</v>
      </c>
      <c r="J52" s="5"/>
      <c r="K52" s="123"/>
      <c r="L52" s="124">
        <f>L53+L54</f>
        <v>0</v>
      </c>
      <c r="M52" s="71" t="e">
        <f>K52/K50</f>
        <v>#DIV/0!</v>
      </c>
      <c r="N52" s="71" t="e">
        <f>L52/L50</f>
        <v>#DIV/0!</v>
      </c>
      <c r="O52" s="127" t="e">
        <f t="shared" si="34"/>
        <v>#DIV/0!</v>
      </c>
      <c r="P52" s="130" t="e">
        <f t="shared" si="35"/>
        <v>#DIV/0!</v>
      </c>
      <c r="Q52" s="72"/>
      <c r="R52" s="35" t="e">
        <f t="shared" si="36"/>
        <v>#DIV/0!</v>
      </c>
      <c r="S52" s="105" t="e">
        <f t="shared" si="37"/>
        <v>#DIV/0!</v>
      </c>
      <c r="T52" s="79" t="e">
        <f t="shared" si="38"/>
        <v>#DIV/0!</v>
      </c>
    </row>
    <row r="53" spans="1:20" ht="24" customHeight="1" x14ac:dyDescent="0.25">
      <c r="A53" s="73"/>
      <c r="B53" s="119" t="s">
        <v>48</v>
      </c>
      <c r="C53" s="1"/>
      <c r="D53" s="25"/>
      <c r="E53" s="26"/>
      <c r="F53" s="4"/>
      <c r="G53" s="4" t="e">
        <f>E53/E52</f>
        <v>#DIV/0!</v>
      </c>
      <c r="H53" s="131" t="e">
        <f t="shared" si="32"/>
        <v>#DIV/0!</v>
      </c>
      <c r="I53" s="132" t="e">
        <f t="shared" si="33"/>
        <v>#DIV/0!</v>
      </c>
      <c r="J53" s="1"/>
      <c r="K53" s="25"/>
      <c r="L53" s="26"/>
      <c r="M53" s="4"/>
      <c r="N53" s="4" t="e">
        <f>L53/L52</f>
        <v>#DIV/0!</v>
      </c>
      <c r="O53" s="131" t="e">
        <f t="shared" si="34"/>
        <v>#DIV/0!</v>
      </c>
      <c r="P53" s="132" t="e">
        <f t="shared" si="35"/>
        <v>#DIV/0!</v>
      </c>
      <c r="Q53" s="8"/>
      <c r="R53" s="142" t="e">
        <f t="shared" si="36"/>
        <v>#DIV/0!</v>
      </c>
      <c r="S53" s="143" t="e">
        <f t="shared" si="37"/>
        <v>#DIV/0!</v>
      </c>
      <c r="T53" s="144" t="e">
        <f t="shared" si="38"/>
        <v>#DIV/0!</v>
      </c>
    </row>
    <row r="54" spans="1:20" ht="24" customHeight="1" thickBot="1" x14ac:dyDescent="0.3">
      <c r="A54" s="73"/>
      <c r="B54" s="119" t="s">
        <v>51</v>
      </c>
      <c r="C54" s="1"/>
      <c r="D54" s="25"/>
      <c r="E54" s="26"/>
      <c r="F54" s="4" t="e">
        <f>D54/D52</f>
        <v>#DIV/0!</v>
      </c>
      <c r="G54" s="4" t="e">
        <f>E54/E52</f>
        <v>#DIV/0!</v>
      </c>
      <c r="H54" s="131" t="e">
        <f t="shared" si="32"/>
        <v>#DIV/0!</v>
      </c>
      <c r="I54" s="132" t="e">
        <f t="shared" si="33"/>
        <v>#DIV/0!</v>
      </c>
      <c r="J54" s="1"/>
      <c r="K54" s="25"/>
      <c r="L54" s="26"/>
      <c r="M54" s="4" t="e">
        <f>K54/K52</f>
        <v>#DIV/0!</v>
      </c>
      <c r="N54" s="4" t="e">
        <f>L54/L52</f>
        <v>#DIV/0!</v>
      </c>
      <c r="O54" s="131" t="e">
        <f t="shared" si="34"/>
        <v>#DIV/0!</v>
      </c>
      <c r="P54" s="132" t="e">
        <f t="shared" si="35"/>
        <v>#DIV/0!</v>
      </c>
      <c r="Q54" s="8"/>
      <c r="R54" s="108" t="e">
        <f t="shared" si="36"/>
        <v>#DIV/0!</v>
      </c>
      <c r="S54" s="105" t="e">
        <f t="shared" si="37"/>
        <v>#DIV/0!</v>
      </c>
      <c r="T54" s="109" t="e">
        <f t="shared" si="38"/>
        <v>#DIV/0!</v>
      </c>
    </row>
    <row r="55" spans="1:20" ht="24" customHeight="1" thickBot="1" x14ac:dyDescent="0.3">
      <c r="A55" s="117" t="s">
        <v>12</v>
      </c>
      <c r="B55" s="114"/>
      <c r="C55" s="19"/>
      <c r="D55" s="23">
        <f>D45+D50</f>
        <v>0</v>
      </c>
      <c r="E55" s="24">
        <f>E45+E50</f>
        <v>0</v>
      </c>
      <c r="F55" s="20" t="e">
        <f>F45+F50</f>
        <v>#DIV/0!</v>
      </c>
      <c r="G55" s="20" t="e">
        <f>G45+G50</f>
        <v>#DIV/0!</v>
      </c>
      <c r="H55" s="125" t="e">
        <f t="shared" si="32"/>
        <v>#DIV/0!</v>
      </c>
      <c r="I55" s="128" t="e">
        <f t="shared" si="33"/>
        <v>#DIV/0!</v>
      </c>
      <c r="J55" s="12"/>
      <c r="K55" s="23">
        <v>82914.689000000057</v>
      </c>
      <c r="L55" s="24">
        <v>95555.57299999996</v>
      </c>
      <c r="M55" s="20">
        <f>M45+M50</f>
        <v>0</v>
      </c>
      <c r="N55" s="20">
        <f>N45+N50</f>
        <v>0</v>
      </c>
      <c r="O55" s="125">
        <f t="shared" si="34"/>
        <v>0.15245650864106713</v>
      </c>
      <c r="P55" s="128" t="e">
        <f t="shared" si="35"/>
        <v>#DIV/0!</v>
      </c>
      <c r="Q55" s="8"/>
      <c r="R55" s="35" t="e">
        <f t="shared" si="36"/>
        <v>#DIV/0!</v>
      </c>
      <c r="S55" s="105" t="e">
        <f t="shared" si="37"/>
        <v>#DIV/0!</v>
      </c>
      <c r="T55" s="79" t="e">
        <f t="shared" si="38"/>
        <v>#DIV/0!</v>
      </c>
    </row>
    <row r="56" spans="1:20" ht="24" customHeight="1" x14ac:dyDescent="0.25">
      <c r="A56" s="118" t="s">
        <v>50</v>
      </c>
      <c r="B56" s="5"/>
      <c r="C56" s="1"/>
      <c r="D56" s="25">
        <f t="shared" ref="D56:E56" si="39">D46+D51</f>
        <v>0</v>
      </c>
      <c r="E56" s="26">
        <f t="shared" si="39"/>
        <v>0</v>
      </c>
      <c r="F56" s="74" t="e">
        <f>D56/D55</f>
        <v>#DIV/0!</v>
      </c>
      <c r="G56" s="74" t="e">
        <f>E56/E55</f>
        <v>#DIV/0!</v>
      </c>
      <c r="H56" s="126" t="e">
        <f t="shared" si="32"/>
        <v>#DIV/0!</v>
      </c>
      <c r="I56" s="129" t="e">
        <f t="shared" si="33"/>
        <v>#DIV/0!</v>
      </c>
      <c r="J56" s="5"/>
      <c r="K56" s="25">
        <f t="shared" ref="K56:L56" si="40">K46+K51</f>
        <v>0</v>
      </c>
      <c r="L56" s="26">
        <f t="shared" si="40"/>
        <v>0</v>
      </c>
      <c r="M56" s="74">
        <f>K56/K55</f>
        <v>0</v>
      </c>
      <c r="N56" s="74">
        <f>L56/L55</f>
        <v>0</v>
      </c>
      <c r="O56" s="126" t="e">
        <f t="shared" si="34"/>
        <v>#DIV/0!</v>
      </c>
      <c r="P56" s="129" t="e">
        <f t="shared" si="35"/>
        <v>#DIV/0!</v>
      </c>
      <c r="Q56" s="72"/>
      <c r="R56" s="145" t="e">
        <f t="shared" si="36"/>
        <v>#DIV/0!</v>
      </c>
      <c r="S56" s="146" t="e">
        <f t="shared" si="37"/>
        <v>#DIV/0!</v>
      </c>
      <c r="T56" s="147" t="e">
        <f t="shared" si="38"/>
        <v>#DIV/0!</v>
      </c>
    </row>
    <row r="57" spans="1:20" ht="24" customHeight="1" x14ac:dyDescent="0.25">
      <c r="A57" s="122" t="s">
        <v>49</v>
      </c>
      <c r="B57" s="115"/>
      <c r="C57" s="116"/>
      <c r="D57" s="123">
        <f t="shared" ref="D57:E57" si="41">D47+D52</f>
        <v>0</v>
      </c>
      <c r="E57" s="124">
        <f t="shared" si="41"/>
        <v>0</v>
      </c>
      <c r="F57" s="71" t="e">
        <f>D57/D55</f>
        <v>#DIV/0!</v>
      </c>
      <c r="G57" s="71" t="e">
        <f>E57/E55</f>
        <v>#DIV/0!</v>
      </c>
      <c r="H57" s="127" t="e">
        <f t="shared" si="32"/>
        <v>#DIV/0!</v>
      </c>
      <c r="I57" s="130" t="e">
        <f t="shared" si="33"/>
        <v>#DIV/0!</v>
      </c>
      <c r="J57" s="5"/>
      <c r="K57" s="123">
        <f t="shared" ref="K57:L57" si="42">K47+K52</f>
        <v>0</v>
      </c>
      <c r="L57" s="124">
        <f t="shared" si="42"/>
        <v>0</v>
      </c>
      <c r="M57" s="71">
        <f>K57/K55</f>
        <v>0</v>
      </c>
      <c r="N57" s="71">
        <f>L57/L55</f>
        <v>0</v>
      </c>
      <c r="O57" s="127" t="e">
        <f t="shared" si="34"/>
        <v>#DIV/0!</v>
      </c>
      <c r="P57" s="130" t="e">
        <f t="shared" si="35"/>
        <v>#DIV/0!</v>
      </c>
      <c r="Q57" s="72"/>
      <c r="R57" s="69" t="e">
        <f t="shared" si="36"/>
        <v>#DIV/0!</v>
      </c>
      <c r="S57" s="70" t="e">
        <f t="shared" si="37"/>
        <v>#DIV/0!</v>
      </c>
      <c r="T57" s="80" t="e">
        <f t="shared" si="38"/>
        <v>#DIV/0!</v>
      </c>
    </row>
    <row r="58" spans="1:20" ht="24" customHeight="1" x14ac:dyDescent="0.25">
      <c r="A58" s="73"/>
      <c r="B58" s="119" t="s">
        <v>48</v>
      </c>
      <c r="C58" s="1"/>
      <c r="D58" s="25">
        <f t="shared" ref="D58:E58" si="43">D48+D53</f>
        <v>0</v>
      </c>
      <c r="E58" s="26">
        <f t="shared" si="43"/>
        <v>0</v>
      </c>
      <c r="F58" s="4" t="e">
        <f>D58/D57</f>
        <v>#DIV/0!</v>
      </c>
      <c r="G58" s="4" t="e">
        <f>E58/E57</f>
        <v>#DIV/0!</v>
      </c>
      <c r="H58" s="131" t="e">
        <f t="shared" si="32"/>
        <v>#DIV/0!</v>
      </c>
      <c r="I58" s="132" t="e">
        <f t="shared" si="33"/>
        <v>#DIV/0!</v>
      </c>
      <c r="J58" s="1"/>
      <c r="K58" s="25">
        <f t="shared" ref="K58:L58" si="44">K48+K53</f>
        <v>0</v>
      </c>
      <c r="L58" s="26">
        <f t="shared" si="44"/>
        <v>0</v>
      </c>
      <c r="M58" s="4" t="e">
        <f>K58/K57</f>
        <v>#DIV/0!</v>
      </c>
      <c r="N58" s="4" t="e">
        <f>L58/L57</f>
        <v>#DIV/0!</v>
      </c>
      <c r="O58" s="131" t="e">
        <f t="shared" si="34"/>
        <v>#DIV/0!</v>
      </c>
      <c r="P58" s="132" t="e">
        <f t="shared" si="35"/>
        <v>#DIV/0!</v>
      </c>
      <c r="Q58" s="8"/>
      <c r="R58" s="133" t="e">
        <f t="shared" si="36"/>
        <v>#DIV/0!</v>
      </c>
      <c r="S58" s="134" t="e">
        <f t="shared" si="37"/>
        <v>#DIV/0!</v>
      </c>
      <c r="T58" s="135" t="e">
        <f t="shared" si="38"/>
        <v>#DIV/0!</v>
      </c>
    </row>
    <row r="59" spans="1:20" ht="24" customHeight="1" thickBot="1" x14ac:dyDescent="0.3">
      <c r="A59" s="120"/>
      <c r="B59" s="121" t="s">
        <v>51</v>
      </c>
      <c r="C59" s="16"/>
      <c r="D59" s="28">
        <f t="shared" ref="D59:E59" si="45">D49+D54</f>
        <v>0</v>
      </c>
      <c r="E59" s="29">
        <f t="shared" si="45"/>
        <v>0</v>
      </c>
      <c r="F59" s="17" t="e">
        <f>D59/D57</f>
        <v>#DIV/0!</v>
      </c>
      <c r="G59" s="17" t="e">
        <f>E59/E57</f>
        <v>#DIV/0!</v>
      </c>
      <c r="H59" s="140" t="e">
        <f t="shared" si="32"/>
        <v>#DIV/0!</v>
      </c>
      <c r="I59" s="141" t="e">
        <f t="shared" si="33"/>
        <v>#DIV/0!</v>
      </c>
      <c r="J59" s="1"/>
      <c r="K59" s="28">
        <f t="shared" ref="K59:L59" si="46">K49+K54</f>
        <v>0</v>
      </c>
      <c r="L59" s="29">
        <f t="shared" si="46"/>
        <v>0</v>
      </c>
      <c r="M59" s="17" t="e">
        <f>K59/K57</f>
        <v>#DIV/0!</v>
      </c>
      <c r="N59" s="17" t="e">
        <f>L59/L57</f>
        <v>#DIV/0!</v>
      </c>
      <c r="O59" s="140" t="e">
        <f t="shared" si="34"/>
        <v>#DIV/0!</v>
      </c>
      <c r="P59" s="141" t="e">
        <f t="shared" si="35"/>
        <v>#DIV/0!</v>
      </c>
      <c r="Q59" s="8"/>
      <c r="R59" s="108" t="e">
        <f t="shared" si="36"/>
        <v>#DIV/0!</v>
      </c>
      <c r="S59" s="105" t="e">
        <f t="shared" si="37"/>
        <v>#DIV/0!</v>
      </c>
      <c r="T59" s="109" t="e">
        <f t="shared" si="38"/>
        <v>#DIV/0!</v>
      </c>
    </row>
  </sheetData>
  <mergeCells count="45"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  <mergeCell ref="A42:C44"/>
    <mergeCell ref="D42:E42"/>
    <mergeCell ref="F42:G42"/>
    <mergeCell ref="H42:I42"/>
    <mergeCell ref="K42:L42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23:C25"/>
    <mergeCell ref="D23:E23"/>
    <mergeCell ref="F23:G23"/>
    <mergeCell ref="H23:I23"/>
    <mergeCell ref="K23:L23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4:C6"/>
    <mergeCell ref="D4:E4"/>
    <mergeCell ref="F4:G4"/>
    <mergeCell ref="H4:I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1:AG36"/>
  <sheetViews>
    <sheetView showGridLines="0" workbookViewId="0">
      <selection activeCell="Q31" sqref="Q31"/>
    </sheetView>
  </sheetViews>
  <sheetFormatPr defaultRowHeight="15" x14ac:dyDescent="0.25"/>
  <cols>
    <col min="1" max="1" width="19.42578125" bestFit="1" customWidth="1"/>
    <col min="2" max="12" width="9.140625" style="65"/>
    <col min="13" max="13" width="18.5703125" customWidth="1"/>
    <col min="14" max="14" width="9.140625" customWidth="1"/>
    <col min="15" max="15" width="9.140625" style="65" customWidth="1"/>
    <col min="16" max="17" width="9.28515625" customWidth="1"/>
    <col min="257" max="257" width="19.42578125" bestFit="1" customWidth="1"/>
    <col min="267" max="267" width="18.5703125" customWidth="1"/>
    <col min="268" max="269" width="9.140625" customWidth="1"/>
    <col min="270" max="270" width="0" hidden="1" customWidth="1"/>
    <col min="271" max="272" width="9.85546875" customWidth="1"/>
    <col min="513" max="513" width="19.42578125" bestFit="1" customWidth="1"/>
    <col min="523" max="523" width="18.5703125" customWidth="1"/>
    <col min="524" max="525" width="9.140625" customWidth="1"/>
    <col min="526" max="526" width="0" hidden="1" customWidth="1"/>
    <col min="527" max="528" width="9.85546875" customWidth="1"/>
    <col min="769" max="769" width="19.42578125" bestFit="1" customWidth="1"/>
    <col min="779" max="779" width="18.5703125" customWidth="1"/>
    <col min="780" max="781" width="9.140625" customWidth="1"/>
    <col min="782" max="782" width="0" hidden="1" customWidth="1"/>
    <col min="783" max="784" width="9.85546875" customWidth="1"/>
    <col min="1025" max="1025" width="19.42578125" bestFit="1" customWidth="1"/>
    <col min="1035" max="1035" width="18.5703125" customWidth="1"/>
    <col min="1036" max="1037" width="9.140625" customWidth="1"/>
    <col min="1038" max="1038" width="0" hidden="1" customWidth="1"/>
    <col min="1039" max="1040" width="9.85546875" customWidth="1"/>
    <col min="1281" max="1281" width="19.42578125" bestFit="1" customWidth="1"/>
    <col min="1291" max="1291" width="18.5703125" customWidth="1"/>
    <col min="1292" max="1293" width="9.140625" customWidth="1"/>
    <col min="1294" max="1294" width="0" hidden="1" customWidth="1"/>
    <col min="1295" max="1296" width="9.85546875" customWidth="1"/>
    <col min="1537" max="1537" width="19.42578125" bestFit="1" customWidth="1"/>
    <col min="1547" max="1547" width="18.5703125" customWidth="1"/>
    <col min="1548" max="1549" width="9.140625" customWidth="1"/>
    <col min="1550" max="1550" width="0" hidden="1" customWidth="1"/>
    <col min="1551" max="1552" width="9.85546875" customWidth="1"/>
    <col min="1793" max="1793" width="19.42578125" bestFit="1" customWidth="1"/>
    <col min="1803" max="1803" width="18.5703125" customWidth="1"/>
    <col min="1804" max="1805" width="9.140625" customWidth="1"/>
    <col min="1806" max="1806" width="0" hidden="1" customWidth="1"/>
    <col min="1807" max="1808" width="9.85546875" customWidth="1"/>
    <col min="2049" max="2049" width="19.42578125" bestFit="1" customWidth="1"/>
    <col min="2059" max="2059" width="18.5703125" customWidth="1"/>
    <col min="2060" max="2061" width="9.140625" customWidth="1"/>
    <col min="2062" max="2062" width="0" hidden="1" customWidth="1"/>
    <col min="2063" max="2064" width="9.85546875" customWidth="1"/>
    <col min="2305" max="2305" width="19.42578125" bestFit="1" customWidth="1"/>
    <col min="2315" max="2315" width="18.5703125" customWidth="1"/>
    <col min="2316" max="2317" width="9.140625" customWidth="1"/>
    <col min="2318" max="2318" width="0" hidden="1" customWidth="1"/>
    <col min="2319" max="2320" width="9.85546875" customWidth="1"/>
    <col min="2561" max="2561" width="19.42578125" bestFit="1" customWidth="1"/>
    <col min="2571" max="2571" width="18.5703125" customWidth="1"/>
    <col min="2572" max="2573" width="9.140625" customWidth="1"/>
    <col min="2574" max="2574" width="0" hidden="1" customWidth="1"/>
    <col min="2575" max="2576" width="9.85546875" customWidth="1"/>
    <col min="2817" max="2817" width="19.42578125" bestFit="1" customWidth="1"/>
    <col min="2827" max="2827" width="18.5703125" customWidth="1"/>
    <col min="2828" max="2829" width="9.140625" customWidth="1"/>
    <col min="2830" max="2830" width="0" hidden="1" customWidth="1"/>
    <col min="2831" max="2832" width="9.85546875" customWidth="1"/>
    <col min="3073" max="3073" width="19.42578125" bestFit="1" customWidth="1"/>
    <col min="3083" max="3083" width="18.5703125" customWidth="1"/>
    <col min="3084" max="3085" width="9.140625" customWidth="1"/>
    <col min="3086" max="3086" width="0" hidden="1" customWidth="1"/>
    <col min="3087" max="3088" width="9.85546875" customWidth="1"/>
    <col min="3329" max="3329" width="19.42578125" bestFit="1" customWidth="1"/>
    <col min="3339" max="3339" width="18.5703125" customWidth="1"/>
    <col min="3340" max="3341" width="9.140625" customWidth="1"/>
    <col min="3342" max="3342" width="0" hidden="1" customWidth="1"/>
    <col min="3343" max="3344" width="9.85546875" customWidth="1"/>
    <col min="3585" max="3585" width="19.42578125" bestFit="1" customWidth="1"/>
    <col min="3595" max="3595" width="18.5703125" customWidth="1"/>
    <col min="3596" max="3597" width="9.140625" customWidth="1"/>
    <col min="3598" max="3598" width="0" hidden="1" customWidth="1"/>
    <col min="3599" max="3600" width="9.85546875" customWidth="1"/>
    <col min="3841" max="3841" width="19.42578125" bestFit="1" customWidth="1"/>
    <col min="3851" max="3851" width="18.5703125" customWidth="1"/>
    <col min="3852" max="3853" width="9.140625" customWidth="1"/>
    <col min="3854" max="3854" width="0" hidden="1" customWidth="1"/>
    <col min="3855" max="3856" width="9.85546875" customWidth="1"/>
    <col min="4097" max="4097" width="19.42578125" bestFit="1" customWidth="1"/>
    <col min="4107" max="4107" width="18.5703125" customWidth="1"/>
    <col min="4108" max="4109" width="9.140625" customWidth="1"/>
    <col min="4110" max="4110" width="0" hidden="1" customWidth="1"/>
    <col min="4111" max="4112" width="9.85546875" customWidth="1"/>
    <col min="4353" max="4353" width="19.42578125" bestFit="1" customWidth="1"/>
    <col min="4363" max="4363" width="18.5703125" customWidth="1"/>
    <col min="4364" max="4365" width="9.140625" customWidth="1"/>
    <col min="4366" max="4366" width="0" hidden="1" customWidth="1"/>
    <col min="4367" max="4368" width="9.85546875" customWidth="1"/>
    <col min="4609" max="4609" width="19.42578125" bestFit="1" customWidth="1"/>
    <col min="4619" max="4619" width="18.5703125" customWidth="1"/>
    <col min="4620" max="4621" width="9.140625" customWidth="1"/>
    <col min="4622" max="4622" width="0" hidden="1" customWidth="1"/>
    <col min="4623" max="4624" width="9.85546875" customWidth="1"/>
    <col min="4865" max="4865" width="19.42578125" bestFit="1" customWidth="1"/>
    <col min="4875" max="4875" width="18.5703125" customWidth="1"/>
    <col min="4876" max="4877" width="9.140625" customWidth="1"/>
    <col min="4878" max="4878" width="0" hidden="1" customWidth="1"/>
    <col min="4879" max="4880" width="9.85546875" customWidth="1"/>
    <col min="5121" max="5121" width="19.42578125" bestFit="1" customWidth="1"/>
    <col min="5131" max="5131" width="18.5703125" customWidth="1"/>
    <col min="5132" max="5133" width="9.140625" customWidth="1"/>
    <col min="5134" max="5134" width="0" hidden="1" customWidth="1"/>
    <col min="5135" max="5136" width="9.85546875" customWidth="1"/>
    <col min="5377" max="5377" width="19.42578125" bestFit="1" customWidth="1"/>
    <col min="5387" max="5387" width="18.5703125" customWidth="1"/>
    <col min="5388" max="5389" width="9.140625" customWidth="1"/>
    <col min="5390" max="5390" width="0" hidden="1" customWidth="1"/>
    <col min="5391" max="5392" width="9.85546875" customWidth="1"/>
    <col min="5633" max="5633" width="19.42578125" bestFit="1" customWidth="1"/>
    <col min="5643" max="5643" width="18.5703125" customWidth="1"/>
    <col min="5644" max="5645" width="9.140625" customWidth="1"/>
    <col min="5646" max="5646" width="0" hidden="1" customWidth="1"/>
    <col min="5647" max="5648" width="9.85546875" customWidth="1"/>
    <col min="5889" max="5889" width="19.42578125" bestFit="1" customWidth="1"/>
    <col min="5899" max="5899" width="18.5703125" customWidth="1"/>
    <col min="5900" max="5901" width="9.140625" customWidth="1"/>
    <col min="5902" max="5902" width="0" hidden="1" customWidth="1"/>
    <col min="5903" max="5904" width="9.85546875" customWidth="1"/>
    <col min="6145" max="6145" width="19.42578125" bestFit="1" customWidth="1"/>
    <col min="6155" max="6155" width="18.5703125" customWidth="1"/>
    <col min="6156" max="6157" width="9.140625" customWidth="1"/>
    <col min="6158" max="6158" width="0" hidden="1" customWidth="1"/>
    <col min="6159" max="6160" width="9.85546875" customWidth="1"/>
    <col min="6401" max="6401" width="19.42578125" bestFit="1" customWidth="1"/>
    <col min="6411" max="6411" width="18.5703125" customWidth="1"/>
    <col min="6412" max="6413" width="9.140625" customWidth="1"/>
    <col min="6414" max="6414" width="0" hidden="1" customWidth="1"/>
    <col min="6415" max="6416" width="9.85546875" customWidth="1"/>
    <col min="6657" max="6657" width="19.42578125" bestFit="1" customWidth="1"/>
    <col min="6667" max="6667" width="18.5703125" customWidth="1"/>
    <col min="6668" max="6669" width="9.140625" customWidth="1"/>
    <col min="6670" max="6670" width="0" hidden="1" customWidth="1"/>
    <col min="6671" max="6672" width="9.85546875" customWidth="1"/>
    <col min="6913" max="6913" width="19.42578125" bestFit="1" customWidth="1"/>
    <col min="6923" max="6923" width="18.5703125" customWidth="1"/>
    <col min="6924" max="6925" width="9.140625" customWidth="1"/>
    <col min="6926" max="6926" width="0" hidden="1" customWidth="1"/>
    <col min="6927" max="6928" width="9.85546875" customWidth="1"/>
    <col min="7169" max="7169" width="19.42578125" bestFit="1" customWidth="1"/>
    <col min="7179" max="7179" width="18.5703125" customWidth="1"/>
    <col min="7180" max="7181" width="9.140625" customWidth="1"/>
    <col min="7182" max="7182" width="0" hidden="1" customWidth="1"/>
    <col min="7183" max="7184" width="9.85546875" customWidth="1"/>
    <col min="7425" max="7425" width="19.42578125" bestFit="1" customWidth="1"/>
    <col min="7435" max="7435" width="18.5703125" customWidth="1"/>
    <col min="7436" max="7437" width="9.140625" customWidth="1"/>
    <col min="7438" max="7438" width="0" hidden="1" customWidth="1"/>
    <col min="7439" max="7440" width="9.85546875" customWidth="1"/>
    <col min="7681" max="7681" width="19.42578125" bestFit="1" customWidth="1"/>
    <col min="7691" max="7691" width="18.5703125" customWidth="1"/>
    <col min="7692" max="7693" width="9.140625" customWidth="1"/>
    <col min="7694" max="7694" width="0" hidden="1" customWidth="1"/>
    <col min="7695" max="7696" width="9.85546875" customWidth="1"/>
    <col min="7937" max="7937" width="19.42578125" bestFit="1" customWidth="1"/>
    <col min="7947" max="7947" width="18.5703125" customWidth="1"/>
    <col min="7948" max="7949" width="9.140625" customWidth="1"/>
    <col min="7950" max="7950" width="0" hidden="1" customWidth="1"/>
    <col min="7951" max="7952" width="9.85546875" customWidth="1"/>
    <col min="8193" max="8193" width="19.42578125" bestFit="1" customWidth="1"/>
    <col min="8203" max="8203" width="18.5703125" customWidth="1"/>
    <col min="8204" max="8205" width="9.140625" customWidth="1"/>
    <col min="8206" max="8206" width="0" hidden="1" customWidth="1"/>
    <col min="8207" max="8208" width="9.85546875" customWidth="1"/>
    <col min="8449" max="8449" width="19.42578125" bestFit="1" customWidth="1"/>
    <col min="8459" max="8459" width="18.5703125" customWidth="1"/>
    <col min="8460" max="8461" width="9.140625" customWidth="1"/>
    <col min="8462" max="8462" width="0" hidden="1" customWidth="1"/>
    <col min="8463" max="8464" width="9.85546875" customWidth="1"/>
    <col min="8705" max="8705" width="19.42578125" bestFit="1" customWidth="1"/>
    <col min="8715" max="8715" width="18.5703125" customWidth="1"/>
    <col min="8716" max="8717" width="9.140625" customWidth="1"/>
    <col min="8718" max="8718" width="0" hidden="1" customWidth="1"/>
    <col min="8719" max="8720" width="9.85546875" customWidth="1"/>
    <col min="8961" max="8961" width="19.42578125" bestFit="1" customWidth="1"/>
    <col min="8971" max="8971" width="18.5703125" customWidth="1"/>
    <col min="8972" max="8973" width="9.140625" customWidth="1"/>
    <col min="8974" max="8974" width="0" hidden="1" customWidth="1"/>
    <col min="8975" max="8976" width="9.85546875" customWidth="1"/>
    <col min="9217" max="9217" width="19.42578125" bestFit="1" customWidth="1"/>
    <col min="9227" max="9227" width="18.5703125" customWidth="1"/>
    <col min="9228" max="9229" width="9.140625" customWidth="1"/>
    <col min="9230" max="9230" width="0" hidden="1" customWidth="1"/>
    <col min="9231" max="9232" width="9.85546875" customWidth="1"/>
    <col min="9473" max="9473" width="19.42578125" bestFit="1" customWidth="1"/>
    <col min="9483" max="9483" width="18.5703125" customWidth="1"/>
    <col min="9484" max="9485" width="9.140625" customWidth="1"/>
    <col min="9486" max="9486" width="0" hidden="1" customWidth="1"/>
    <col min="9487" max="9488" width="9.85546875" customWidth="1"/>
    <col min="9729" max="9729" width="19.42578125" bestFit="1" customWidth="1"/>
    <col min="9739" max="9739" width="18.5703125" customWidth="1"/>
    <col min="9740" max="9741" width="9.140625" customWidth="1"/>
    <col min="9742" max="9742" width="0" hidden="1" customWidth="1"/>
    <col min="9743" max="9744" width="9.85546875" customWidth="1"/>
    <col min="9985" max="9985" width="19.42578125" bestFit="1" customWidth="1"/>
    <col min="9995" max="9995" width="18.5703125" customWidth="1"/>
    <col min="9996" max="9997" width="9.140625" customWidth="1"/>
    <col min="9998" max="9998" width="0" hidden="1" customWidth="1"/>
    <col min="9999" max="10000" width="9.85546875" customWidth="1"/>
    <col min="10241" max="10241" width="19.42578125" bestFit="1" customWidth="1"/>
    <col min="10251" max="10251" width="18.5703125" customWidth="1"/>
    <col min="10252" max="10253" width="9.140625" customWidth="1"/>
    <col min="10254" max="10254" width="0" hidden="1" customWidth="1"/>
    <col min="10255" max="10256" width="9.85546875" customWidth="1"/>
    <col min="10497" max="10497" width="19.42578125" bestFit="1" customWidth="1"/>
    <col min="10507" max="10507" width="18.5703125" customWidth="1"/>
    <col min="10508" max="10509" width="9.140625" customWidth="1"/>
    <col min="10510" max="10510" width="0" hidden="1" customWidth="1"/>
    <col min="10511" max="10512" width="9.85546875" customWidth="1"/>
    <col min="10753" max="10753" width="19.42578125" bestFit="1" customWidth="1"/>
    <col min="10763" max="10763" width="18.5703125" customWidth="1"/>
    <col min="10764" max="10765" width="9.140625" customWidth="1"/>
    <col min="10766" max="10766" width="0" hidden="1" customWidth="1"/>
    <col min="10767" max="10768" width="9.85546875" customWidth="1"/>
    <col min="11009" max="11009" width="19.42578125" bestFit="1" customWidth="1"/>
    <col min="11019" max="11019" width="18.5703125" customWidth="1"/>
    <col min="11020" max="11021" width="9.140625" customWidth="1"/>
    <col min="11022" max="11022" width="0" hidden="1" customWidth="1"/>
    <col min="11023" max="11024" width="9.85546875" customWidth="1"/>
    <col min="11265" max="11265" width="19.42578125" bestFit="1" customWidth="1"/>
    <col min="11275" max="11275" width="18.5703125" customWidth="1"/>
    <col min="11276" max="11277" width="9.140625" customWidth="1"/>
    <col min="11278" max="11278" width="0" hidden="1" customWidth="1"/>
    <col min="11279" max="11280" width="9.85546875" customWidth="1"/>
    <col min="11521" max="11521" width="19.42578125" bestFit="1" customWidth="1"/>
    <col min="11531" max="11531" width="18.5703125" customWidth="1"/>
    <col min="11532" max="11533" width="9.140625" customWidth="1"/>
    <col min="11534" max="11534" width="0" hidden="1" customWidth="1"/>
    <col min="11535" max="11536" width="9.85546875" customWidth="1"/>
    <col min="11777" max="11777" width="19.42578125" bestFit="1" customWidth="1"/>
    <col min="11787" max="11787" width="18.5703125" customWidth="1"/>
    <col min="11788" max="11789" width="9.140625" customWidth="1"/>
    <col min="11790" max="11790" width="0" hidden="1" customWidth="1"/>
    <col min="11791" max="11792" width="9.85546875" customWidth="1"/>
    <col min="12033" max="12033" width="19.42578125" bestFit="1" customWidth="1"/>
    <col min="12043" max="12043" width="18.5703125" customWidth="1"/>
    <col min="12044" max="12045" width="9.140625" customWidth="1"/>
    <col min="12046" max="12046" width="0" hidden="1" customWidth="1"/>
    <col min="12047" max="12048" width="9.85546875" customWidth="1"/>
    <col min="12289" max="12289" width="19.42578125" bestFit="1" customWidth="1"/>
    <col min="12299" max="12299" width="18.5703125" customWidth="1"/>
    <col min="12300" max="12301" width="9.140625" customWidth="1"/>
    <col min="12302" max="12302" width="0" hidden="1" customWidth="1"/>
    <col min="12303" max="12304" width="9.85546875" customWidth="1"/>
    <col min="12545" max="12545" width="19.42578125" bestFit="1" customWidth="1"/>
    <col min="12555" max="12555" width="18.5703125" customWidth="1"/>
    <col min="12556" max="12557" width="9.140625" customWidth="1"/>
    <col min="12558" max="12558" width="0" hidden="1" customWidth="1"/>
    <col min="12559" max="12560" width="9.85546875" customWidth="1"/>
    <col min="12801" max="12801" width="19.42578125" bestFit="1" customWidth="1"/>
    <col min="12811" max="12811" width="18.5703125" customWidth="1"/>
    <col min="12812" max="12813" width="9.140625" customWidth="1"/>
    <col min="12814" max="12814" width="0" hidden="1" customWidth="1"/>
    <col min="12815" max="12816" width="9.85546875" customWidth="1"/>
    <col min="13057" max="13057" width="19.42578125" bestFit="1" customWidth="1"/>
    <col min="13067" max="13067" width="18.5703125" customWidth="1"/>
    <col min="13068" max="13069" width="9.140625" customWidth="1"/>
    <col min="13070" max="13070" width="0" hidden="1" customWidth="1"/>
    <col min="13071" max="13072" width="9.85546875" customWidth="1"/>
    <col min="13313" max="13313" width="19.42578125" bestFit="1" customWidth="1"/>
    <col min="13323" max="13323" width="18.5703125" customWidth="1"/>
    <col min="13324" max="13325" width="9.140625" customWidth="1"/>
    <col min="13326" max="13326" width="0" hidden="1" customWidth="1"/>
    <col min="13327" max="13328" width="9.85546875" customWidth="1"/>
    <col min="13569" max="13569" width="19.42578125" bestFit="1" customWidth="1"/>
    <col min="13579" max="13579" width="18.5703125" customWidth="1"/>
    <col min="13580" max="13581" width="9.140625" customWidth="1"/>
    <col min="13582" max="13582" width="0" hidden="1" customWidth="1"/>
    <col min="13583" max="13584" width="9.85546875" customWidth="1"/>
    <col min="13825" max="13825" width="19.42578125" bestFit="1" customWidth="1"/>
    <col min="13835" max="13835" width="18.5703125" customWidth="1"/>
    <col min="13836" max="13837" width="9.140625" customWidth="1"/>
    <col min="13838" max="13838" width="0" hidden="1" customWidth="1"/>
    <col min="13839" max="13840" width="9.85546875" customWidth="1"/>
    <col min="14081" max="14081" width="19.42578125" bestFit="1" customWidth="1"/>
    <col min="14091" max="14091" width="18.5703125" customWidth="1"/>
    <col min="14092" max="14093" width="9.140625" customWidth="1"/>
    <col min="14094" max="14094" width="0" hidden="1" customWidth="1"/>
    <col min="14095" max="14096" width="9.85546875" customWidth="1"/>
    <col min="14337" max="14337" width="19.42578125" bestFit="1" customWidth="1"/>
    <col min="14347" max="14347" width="18.5703125" customWidth="1"/>
    <col min="14348" max="14349" width="9.140625" customWidth="1"/>
    <col min="14350" max="14350" width="0" hidden="1" customWidth="1"/>
    <col min="14351" max="14352" width="9.85546875" customWidth="1"/>
    <col min="14593" max="14593" width="19.42578125" bestFit="1" customWidth="1"/>
    <col min="14603" max="14603" width="18.5703125" customWidth="1"/>
    <col min="14604" max="14605" width="9.140625" customWidth="1"/>
    <col min="14606" max="14606" width="0" hidden="1" customWidth="1"/>
    <col min="14607" max="14608" width="9.85546875" customWidth="1"/>
    <col min="14849" max="14849" width="19.42578125" bestFit="1" customWidth="1"/>
    <col min="14859" max="14859" width="18.5703125" customWidth="1"/>
    <col min="14860" max="14861" width="9.140625" customWidth="1"/>
    <col min="14862" max="14862" width="0" hidden="1" customWidth="1"/>
    <col min="14863" max="14864" width="9.85546875" customWidth="1"/>
    <col min="15105" max="15105" width="19.42578125" bestFit="1" customWidth="1"/>
    <col min="15115" max="15115" width="18.5703125" customWidth="1"/>
    <col min="15116" max="15117" width="9.140625" customWidth="1"/>
    <col min="15118" max="15118" width="0" hidden="1" customWidth="1"/>
    <col min="15119" max="15120" width="9.85546875" customWidth="1"/>
    <col min="15361" max="15361" width="19.42578125" bestFit="1" customWidth="1"/>
    <col min="15371" max="15371" width="18.5703125" customWidth="1"/>
    <col min="15372" max="15373" width="9.140625" customWidth="1"/>
    <col min="15374" max="15374" width="0" hidden="1" customWidth="1"/>
    <col min="15375" max="15376" width="9.85546875" customWidth="1"/>
    <col min="15617" max="15617" width="19.42578125" bestFit="1" customWidth="1"/>
    <col min="15627" max="15627" width="18.5703125" customWidth="1"/>
    <col min="15628" max="15629" width="9.140625" customWidth="1"/>
    <col min="15630" max="15630" width="0" hidden="1" customWidth="1"/>
    <col min="15631" max="15632" width="9.85546875" customWidth="1"/>
    <col min="15873" max="15873" width="19.42578125" bestFit="1" customWidth="1"/>
    <col min="15883" max="15883" width="18.5703125" customWidth="1"/>
    <col min="15884" max="15885" width="9.140625" customWidth="1"/>
    <col min="15886" max="15886" width="0" hidden="1" customWidth="1"/>
    <col min="15887" max="15888" width="9.85546875" customWidth="1"/>
    <col min="16129" max="16129" width="19.42578125" bestFit="1" customWidth="1"/>
    <col min="16139" max="16139" width="18.5703125" customWidth="1"/>
    <col min="16140" max="16141" width="9.140625" customWidth="1"/>
    <col min="16142" max="16142" width="0" hidden="1" customWidth="1"/>
    <col min="16143" max="16144" width="9.85546875" customWidth="1"/>
  </cols>
  <sheetData>
    <row r="1" spans="1:33" ht="15.75" x14ac:dyDescent="0.25">
      <c r="A1" s="6" t="s">
        <v>54</v>
      </c>
    </row>
    <row r="2" spans="1:33" ht="15.75" thickBot="1" x14ac:dyDescent="0.3"/>
    <row r="3" spans="1:33" ht="22.5" customHeight="1" x14ac:dyDescent="0.25">
      <c r="A3" s="358" t="s">
        <v>3</v>
      </c>
      <c r="B3" s="360">
        <v>2007</v>
      </c>
      <c r="C3" s="352">
        <v>2008</v>
      </c>
      <c r="D3" s="352">
        <v>2009</v>
      </c>
      <c r="E3" s="352">
        <v>2010</v>
      </c>
      <c r="F3" s="352">
        <v>2011</v>
      </c>
      <c r="G3" s="352">
        <v>2012</v>
      </c>
      <c r="H3" s="352">
        <v>2013</v>
      </c>
      <c r="I3" s="352">
        <v>2014</v>
      </c>
      <c r="J3" s="352">
        <v>2015</v>
      </c>
      <c r="K3" s="352">
        <v>2016</v>
      </c>
      <c r="L3" s="354">
        <v>2017</v>
      </c>
      <c r="M3" s="293" t="s">
        <v>55</v>
      </c>
      <c r="N3" s="362" t="s">
        <v>221</v>
      </c>
      <c r="O3" s="363"/>
      <c r="P3" s="364" t="s">
        <v>163</v>
      </c>
      <c r="Q3" s="365"/>
    </row>
    <row r="4" spans="1:33" ht="31.5" customHeight="1" thickBot="1" x14ac:dyDescent="0.3">
      <c r="A4" s="359"/>
      <c r="B4" s="361"/>
      <c r="C4" s="353"/>
      <c r="D4" s="353"/>
      <c r="E4" s="353"/>
      <c r="F4" s="353"/>
      <c r="G4" s="353"/>
      <c r="H4" s="353"/>
      <c r="I4" s="353"/>
      <c r="J4" s="353"/>
      <c r="K4" s="353"/>
      <c r="L4" s="355"/>
      <c r="M4" s="299" t="s">
        <v>131</v>
      </c>
      <c r="N4" s="202">
        <v>2017</v>
      </c>
      <c r="O4" s="349">
        <v>2018</v>
      </c>
      <c r="P4" s="350" t="s">
        <v>222</v>
      </c>
      <c r="Q4" s="347" t="s">
        <v>223</v>
      </c>
    </row>
    <row r="5" spans="1:33" ht="3" customHeight="1" thickBot="1" x14ac:dyDescent="0.3">
      <c r="A5" s="150"/>
      <c r="B5" s="187">
        <v>2007</v>
      </c>
      <c r="C5" s="187">
        <v>2008</v>
      </c>
      <c r="D5" s="187">
        <v>2009</v>
      </c>
      <c r="E5" s="187">
        <v>2010</v>
      </c>
      <c r="F5" s="187">
        <v>2011</v>
      </c>
      <c r="G5" s="187"/>
      <c r="H5" s="187"/>
      <c r="I5" s="187"/>
      <c r="J5" s="187"/>
      <c r="K5" s="187"/>
      <c r="L5" s="187"/>
      <c r="M5" s="301"/>
      <c r="N5" s="150"/>
      <c r="O5" s="187"/>
      <c r="P5" s="150"/>
      <c r="Q5" s="187"/>
    </row>
    <row r="6" spans="1:33" ht="27.95" customHeight="1" x14ac:dyDescent="0.25">
      <c r="A6" s="168" t="s">
        <v>56</v>
      </c>
      <c r="B6" s="191">
        <v>595986.61599999934</v>
      </c>
      <c r="C6" s="192">
        <v>575965.5770000004</v>
      </c>
      <c r="D6" s="192">
        <v>544011.29100000043</v>
      </c>
      <c r="E6" s="192">
        <v>614380.20499999926</v>
      </c>
      <c r="F6" s="192">
        <v>656918.26000000106</v>
      </c>
      <c r="G6" s="192">
        <v>703504.83500000078</v>
      </c>
      <c r="H6" s="192">
        <v>720793.56200000143</v>
      </c>
      <c r="I6" s="192">
        <v>726284.80299999879</v>
      </c>
      <c r="J6" s="192">
        <f>'2'!AM19</f>
        <v>735533.90500000014</v>
      </c>
      <c r="K6" s="192">
        <f>'2'!AN19</f>
        <v>723670.50300000003</v>
      </c>
      <c r="L6" s="188">
        <v>779036.33099999977</v>
      </c>
      <c r="M6" s="149"/>
      <c r="N6" s="172">
        <f>SUM('2'!AO7:AO12)</f>
        <v>348398.52399999998</v>
      </c>
      <c r="O6" s="188">
        <f>SUM('2'!AP7:AP12)</f>
        <v>369130.03599999996</v>
      </c>
      <c r="P6" s="169">
        <f>SUM('2'!AN13:AN18,'2'!AO7:AO12)</f>
        <v>759479.74699999997</v>
      </c>
      <c r="Q6" s="188">
        <f>SUM('2'!AO13:AO18,'2'!AP7:AP12)</f>
        <v>799899.97699999984</v>
      </c>
      <c r="X6" s="151"/>
      <c r="Y6" s="151" t="s">
        <v>57</v>
      </c>
      <c r="Z6" s="151"/>
      <c r="AA6" s="151"/>
      <c r="AB6" s="151" t="s">
        <v>58</v>
      </c>
      <c r="AC6" s="151"/>
      <c r="AD6" s="151"/>
      <c r="AE6" s="151" t="s">
        <v>59</v>
      </c>
      <c r="AF6" s="151"/>
      <c r="AG6" s="151"/>
    </row>
    <row r="7" spans="1:33" ht="27.95" customHeight="1" thickBot="1" x14ac:dyDescent="0.3">
      <c r="A7" s="171" t="s">
        <v>60</v>
      </c>
      <c r="B7" s="193"/>
      <c r="C7" s="194">
        <f t="shared" ref="C7:L7" si="0">(C6-B6)/B6</f>
        <v>-3.3593101694751756E-2</v>
      </c>
      <c r="D7" s="194">
        <f t="shared" si="0"/>
        <v>-5.547950654696842E-2</v>
      </c>
      <c r="E7" s="194">
        <f t="shared" si="0"/>
        <v>0.12935193655750571</v>
      </c>
      <c r="F7" s="194">
        <f t="shared" si="0"/>
        <v>6.9237346278111039E-2</v>
      </c>
      <c r="G7" s="194">
        <f t="shared" si="0"/>
        <v>7.0916851968766473E-2</v>
      </c>
      <c r="H7" s="194">
        <f t="shared" si="0"/>
        <v>2.4575136004574345E-2</v>
      </c>
      <c r="I7" s="194">
        <f t="shared" si="0"/>
        <v>7.6183269239540599E-3</v>
      </c>
      <c r="J7" s="194">
        <f t="shared" si="0"/>
        <v>1.2734814169037992E-2</v>
      </c>
      <c r="K7" s="194">
        <f t="shared" si="0"/>
        <v>-1.6128966889704582E-2</v>
      </c>
      <c r="L7" s="83">
        <f t="shared" si="0"/>
        <v>7.6506956923736533E-2</v>
      </c>
      <c r="M7" s="1"/>
      <c r="N7" s="175"/>
      <c r="O7" s="83">
        <f>(O6-N6)/N6</f>
        <v>5.9505165986294448E-2</v>
      </c>
      <c r="P7" s="1"/>
      <c r="Q7" s="83">
        <f>(Q6-P6)/P6</f>
        <v>5.3220945205797392E-2</v>
      </c>
      <c r="X7" s="151"/>
      <c r="Y7" s="151">
        <v>2012</v>
      </c>
      <c r="Z7" s="151">
        <v>2013</v>
      </c>
      <c r="AA7" s="151"/>
      <c r="AB7" s="151">
        <v>2012</v>
      </c>
      <c r="AC7" s="151">
        <v>2013</v>
      </c>
      <c r="AD7" s="151"/>
      <c r="AE7" s="151">
        <v>2012</v>
      </c>
      <c r="AF7" s="151">
        <v>2013</v>
      </c>
      <c r="AG7" s="151"/>
    </row>
    <row r="8" spans="1:33" ht="27.95" customHeight="1" x14ac:dyDescent="0.25">
      <c r="A8" s="168" t="s">
        <v>61</v>
      </c>
      <c r="B8" s="191">
        <v>63256.660999999986</v>
      </c>
      <c r="C8" s="192">
        <v>80362.627999999997</v>
      </c>
      <c r="D8" s="192">
        <v>79098.747999999992</v>
      </c>
      <c r="E8" s="192">
        <v>89493.364999999991</v>
      </c>
      <c r="F8" s="192">
        <v>81914.569000000003</v>
      </c>
      <c r="G8" s="192">
        <v>86371.3</v>
      </c>
      <c r="H8" s="192">
        <v>122399.00100000002</v>
      </c>
      <c r="I8" s="192">
        <v>125153.99100000001</v>
      </c>
      <c r="J8" s="192">
        <f>'2'!AC19</f>
        <v>116754.90900000001</v>
      </c>
      <c r="K8" s="192">
        <f>'2'!AD19</f>
        <v>109963.90500000001</v>
      </c>
      <c r="L8" s="188">
        <f>'2'!AE19</f>
        <v>135113.67599999998</v>
      </c>
      <c r="M8" s="149"/>
      <c r="N8" s="172">
        <f>SUM('2'!AE7:AE12)</f>
        <v>65199.708999999973</v>
      </c>
      <c r="O8" s="188">
        <f>SUM('2'!AF7:AF12)</f>
        <v>65384.399000000027</v>
      </c>
      <c r="P8" s="169">
        <f>SUM('2'!AD13:AD18,'2'!AE7:AE12)</f>
        <v>125699.15799999998</v>
      </c>
      <c r="Q8" s="188">
        <f>SUM('2'!AE13:AE18,'2'!AF7:AF12)</f>
        <v>135298.36600000004</v>
      </c>
      <c r="X8" s="151" t="s">
        <v>62</v>
      </c>
      <c r="Y8" s="151"/>
      <c r="Z8" s="156"/>
      <c r="AA8" s="151"/>
      <c r="AB8" s="156"/>
      <c r="AC8" s="156"/>
      <c r="AD8" s="151"/>
      <c r="AE8" s="151"/>
      <c r="AF8" s="156" t="e">
        <f>#REF!-#REF!</f>
        <v>#REF!</v>
      </c>
      <c r="AG8" s="151"/>
    </row>
    <row r="9" spans="1:33" ht="27.95" customHeight="1" thickBot="1" x14ac:dyDescent="0.3">
      <c r="A9" s="170" t="s">
        <v>60</v>
      </c>
      <c r="B9" s="195"/>
      <c r="C9" s="196">
        <f t="shared" ref="C9:L9" si="1">(C8-B8)/B8</f>
        <v>0.2704215924390953</v>
      </c>
      <c r="D9" s="196">
        <f t="shared" si="1"/>
        <v>-1.5727210912017519E-2</v>
      </c>
      <c r="E9" s="196">
        <f t="shared" si="1"/>
        <v>0.13141316724760296</v>
      </c>
      <c r="F9" s="196">
        <f t="shared" si="1"/>
        <v>-8.4685563002352054E-2</v>
      </c>
      <c r="G9" s="196">
        <f t="shared" si="1"/>
        <v>5.4407061581438577E-2</v>
      </c>
      <c r="H9" s="196">
        <f t="shared" si="1"/>
        <v>0.41712583925447472</v>
      </c>
      <c r="I9" s="196">
        <f t="shared" si="1"/>
        <v>2.250827194251357E-2</v>
      </c>
      <c r="J9" s="196">
        <f t="shared" si="1"/>
        <v>-6.7109981334913998E-2</v>
      </c>
      <c r="K9" s="196">
        <f t="shared" si="1"/>
        <v>-5.8164612162046221E-2</v>
      </c>
      <c r="L9" s="86">
        <f t="shared" si="1"/>
        <v>0.22870932966594776</v>
      </c>
      <c r="M9" s="16"/>
      <c r="N9" s="173"/>
      <c r="O9" s="86">
        <f>(O8-N8)/N8</f>
        <v>2.8326813544528756E-3</v>
      </c>
      <c r="P9" s="348"/>
      <c r="Q9" s="86">
        <f>(Q8-P8)/P8</f>
        <v>7.6366525860102091E-2</v>
      </c>
      <c r="X9" s="151" t="s">
        <v>63</v>
      </c>
      <c r="Y9" s="151"/>
      <c r="Z9" s="156"/>
      <c r="AA9" s="151"/>
      <c r="AB9" s="156"/>
      <c r="AC9" s="156"/>
      <c r="AD9" s="151"/>
      <c r="AE9" s="151"/>
      <c r="AF9" s="156" t="e">
        <f>#REF!-#REF!</f>
        <v>#REF!</v>
      </c>
      <c r="AG9" s="151"/>
    </row>
    <row r="10" spans="1:33" ht="27.95" customHeight="1" x14ac:dyDescent="0.25">
      <c r="A10" s="14" t="s">
        <v>64</v>
      </c>
      <c r="B10" s="197">
        <f>(B6-B8)</f>
        <v>532729.95499999938</v>
      </c>
      <c r="C10" s="198">
        <f t="shared" ref="C10:L10" si="2">(C6-C8)</f>
        <v>495602.94900000037</v>
      </c>
      <c r="D10" s="198">
        <f t="shared" si="2"/>
        <v>464912.54300000041</v>
      </c>
      <c r="E10" s="198">
        <f t="shared" si="2"/>
        <v>524886.83999999927</v>
      </c>
      <c r="F10" s="198">
        <f t="shared" si="2"/>
        <v>575003.69100000104</v>
      </c>
      <c r="G10" s="198">
        <f t="shared" si="2"/>
        <v>617133.53500000073</v>
      </c>
      <c r="H10" s="198">
        <f t="shared" si="2"/>
        <v>598394.56100000138</v>
      </c>
      <c r="I10" s="198">
        <f t="shared" si="2"/>
        <v>601130.81199999875</v>
      </c>
      <c r="J10" s="198">
        <f t="shared" si="2"/>
        <v>618778.99600000016</v>
      </c>
      <c r="K10" s="198">
        <f t="shared" si="2"/>
        <v>613706.598</v>
      </c>
      <c r="L10" s="189">
        <f t="shared" si="2"/>
        <v>643922.6549999998</v>
      </c>
      <c r="M10" s="1"/>
      <c r="N10" s="174">
        <f>N6-N8</f>
        <v>283198.815</v>
      </c>
      <c r="O10" s="189">
        <f>O6-O8</f>
        <v>303745.63699999993</v>
      </c>
      <c r="P10" s="3">
        <f>P6-P8</f>
        <v>633780.58900000004</v>
      </c>
      <c r="Q10" s="189">
        <f>Q6-Q8</f>
        <v>664601.6109999998</v>
      </c>
      <c r="X10" s="151" t="s">
        <v>65</v>
      </c>
      <c r="Y10" s="151"/>
      <c r="Z10" s="156"/>
      <c r="AA10" s="151"/>
      <c r="AB10" s="156"/>
      <c r="AC10" s="156"/>
      <c r="AD10" s="151"/>
      <c r="AE10" s="151"/>
      <c r="AF10" s="156" t="e">
        <f>#REF!-#REF!</f>
        <v>#REF!</v>
      </c>
      <c r="AG10" s="151"/>
    </row>
    <row r="11" spans="1:33" ht="27.95" customHeight="1" thickBot="1" x14ac:dyDescent="0.3">
      <c r="A11" s="170" t="s">
        <v>60</v>
      </c>
      <c r="B11" s="195"/>
      <c r="C11" s="196">
        <f t="shared" ref="C11:L11" si="3">(C10-B10)/B10</f>
        <v>-6.9691981183973503E-2</v>
      </c>
      <c r="D11" s="196">
        <f t="shared" si="3"/>
        <v>-6.1925390197789032E-2</v>
      </c>
      <c r="E11" s="196">
        <f t="shared" si="3"/>
        <v>0.12900124529442691</v>
      </c>
      <c r="F11" s="196">
        <f t="shared" si="3"/>
        <v>9.5481248872617649E-2</v>
      </c>
      <c r="G11" s="196">
        <f t="shared" si="3"/>
        <v>7.3268823590907375E-2</v>
      </c>
      <c r="H11" s="196">
        <f t="shared" si="3"/>
        <v>-3.0364536906909986E-2</v>
      </c>
      <c r="I11" s="196">
        <f t="shared" si="3"/>
        <v>4.5726535271722896E-3</v>
      </c>
      <c r="J11" s="196">
        <f t="shared" si="3"/>
        <v>2.9358308786875894E-2</v>
      </c>
      <c r="K11" s="196">
        <f t="shared" si="3"/>
        <v>-8.1974307996714214E-3</v>
      </c>
      <c r="L11" s="86">
        <f t="shared" si="3"/>
        <v>4.9235346496958793E-2</v>
      </c>
      <c r="M11" s="16"/>
      <c r="N11" s="173"/>
      <c r="O11" s="86">
        <f>(O10-N10)/N10</f>
        <v>7.2552641154236208E-2</v>
      </c>
      <c r="P11" s="348"/>
      <c r="Q11" s="86">
        <f>(Q10-P10)/P10</f>
        <v>4.8630429102649218E-2</v>
      </c>
      <c r="X11" s="151" t="s">
        <v>66</v>
      </c>
      <c r="Y11" s="151"/>
      <c r="Z11" s="156"/>
      <c r="AA11" s="151"/>
      <c r="AB11" s="156"/>
      <c r="AC11" s="156"/>
      <c r="AD11" s="151"/>
      <c r="AE11" s="151"/>
      <c r="AF11" s="156" t="e">
        <f>#REF!-#REF!</f>
        <v>#REF!</v>
      </c>
      <c r="AG11" s="151"/>
    </row>
    <row r="12" spans="1:33" ht="27.95" hidden="1" customHeight="1" thickBot="1" x14ac:dyDescent="0.3">
      <c r="A12" s="157" t="s">
        <v>67</v>
      </c>
      <c r="B12" s="199">
        <f>(B6/B8)</f>
        <v>9.4217210737695982</v>
      </c>
      <c r="C12" s="200">
        <f t="shared" ref="C12:O12" si="4">(C6/C8)</f>
        <v>7.1670824030294336</v>
      </c>
      <c r="D12" s="200">
        <f t="shared" si="4"/>
        <v>6.8776220200097287</v>
      </c>
      <c r="E12" s="200">
        <f t="shared" si="4"/>
        <v>6.8650922333739413</v>
      </c>
      <c r="F12" s="201">
        <f t="shared" si="4"/>
        <v>8.0195533959288863</v>
      </c>
      <c r="G12" s="201"/>
      <c r="H12" s="201"/>
      <c r="I12" s="201"/>
      <c r="J12" s="201"/>
      <c r="K12" s="201"/>
      <c r="L12" s="201"/>
      <c r="M12" s="155"/>
      <c r="N12" s="154">
        <f t="shared" si="4"/>
        <v>5.3435594934940598</v>
      </c>
      <c r="O12" s="190">
        <f t="shared" si="4"/>
        <v>5.6455368810532285</v>
      </c>
      <c r="P12" s="154">
        <f>P6/P8</f>
        <v>6.0420432330978704</v>
      </c>
      <c r="Q12" s="190">
        <f>Q6/Q8</f>
        <v>5.9121185321632019</v>
      </c>
      <c r="X12" s="151" t="s">
        <v>68</v>
      </c>
      <c r="Y12" s="151"/>
      <c r="Z12" s="156"/>
      <c r="AA12" s="151"/>
      <c r="AB12" s="156"/>
      <c r="AC12" s="156"/>
      <c r="AD12" s="151"/>
      <c r="AE12" s="151"/>
      <c r="AF12" s="156" t="e">
        <f>#REF!-#REF!</f>
        <v>#REF!</v>
      </c>
      <c r="AG12" s="151"/>
    </row>
    <row r="13" spans="1:33" ht="30" customHeight="1" thickBot="1" x14ac:dyDescent="0.3">
      <c r="Q13" s="65"/>
      <c r="X13" s="151" t="s">
        <v>69</v>
      </c>
      <c r="Y13" s="151"/>
      <c r="Z13" s="156"/>
      <c r="AA13" s="151"/>
      <c r="AB13" s="156"/>
      <c r="AC13" s="156"/>
      <c r="AD13" s="151"/>
      <c r="AE13" s="151"/>
      <c r="AF13" s="156" t="e">
        <f>#REF!-#REF!</f>
        <v>#REF!</v>
      </c>
      <c r="AG13" s="151"/>
    </row>
    <row r="14" spans="1:33" ht="22.5" customHeight="1" x14ac:dyDescent="0.25">
      <c r="A14" s="358" t="s">
        <v>2</v>
      </c>
      <c r="B14" s="360">
        <v>2007</v>
      </c>
      <c r="C14" s="352">
        <v>2008</v>
      </c>
      <c r="D14" s="352">
        <v>2009</v>
      </c>
      <c r="E14" s="352">
        <v>2010</v>
      </c>
      <c r="F14" s="352">
        <v>2011</v>
      </c>
      <c r="G14" s="352">
        <v>2012</v>
      </c>
      <c r="H14" s="352">
        <v>2013</v>
      </c>
      <c r="I14" s="352">
        <v>2014</v>
      </c>
      <c r="J14" s="352">
        <v>2015</v>
      </c>
      <c r="K14" s="356">
        <v>2016</v>
      </c>
      <c r="L14" s="354">
        <v>2017</v>
      </c>
      <c r="M14" s="203" t="s">
        <v>55</v>
      </c>
      <c r="N14" s="362" t="str">
        <f>N3</f>
        <v>Jan - junho</v>
      </c>
      <c r="O14" s="363"/>
      <c r="P14" s="364" t="s">
        <v>163</v>
      </c>
      <c r="Q14" s="365"/>
      <c r="X14" s="151" t="s">
        <v>70</v>
      </c>
      <c r="Y14" s="151"/>
      <c r="Z14" s="156"/>
      <c r="AA14" s="151"/>
      <c r="AB14" s="156"/>
      <c r="AC14" s="156"/>
      <c r="AD14" s="151"/>
      <c r="AE14" s="151"/>
      <c r="AF14" s="156" t="e">
        <f>#REF!-#REF!</f>
        <v>#REF!</v>
      </c>
      <c r="AG14" s="151"/>
    </row>
    <row r="15" spans="1:33" ht="31.5" customHeight="1" thickBot="1" x14ac:dyDescent="0.3">
      <c r="A15" s="359"/>
      <c r="B15" s="361"/>
      <c r="C15" s="353"/>
      <c r="D15" s="353"/>
      <c r="E15" s="353"/>
      <c r="F15" s="353"/>
      <c r="G15" s="353"/>
      <c r="H15" s="353"/>
      <c r="I15" s="353"/>
      <c r="J15" s="353"/>
      <c r="K15" s="357"/>
      <c r="L15" s="355"/>
      <c r="M15" s="204" t="str">
        <f>M4</f>
        <v>2007/2017</v>
      </c>
      <c r="N15" s="202">
        <f>N4</f>
        <v>2017</v>
      </c>
      <c r="O15" s="349">
        <f>O4</f>
        <v>2018</v>
      </c>
      <c r="P15" s="350" t="str">
        <f>P4</f>
        <v>jul 16 a jun 17</v>
      </c>
      <c r="Q15" s="347" t="str">
        <f>Q4</f>
        <v>jul 17 a jun 18</v>
      </c>
      <c r="X15" s="151" t="s">
        <v>71</v>
      </c>
      <c r="Y15" s="151"/>
      <c r="Z15" s="156"/>
      <c r="AA15" s="151"/>
      <c r="AB15" s="156"/>
      <c r="AC15" s="156"/>
      <c r="AD15" s="151"/>
      <c r="AE15" s="151"/>
      <c r="AF15" s="156" t="e">
        <f>#REF!-#REF!</f>
        <v>#REF!</v>
      </c>
      <c r="AG15" s="151"/>
    </row>
    <row r="16" spans="1:33" s="151" customFormat="1" ht="3" customHeight="1" thickBot="1" x14ac:dyDescent="0.3">
      <c r="A16" s="150"/>
      <c r="B16" s="187">
        <v>2007</v>
      </c>
      <c r="C16" s="187">
        <v>2008</v>
      </c>
      <c r="D16" s="187">
        <v>2009</v>
      </c>
      <c r="E16" s="187">
        <v>2010</v>
      </c>
      <c r="F16" s="187">
        <v>2011</v>
      </c>
      <c r="G16" s="187"/>
      <c r="H16" s="187"/>
      <c r="I16" s="187"/>
      <c r="J16" s="187"/>
      <c r="K16" s="187"/>
      <c r="L16" s="300"/>
      <c r="M16" s="167"/>
      <c r="N16" s="150"/>
      <c r="O16" s="187"/>
      <c r="P16" s="150"/>
      <c r="Q16" s="187"/>
      <c r="X16" s="151" t="s">
        <v>72</v>
      </c>
      <c r="Z16" s="156"/>
      <c r="AB16" s="156"/>
      <c r="AC16" s="156"/>
      <c r="AF16" s="156" t="e">
        <f>#REF!-#REF!</f>
        <v>#REF!</v>
      </c>
    </row>
    <row r="17" spans="1:33" ht="27.75" customHeight="1" x14ac:dyDescent="0.25">
      <c r="A17" s="168" t="s">
        <v>56</v>
      </c>
      <c r="B17" s="191">
        <v>392293.98699999956</v>
      </c>
      <c r="C17" s="192">
        <v>370979.67800000019</v>
      </c>
      <c r="D17" s="192">
        <v>344221.9980000002</v>
      </c>
      <c r="E17" s="192">
        <v>386156.65199999954</v>
      </c>
      <c r="F17" s="192">
        <v>390987.57199999987</v>
      </c>
      <c r="G17" s="192">
        <v>406026.91199999966</v>
      </c>
      <c r="H17" s="192">
        <v>407591.94099999947</v>
      </c>
      <c r="I17" s="192">
        <v>406953.16899999988</v>
      </c>
      <c r="J17" s="192">
        <f>'2'!AM41</f>
        <v>421887.39099999977</v>
      </c>
      <c r="K17" s="296">
        <f>'2'!AN41</f>
        <v>430937.23899999994</v>
      </c>
      <c r="L17" s="188">
        <v>442975.94799999986</v>
      </c>
      <c r="M17" s="149"/>
      <c r="N17" s="172">
        <f>SUM('2'!AO29:AO34)</f>
        <v>194004.86199999994</v>
      </c>
      <c r="O17" s="188">
        <f>SUM('2'!AP29:AP34)</f>
        <v>208106.58099999995</v>
      </c>
      <c r="P17" s="169">
        <f>SUM('2'!AN35:AN40,'2'!AO29:AO34)</f>
        <v>436291.10599999991</v>
      </c>
      <c r="Q17" s="188">
        <f>SUM('2'!AO35:AO40,'2'!AP29:AP34)</f>
        <v>457209.57699999993</v>
      </c>
      <c r="X17" s="151" t="s">
        <v>73</v>
      </c>
      <c r="Y17" s="151"/>
      <c r="Z17" s="156"/>
      <c r="AA17" s="151"/>
      <c r="AB17" s="156"/>
      <c r="AC17" s="156"/>
      <c r="AD17" s="151"/>
      <c r="AE17" s="151"/>
      <c r="AF17" s="156" t="e">
        <f>#REF!-#REF!</f>
        <v>#REF!</v>
      </c>
      <c r="AG17" s="151"/>
    </row>
    <row r="18" spans="1:33" ht="27.75" customHeight="1" thickBot="1" x14ac:dyDescent="0.3">
      <c r="A18" s="171" t="s">
        <v>60</v>
      </c>
      <c r="B18" s="193"/>
      <c r="C18" s="194">
        <f t="shared" ref="C18:I18" si="5">(C17-B17)/B17</f>
        <v>-5.4332489679479568E-2</v>
      </c>
      <c r="D18" s="194">
        <f t="shared" si="5"/>
        <v>-7.2127077537654183E-2</v>
      </c>
      <c r="E18" s="194">
        <f t="shared" si="5"/>
        <v>0.12182444539758704</v>
      </c>
      <c r="F18" s="194">
        <f t="shared" si="5"/>
        <v>1.2510259696368868E-2</v>
      </c>
      <c r="G18" s="194">
        <f t="shared" si="5"/>
        <v>3.8465007782906707E-2</v>
      </c>
      <c r="H18" s="194">
        <f t="shared" si="5"/>
        <v>3.8544957335237108E-3</v>
      </c>
      <c r="I18" s="194">
        <f t="shared" si="5"/>
        <v>-1.567185058743815E-3</v>
      </c>
      <c r="J18" s="194">
        <f t="shared" ref="J18" si="6">(J17-I17)/I17</f>
        <v>3.6697642720653928E-2</v>
      </c>
      <c r="K18" s="277">
        <f t="shared" ref="K18:L18" si="7">(K17-J17)/J17</f>
        <v>2.1450861516741034E-2</v>
      </c>
      <c r="L18" s="83">
        <f t="shared" si="7"/>
        <v>2.793610742004108E-2</v>
      </c>
      <c r="M18" s="1"/>
      <c r="N18" s="175"/>
      <c r="O18" s="83">
        <f>(O17-N17)/N17</f>
        <v>7.2687451513457513E-2</v>
      </c>
      <c r="P18" s="1"/>
      <c r="Q18" s="83">
        <f>(Q17-P17)/P17</f>
        <v>4.7946132094657055E-2</v>
      </c>
      <c r="X18" s="151" t="s">
        <v>74</v>
      </c>
      <c r="Y18" s="151"/>
      <c r="Z18" s="156"/>
      <c r="AA18" s="151"/>
      <c r="AB18" s="156"/>
      <c r="AC18" s="156"/>
      <c r="AD18" s="151"/>
      <c r="AE18" s="151"/>
      <c r="AF18" s="156" t="e">
        <f>#REF!-#REF!</f>
        <v>#REF!</v>
      </c>
      <c r="AG18" s="151"/>
    </row>
    <row r="19" spans="1:33" ht="27.75" customHeight="1" x14ac:dyDescent="0.25">
      <c r="A19" s="168" t="s">
        <v>61</v>
      </c>
      <c r="B19" s="191">
        <v>62681.055999999982</v>
      </c>
      <c r="C19" s="192">
        <v>79621.592999999993</v>
      </c>
      <c r="D19" s="192">
        <v>77709.866999999998</v>
      </c>
      <c r="E19" s="192">
        <v>88593.929000000004</v>
      </c>
      <c r="F19" s="192">
        <v>80744.22</v>
      </c>
      <c r="G19" s="192">
        <v>85348.562999999995</v>
      </c>
      <c r="H19" s="192">
        <v>121368.93500000001</v>
      </c>
      <c r="I19" s="192">
        <v>124143.97100000002</v>
      </c>
      <c r="J19" s="192">
        <f>'2'!AC41</f>
        <v>115571.70700000001</v>
      </c>
      <c r="K19" s="296">
        <f>'2'!AD41</f>
        <v>108842.355</v>
      </c>
      <c r="L19" s="188">
        <f>'2'!AE41</f>
        <v>134086.476</v>
      </c>
      <c r="M19" s="149"/>
      <c r="N19" s="172">
        <f>SUM('2'!AE29:AE34)</f>
        <v>64588.018999999986</v>
      </c>
      <c r="O19" s="188">
        <f>SUM('2'!AF29:AF34)</f>
        <v>64603.864000000023</v>
      </c>
      <c r="P19" s="169">
        <f>SUM('2'!AD35:AD40,'2'!AE29:AE34)</f>
        <v>124512.32199999999</v>
      </c>
      <c r="Q19" s="188">
        <f>SUM('2'!AE35:AE40,'2'!AF29:AF34)</f>
        <v>134102.32100000005</v>
      </c>
      <c r="X19" s="151" t="s">
        <v>75</v>
      </c>
      <c r="Y19" s="151"/>
      <c r="Z19" s="156"/>
      <c r="AA19" s="151"/>
      <c r="AB19" s="156"/>
      <c r="AC19" s="156"/>
      <c r="AD19" s="151"/>
      <c r="AE19" s="151"/>
      <c r="AF19" s="156" t="e">
        <f>#REF!-#REF!</f>
        <v>#REF!</v>
      </c>
      <c r="AG19" s="151"/>
    </row>
    <row r="20" spans="1:33" ht="27.75" customHeight="1" thickBot="1" x14ac:dyDescent="0.3">
      <c r="A20" s="170" t="s">
        <v>60</v>
      </c>
      <c r="B20" s="195"/>
      <c r="C20" s="196">
        <f t="shared" ref="C20:I20" si="8">(C19-B19)/B19</f>
        <v>0.27026566048919176</v>
      </c>
      <c r="D20" s="196">
        <f t="shared" si="8"/>
        <v>-2.4010145087149853E-2</v>
      </c>
      <c r="E20" s="196">
        <f t="shared" si="8"/>
        <v>0.14006023199087453</v>
      </c>
      <c r="F20" s="196">
        <f t="shared" si="8"/>
        <v>-8.860323826477999E-2</v>
      </c>
      <c r="G20" s="196">
        <f t="shared" si="8"/>
        <v>5.702380925842114E-2</v>
      </c>
      <c r="H20" s="196">
        <f t="shared" si="8"/>
        <v>0.42203841205856063</v>
      </c>
      <c r="I20" s="196">
        <f t="shared" si="8"/>
        <v>2.2864466924753087E-2</v>
      </c>
      <c r="J20" s="196">
        <f t="shared" ref="J20" si="9">(J19-I19)/I19</f>
        <v>-6.9050989193828904E-2</v>
      </c>
      <c r="K20" s="297">
        <f t="shared" ref="K20:L20" si="10">(K19-J19)/J19</f>
        <v>-5.8226638462647376E-2</v>
      </c>
      <c r="L20" s="86">
        <f t="shared" si="10"/>
        <v>0.23193288127585993</v>
      </c>
      <c r="M20" s="16"/>
      <c r="N20" s="173"/>
      <c r="O20" s="86">
        <f>(O19-N19)/N19</f>
        <v>2.4532413666437963E-4</v>
      </c>
      <c r="P20" s="348"/>
      <c r="Q20" s="86">
        <f>(Q19-P19)/P19</f>
        <v>7.7020481555231696E-2</v>
      </c>
    </row>
    <row r="21" spans="1:33" ht="27.75" customHeight="1" x14ac:dyDescent="0.25">
      <c r="A21" s="14" t="s">
        <v>64</v>
      </c>
      <c r="B21" s="197">
        <f>B17-B19</f>
        <v>329612.93099999957</v>
      </c>
      <c r="C21" s="198">
        <f t="shared" ref="C21:L21" si="11">C17-C19</f>
        <v>291358.0850000002</v>
      </c>
      <c r="D21" s="198">
        <f t="shared" si="11"/>
        <v>266512.13100000017</v>
      </c>
      <c r="E21" s="198">
        <f t="shared" si="11"/>
        <v>297562.72299999953</v>
      </c>
      <c r="F21" s="198">
        <f t="shared" si="11"/>
        <v>310243.35199999984</v>
      </c>
      <c r="G21" s="198">
        <f t="shared" si="11"/>
        <v>320678.3489999997</v>
      </c>
      <c r="H21" s="198">
        <f t="shared" si="11"/>
        <v>286223.00599999947</v>
      </c>
      <c r="I21" s="198">
        <f t="shared" si="11"/>
        <v>282809.19799999986</v>
      </c>
      <c r="J21" s="198">
        <f t="shared" si="11"/>
        <v>306315.68399999978</v>
      </c>
      <c r="K21" s="298">
        <f t="shared" si="11"/>
        <v>322094.88399999996</v>
      </c>
      <c r="L21" s="189">
        <f t="shared" si="11"/>
        <v>308889.47199999983</v>
      </c>
      <c r="M21" s="1"/>
      <c r="N21" s="174">
        <f>N17-N19</f>
        <v>129416.84299999995</v>
      </c>
      <c r="O21" s="189">
        <f>O17-O19</f>
        <v>143502.71699999992</v>
      </c>
      <c r="P21" s="3">
        <f>P17-P19</f>
        <v>311778.78399999993</v>
      </c>
      <c r="Q21" s="189">
        <f>Q17-Q19</f>
        <v>323107.25599999988</v>
      </c>
    </row>
    <row r="22" spans="1:33" ht="27.75" customHeight="1" thickBot="1" x14ac:dyDescent="0.3">
      <c r="A22" s="170" t="s">
        <v>60</v>
      </c>
      <c r="B22" s="195"/>
      <c r="C22" s="196">
        <f t="shared" ref="C22:I22" si="12">(C21-B21)/B21</f>
        <v>-0.11605990664243518</v>
      </c>
      <c r="D22" s="196">
        <f t="shared" si="12"/>
        <v>-8.5276349890891168E-2</v>
      </c>
      <c r="E22" s="196">
        <f t="shared" si="12"/>
        <v>0.11650723696325607</v>
      </c>
      <c r="F22" s="196">
        <f t="shared" si="12"/>
        <v>4.2614978355337625E-2</v>
      </c>
      <c r="G22" s="196">
        <f t="shared" si="12"/>
        <v>3.3634877049677644E-2</v>
      </c>
      <c r="H22" s="196">
        <f t="shared" si="12"/>
        <v>-0.10744518021701634</v>
      </c>
      <c r="I22" s="196">
        <f t="shared" si="12"/>
        <v>-1.1927091563001816E-2</v>
      </c>
      <c r="J22" s="196">
        <f t="shared" ref="J22" si="13">(J21-I21)/I21</f>
        <v>8.3117827023433413E-2</v>
      </c>
      <c r="K22" s="297">
        <f t="shared" ref="K22:L22" si="14">(K21-J21)/J21</f>
        <v>5.1512869971098829E-2</v>
      </c>
      <c r="L22" s="86">
        <f t="shared" si="14"/>
        <v>-4.099851520771168E-2</v>
      </c>
      <c r="M22" s="16"/>
      <c r="N22" s="173"/>
      <c r="O22" s="86">
        <f>(O21-N21)/N21</f>
        <v>0.10884111892607343</v>
      </c>
      <c r="P22" s="348"/>
      <c r="Q22" s="86">
        <f>(Q21-P21)/P21</f>
        <v>3.6334967551865084E-2</v>
      </c>
    </row>
    <row r="23" spans="1:33" ht="27.75" hidden="1" customHeight="1" thickBot="1" x14ac:dyDescent="0.3">
      <c r="A23" s="157" t="s">
        <v>67</v>
      </c>
      <c r="B23" s="199">
        <f>(B17/B19)</f>
        <v>6.2585733558796406</v>
      </c>
      <c r="C23" s="200">
        <f>(C17/C19)</f>
        <v>4.6592847997904316</v>
      </c>
      <c r="D23" s="200">
        <f>(D17/D19)</f>
        <v>4.4295790391714371</v>
      </c>
      <c r="E23" s="200">
        <f>(E17/E19)</f>
        <v>4.358725889671283</v>
      </c>
      <c r="F23" s="201">
        <f>(F17/F19)</f>
        <v>4.8422979626281588</v>
      </c>
      <c r="G23" s="201"/>
      <c r="H23" s="201"/>
      <c r="I23" s="201"/>
      <c r="J23" s="201"/>
      <c r="K23" s="201"/>
      <c r="L23" s="201"/>
      <c r="M23" s="155"/>
      <c r="N23" s="154">
        <f>(N17/N19)</f>
        <v>3.0037283230501308</v>
      </c>
      <c r="O23" s="190">
        <f>(O17/O19)</f>
        <v>3.2212714242603178</v>
      </c>
      <c r="P23" s="154">
        <f>P17/P19</f>
        <v>3.503999435493621</v>
      </c>
      <c r="Q23" s="190">
        <f>Q17/Q19</f>
        <v>3.4094083800384016</v>
      </c>
    </row>
    <row r="24" spans="1:33" ht="30" customHeight="1" thickBot="1" x14ac:dyDescent="0.3">
      <c r="Q24" s="65"/>
    </row>
    <row r="25" spans="1:33" ht="22.5" customHeight="1" x14ac:dyDescent="0.25">
      <c r="A25" s="358" t="s">
        <v>16</v>
      </c>
      <c r="B25" s="360">
        <v>2007</v>
      </c>
      <c r="C25" s="352">
        <v>2008</v>
      </c>
      <c r="D25" s="352">
        <v>2009</v>
      </c>
      <c r="E25" s="352">
        <v>2010</v>
      </c>
      <c r="F25" s="352">
        <v>2011</v>
      </c>
      <c r="G25" s="352">
        <v>2012</v>
      </c>
      <c r="H25" s="352">
        <v>2013</v>
      </c>
      <c r="I25" s="352">
        <v>2014</v>
      </c>
      <c r="J25" s="352">
        <v>2015</v>
      </c>
      <c r="K25" s="356">
        <v>2016</v>
      </c>
      <c r="L25" s="354">
        <v>2017</v>
      </c>
      <c r="M25" s="203" t="s">
        <v>55</v>
      </c>
      <c r="N25" s="362" t="str">
        <f>N14</f>
        <v>Jan - junho</v>
      </c>
      <c r="O25" s="363"/>
      <c r="P25" s="364" t="s">
        <v>163</v>
      </c>
      <c r="Q25" s="365"/>
    </row>
    <row r="26" spans="1:33" ht="31.5" customHeight="1" thickBot="1" x14ac:dyDescent="0.3">
      <c r="A26" s="359"/>
      <c r="B26" s="361"/>
      <c r="C26" s="353"/>
      <c r="D26" s="353"/>
      <c r="E26" s="353"/>
      <c r="F26" s="353"/>
      <c r="G26" s="353"/>
      <c r="H26" s="353"/>
      <c r="I26" s="353"/>
      <c r="J26" s="353"/>
      <c r="K26" s="357"/>
      <c r="L26" s="355"/>
      <c r="M26" s="204" t="str">
        <f>M4</f>
        <v>2007/2017</v>
      </c>
      <c r="N26" s="202">
        <f>N4</f>
        <v>2017</v>
      </c>
      <c r="O26" s="349">
        <f>O4</f>
        <v>2018</v>
      </c>
      <c r="P26" s="350" t="str">
        <f>P4</f>
        <v>jul 16 a jun 17</v>
      </c>
      <c r="Q26" s="347" t="str">
        <f>Q4</f>
        <v>jul 17 a jun 18</v>
      </c>
    </row>
    <row r="27" spans="1:33" s="151" customFormat="1" ht="3" customHeight="1" thickBot="1" x14ac:dyDescent="0.3">
      <c r="A27" s="150"/>
      <c r="B27" s="187">
        <v>2007</v>
      </c>
      <c r="C27" s="187">
        <v>2008</v>
      </c>
      <c r="D27" s="187">
        <v>2009</v>
      </c>
      <c r="E27" s="187">
        <v>2010</v>
      </c>
      <c r="F27" s="187">
        <v>2011</v>
      </c>
      <c r="G27" s="187"/>
      <c r="H27" s="187"/>
      <c r="I27" s="187"/>
      <c r="J27" s="187"/>
      <c r="K27" s="187"/>
      <c r="L27" s="300"/>
      <c r="M27" s="167"/>
      <c r="N27" s="150"/>
      <c r="O27" s="187"/>
      <c r="P27" s="150"/>
      <c r="Q27" s="187"/>
    </row>
    <row r="28" spans="1:33" ht="27.75" customHeight="1" x14ac:dyDescent="0.25">
      <c r="A28" s="168" t="s">
        <v>56</v>
      </c>
      <c r="B28" s="191">
        <v>203692.62899999981</v>
      </c>
      <c r="C28" s="192">
        <v>204985.89900000018</v>
      </c>
      <c r="D28" s="192">
        <v>199789.29300000027</v>
      </c>
      <c r="E28" s="192">
        <v>228223.55300000019</v>
      </c>
      <c r="F28" s="192">
        <v>265930.68800000026</v>
      </c>
      <c r="G28" s="192">
        <v>297477.92300000013</v>
      </c>
      <c r="H28" s="192">
        <v>313201.62099999894</v>
      </c>
      <c r="I28" s="192">
        <v>319331.63400000043</v>
      </c>
      <c r="J28" s="192">
        <f>'2'!AM63</f>
        <v>313646.51399999997</v>
      </c>
      <c r="K28" s="296">
        <f>'2'!AN63</f>
        <v>292733.26400000002</v>
      </c>
      <c r="L28" s="188">
        <f>'2'!AO63</f>
        <v>336060.60700000002</v>
      </c>
      <c r="M28" s="149"/>
      <c r="N28" s="172">
        <f>SUM('2'!AO51:AO56)</f>
        <v>154393.66200000001</v>
      </c>
      <c r="O28" s="188">
        <f>SUM('2'!AP51:AP56)</f>
        <v>161023.45500000002</v>
      </c>
      <c r="P28" s="169">
        <f>SUM('2'!AN57:AN62,'2'!AO51:AO56)</f>
        <v>323188.641</v>
      </c>
      <c r="Q28" s="188">
        <f>SUM('2'!AO57:AO62,'2'!AP51:AP56)</f>
        <v>342690.40000000008</v>
      </c>
    </row>
    <row r="29" spans="1:33" ht="27.75" customHeight="1" thickBot="1" x14ac:dyDescent="0.3">
      <c r="A29" s="171" t="s">
        <v>60</v>
      </c>
      <c r="B29" s="193"/>
      <c r="C29" s="194">
        <f t="shared" ref="C29:I29" si="15">(C28-B28)/B28</f>
        <v>6.3491251811589565E-3</v>
      </c>
      <c r="D29" s="194">
        <f t="shared" si="15"/>
        <v>-2.5351041341628616E-2</v>
      </c>
      <c r="E29" s="194">
        <f t="shared" si="15"/>
        <v>0.14232124040801267</v>
      </c>
      <c r="F29" s="194">
        <f t="shared" si="15"/>
        <v>0.16522017339726561</v>
      </c>
      <c r="G29" s="194">
        <f t="shared" si="15"/>
        <v>0.11862953928807134</v>
      </c>
      <c r="H29" s="194">
        <f t="shared" si="15"/>
        <v>5.2856688797033195E-2</v>
      </c>
      <c r="I29" s="194">
        <f t="shared" si="15"/>
        <v>1.9572098574807541E-2</v>
      </c>
      <c r="J29" s="194">
        <f t="shared" ref="J29" si="16">(J28-I28)/I28</f>
        <v>-1.7803184510058447E-2</v>
      </c>
      <c r="K29" s="277">
        <f t="shared" ref="K29:L29" si="17">(K28-J28)/J28</f>
        <v>-6.6677769611684395E-2</v>
      </c>
      <c r="L29" s="83">
        <f t="shared" si="17"/>
        <v>0.14800963309724852</v>
      </c>
      <c r="M29" s="1"/>
      <c r="N29" s="175"/>
      <c r="O29" s="83">
        <f>(O28-N28)/N28</f>
        <v>4.2940836522162448E-2</v>
      </c>
      <c r="P29" s="1"/>
      <c r="Q29" s="83">
        <f>(Q28-P28)/P28</f>
        <v>6.0341721601533879E-2</v>
      </c>
    </row>
    <row r="30" spans="1:33" ht="27.75" customHeight="1" x14ac:dyDescent="0.25">
      <c r="A30" s="168" t="s">
        <v>61</v>
      </c>
      <c r="B30" s="191">
        <v>575.60500000000002</v>
      </c>
      <c r="C30" s="192">
        <v>741.03499999999963</v>
      </c>
      <c r="D30" s="192">
        <v>1388.8809999999992</v>
      </c>
      <c r="E30" s="192">
        <v>899.43599999999992</v>
      </c>
      <c r="F30" s="192">
        <v>1170.3489999999999</v>
      </c>
      <c r="G30" s="192">
        <v>1022.7370000000001</v>
      </c>
      <c r="H30" s="192">
        <v>1030.066</v>
      </c>
      <c r="I30" s="192">
        <v>1010.0199999999998</v>
      </c>
      <c r="J30" s="192">
        <f>'2'!AC63</f>
        <v>1183.202</v>
      </c>
      <c r="K30" s="296">
        <f>'2'!AD63</f>
        <v>1121.55</v>
      </c>
      <c r="L30" s="188">
        <f>'2'!AE63</f>
        <v>1027.1999999999998</v>
      </c>
      <c r="M30" s="149"/>
      <c r="N30" s="172">
        <f>SUM('2'!AE51:AE56)</f>
        <v>611.69000000000005</v>
      </c>
      <c r="O30" s="188">
        <f>SUM('2'!AF51:AF56)</f>
        <v>780.53500000000008</v>
      </c>
      <c r="P30" s="169">
        <f>SUM('2'!AD57:AD62,'2'!AE51:AE56)</f>
        <v>1186.836</v>
      </c>
      <c r="Q30" s="188">
        <f>SUM('2'!AE57:AE62,'2'!AF51:AF56)</f>
        <v>1196.0450000000001</v>
      </c>
    </row>
    <row r="31" spans="1:33" ht="27.75" customHeight="1" thickBot="1" x14ac:dyDescent="0.3">
      <c r="A31" s="170" t="s">
        <v>60</v>
      </c>
      <c r="B31" s="195"/>
      <c r="C31" s="196">
        <f t="shared" ref="C31:I31" si="18">(C30-B30)/B30</f>
        <v>0.28740195099069604</v>
      </c>
      <c r="D31" s="196">
        <f t="shared" si="18"/>
        <v>0.87424480625071677</v>
      </c>
      <c r="E31" s="196">
        <f t="shared" si="18"/>
        <v>-0.35240240164564102</v>
      </c>
      <c r="F31" s="196">
        <f t="shared" si="18"/>
        <v>0.30120319844880572</v>
      </c>
      <c r="G31" s="196">
        <f t="shared" si="18"/>
        <v>-0.12612648022085707</v>
      </c>
      <c r="H31" s="196">
        <f t="shared" si="18"/>
        <v>7.1660651760911652E-3</v>
      </c>
      <c r="I31" s="196">
        <f t="shared" si="18"/>
        <v>-1.9460888913914523E-2</v>
      </c>
      <c r="J31" s="196">
        <f t="shared" ref="J31" si="19">(J30-I30)/I30</f>
        <v>0.17146393140729915</v>
      </c>
      <c r="K31" s="297">
        <f t="shared" ref="K31:L31" si="20">(K30-J30)/J30</f>
        <v>-5.2106064729437615E-2</v>
      </c>
      <c r="L31" s="86">
        <f t="shared" si="20"/>
        <v>-8.4124648923365117E-2</v>
      </c>
      <c r="M31" s="16"/>
      <c r="N31" s="173"/>
      <c r="O31" s="86">
        <f>(O30-N30)/N30</f>
        <v>0.27603034216678385</v>
      </c>
      <c r="P31" s="348"/>
      <c r="Q31" s="86">
        <f>(Q30-P30)/P30</f>
        <v>7.7592860344647954E-3</v>
      </c>
    </row>
    <row r="32" spans="1:33" ht="27.75" customHeight="1" x14ac:dyDescent="0.25">
      <c r="A32" s="14" t="s">
        <v>64</v>
      </c>
      <c r="B32" s="197">
        <f>(B28-B30)</f>
        <v>203117.0239999998</v>
      </c>
      <c r="C32" s="198">
        <f t="shared" ref="C32:L32" si="21">(C28-C30)</f>
        <v>204244.86400000018</v>
      </c>
      <c r="D32" s="198">
        <f t="shared" si="21"/>
        <v>198400.41200000027</v>
      </c>
      <c r="E32" s="198">
        <f t="shared" si="21"/>
        <v>227324.1170000002</v>
      </c>
      <c r="F32" s="198">
        <f t="shared" si="21"/>
        <v>264760.33900000027</v>
      </c>
      <c r="G32" s="198">
        <f t="shared" si="21"/>
        <v>296455.1860000001</v>
      </c>
      <c r="H32" s="198">
        <f t="shared" si="21"/>
        <v>312171.55499999895</v>
      </c>
      <c r="I32" s="198">
        <f t="shared" si="21"/>
        <v>318321.61400000041</v>
      </c>
      <c r="J32" s="198">
        <f t="shared" si="21"/>
        <v>312463.31199999998</v>
      </c>
      <c r="K32" s="298">
        <f t="shared" si="21"/>
        <v>291611.71400000004</v>
      </c>
      <c r="L32" s="189">
        <f t="shared" si="21"/>
        <v>335033.40700000001</v>
      </c>
      <c r="M32" s="1"/>
      <c r="N32" s="174">
        <f>N28-N30</f>
        <v>153781.97200000001</v>
      </c>
      <c r="O32" s="189">
        <f>O28-O30</f>
        <v>160242.92000000001</v>
      </c>
      <c r="P32" s="3">
        <f>P28-P30</f>
        <v>322001.80499999999</v>
      </c>
      <c r="Q32" s="189">
        <f>Q28-Q30</f>
        <v>341494.3550000001</v>
      </c>
    </row>
    <row r="33" spans="1:17" ht="27.75" customHeight="1" thickBot="1" x14ac:dyDescent="0.3">
      <c r="A33" s="170" t="s">
        <v>60</v>
      </c>
      <c r="B33" s="195"/>
      <c r="C33" s="196">
        <f t="shared" ref="C33:I33" si="22">(C32-B32)/B32</f>
        <v>5.5526611102788507E-3</v>
      </c>
      <c r="D33" s="196">
        <f t="shared" si="22"/>
        <v>-2.8614927619427914E-2</v>
      </c>
      <c r="E33" s="196">
        <f t="shared" si="22"/>
        <v>0.14578450068944357</v>
      </c>
      <c r="F33" s="196">
        <f t="shared" si="22"/>
        <v>0.16468213973091131</v>
      </c>
      <c r="G33" s="196">
        <f t="shared" si="22"/>
        <v>0.11971146101304773</v>
      </c>
      <c r="H33" s="196">
        <f t="shared" si="22"/>
        <v>5.3014316302089706E-2</v>
      </c>
      <c r="I33" s="196">
        <f t="shared" si="22"/>
        <v>1.9700894913380191E-2</v>
      </c>
      <c r="J33" s="196">
        <f t="shared" ref="J33" si="23">(J32-I32)/I32</f>
        <v>-1.8403720458644145E-2</v>
      </c>
      <c r="K33" s="297">
        <f t="shared" ref="K33:L33" si="24">(K32-J32)/J32</f>
        <v>-6.673294815488591E-2</v>
      </c>
      <c r="L33" s="86">
        <f t="shared" si="24"/>
        <v>0.14890243057931468</v>
      </c>
      <c r="M33" s="16"/>
      <c r="N33" s="173"/>
      <c r="O33" s="86">
        <f>(O32-N32)/N32</f>
        <v>4.2013689354952498E-2</v>
      </c>
      <c r="P33" s="348"/>
      <c r="Q33" s="86">
        <f>(Q32-P32)/P32</f>
        <v>6.0535530227851068E-2</v>
      </c>
    </row>
    <row r="34" spans="1:17" ht="27.75" hidden="1" customHeight="1" thickBot="1" x14ac:dyDescent="0.3">
      <c r="A34" s="157" t="s">
        <v>67</v>
      </c>
      <c r="B34" s="199">
        <f>(B28/B30)</f>
        <v>353.87571164253228</v>
      </c>
      <c r="C34" s="200">
        <f>(C28/C30)</f>
        <v>276.62107592758815</v>
      </c>
      <c r="D34" s="200">
        <f>(D28/D30)</f>
        <v>143.84910802293385</v>
      </c>
      <c r="E34" s="200">
        <f>(E28/E30)</f>
        <v>253.74073641704379</v>
      </c>
      <c r="F34" s="201">
        <f>(F28/F30)</f>
        <v>227.22340771855255</v>
      </c>
      <c r="G34" s="201"/>
      <c r="H34" s="201"/>
      <c r="I34" s="201"/>
      <c r="J34" s="201"/>
      <c r="K34" s="201"/>
      <c r="L34" s="201"/>
      <c r="M34" s="155"/>
      <c r="N34" s="154">
        <f>(N28/N30)</f>
        <v>252.40507773545423</v>
      </c>
      <c r="O34" s="190">
        <f>(O28/O30)</f>
        <v>206.29882708654961</v>
      </c>
    </row>
    <row r="36" spans="1:17" x14ac:dyDescent="0.25">
      <c r="A36" s="9" t="s">
        <v>76</v>
      </c>
    </row>
  </sheetData>
  <mergeCells count="42">
    <mergeCell ref="P3:Q3"/>
    <mergeCell ref="P14:Q14"/>
    <mergeCell ref="P25:Q25"/>
    <mergeCell ref="N3:O3"/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25:O25"/>
    <mergeCell ref="J14:J15"/>
    <mergeCell ref="F14:F15"/>
    <mergeCell ref="G14:G15"/>
    <mergeCell ref="H14:H15"/>
    <mergeCell ref="I14:I15"/>
    <mergeCell ref="K14:K15"/>
    <mergeCell ref="N14:O14"/>
    <mergeCell ref="J25:J26"/>
    <mergeCell ref="F25:F26"/>
    <mergeCell ref="G25:G26"/>
    <mergeCell ref="H25:H26"/>
    <mergeCell ref="A14:A15"/>
    <mergeCell ref="B14:B15"/>
    <mergeCell ref="C14:C15"/>
    <mergeCell ref="D14:D15"/>
    <mergeCell ref="E14:E15"/>
    <mergeCell ref="A25:A26"/>
    <mergeCell ref="B25:B26"/>
    <mergeCell ref="C25:C26"/>
    <mergeCell ref="D25:D26"/>
    <mergeCell ref="E25:E26"/>
    <mergeCell ref="I25:I26"/>
    <mergeCell ref="L3:L4"/>
    <mergeCell ref="L14:L15"/>
    <mergeCell ref="L25:L26"/>
    <mergeCell ref="K25:K26"/>
    <mergeCell ref="K3:K4"/>
  </mergeCells>
  <conditionalFormatting sqref="N12:O12">
    <cfRule type="cellIs" dxfId="17" priority="210" operator="greaterThan">
      <formula>0</formula>
    </cfRule>
    <cfRule type="cellIs" dxfId="16" priority="211" operator="lessThan">
      <formula>0</formula>
    </cfRule>
  </conditionalFormatting>
  <conditionalFormatting sqref="B12:L12">
    <cfRule type="cellIs" dxfId="15" priority="208" operator="greaterThan">
      <formula>0</formula>
    </cfRule>
    <cfRule type="cellIs" dxfId="14" priority="209" operator="lessThan">
      <formula>0</formula>
    </cfRule>
  </conditionalFormatting>
  <conditionalFormatting sqref="B23:L23">
    <cfRule type="cellIs" dxfId="13" priority="188" operator="greaterThan">
      <formula>0</formula>
    </cfRule>
    <cfRule type="cellIs" dxfId="12" priority="189" operator="lessThan">
      <formula>0</formula>
    </cfRule>
  </conditionalFormatting>
  <conditionalFormatting sqref="N23:O23">
    <cfRule type="cellIs" dxfId="11" priority="190" operator="greaterThan">
      <formula>0</formula>
    </cfRule>
    <cfRule type="cellIs" dxfId="10" priority="191" operator="lessThan">
      <formula>0</formula>
    </cfRule>
  </conditionalFormatting>
  <conditionalFormatting sqref="N34:O34">
    <cfRule type="cellIs" dxfId="9" priority="172" operator="greaterThan">
      <formula>0</formula>
    </cfRule>
    <cfRule type="cellIs" dxfId="8" priority="173" operator="lessThan">
      <formula>0</formula>
    </cfRule>
  </conditionalFormatting>
  <conditionalFormatting sqref="B34:L34">
    <cfRule type="cellIs" dxfId="7" priority="170" operator="greaterThan">
      <formula>0</formula>
    </cfRule>
    <cfRule type="cellIs" dxfId="6" priority="171" operator="lessThan">
      <formula>0</formula>
    </cfRule>
  </conditionalFormatting>
  <conditionalFormatting sqref="P12:Q12">
    <cfRule type="cellIs" dxfId="5" priority="12" operator="greaterThan">
      <formula>0</formula>
    </cfRule>
    <cfRule type="cellIs" dxfId="4" priority="13" operator="lessThan">
      <formula>0</formula>
    </cfRule>
  </conditionalFormatting>
  <conditionalFormatting sqref="P23:Q23">
    <cfRule type="cellIs" dxfId="3" priority="10" operator="greaterThan">
      <formula>0</formula>
    </cfRule>
    <cfRule type="cellIs" dxfId="2" priority="1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5" id="{ABB28AFE-3C6F-4EB6-B354-99B70F866B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54" id="{110E76B7-4E0B-4C3D-A4A8-E160E618B79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</xm:sqref>
        </x14:conditionalFormatting>
        <x14:conditionalFormatting xmlns:xm="http://schemas.microsoft.com/office/excel/2006/main">
          <x14:cfRule type="iconSet" priority="52" id="{7579AD17-B03B-4C48-ADA0-CD26E0FA65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51" id="{3C6E45D1-A71E-4397-BDCA-39AB9678E9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48" id="{1A191C31-54EF-4ACD-8672-34C48A9C75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C18:L18</xm:sqref>
        </x14:conditionalFormatting>
        <x14:conditionalFormatting xmlns:xm="http://schemas.microsoft.com/office/excel/2006/main">
          <x14:cfRule type="iconSet" priority="47" id="{E7EE7943-4828-4A4B-8D15-101779AB5A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</xm:sqref>
        </x14:conditionalFormatting>
        <x14:conditionalFormatting xmlns:xm="http://schemas.microsoft.com/office/excel/2006/main">
          <x14:cfRule type="iconSet" priority="45" id="{C28AA0AD-F473-42DC-A4EB-A0E63117DF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C20:L20</xm:sqref>
        </x14:conditionalFormatting>
        <x14:conditionalFormatting xmlns:xm="http://schemas.microsoft.com/office/excel/2006/main">
          <x14:cfRule type="iconSet" priority="44" id="{F61510FB-9CD3-4784-9138-BF61AD8B48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C22:L22</xm:sqref>
        </x14:conditionalFormatting>
        <x14:conditionalFormatting xmlns:xm="http://schemas.microsoft.com/office/excel/2006/main">
          <x14:cfRule type="iconSet" priority="41" id="{8629E2D8-FA20-402E-988A-55B2134424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C29:L29</xm:sqref>
        </x14:conditionalFormatting>
        <x14:conditionalFormatting xmlns:xm="http://schemas.microsoft.com/office/excel/2006/main">
          <x14:cfRule type="iconSet" priority="40" id="{0693E060-ACE6-4774-ABD7-29ECDB11FB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</xm:sqref>
        </x14:conditionalFormatting>
        <x14:conditionalFormatting xmlns:xm="http://schemas.microsoft.com/office/excel/2006/main">
          <x14:cfRule type="iconSet" priority="38" id="{34B1737B-D781-48B9-BFDF-C9EC6A543E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C31:L31</xm:sqref>
        </x14:conditionalFormatting>
        <x14:conditionalFormatting xmlns:xm="http://schemas.microsoft.com/office/excel/2006/main">
          <x14:cfRule type="iconSet" priority="37" id="{3C54684F-2043-4BF8-8221-93CB5B9CC27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C33:L33</xm:sqref>
        </x14:conditionalFormatting>
        <x14:conditionalFormatting xmlns:xm="http://schemas.microsoft.com/office/excel/2006/main">
          <x14:cfRule type="iconSet" priority="212" id="{F2FAD7D5-E6E1-4FE2-B50B-C66645B2B3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O9</xm:sqref>
        </x14:conditionalFormatting>
        <x14:conditionalFormatting xmlns:xm="http://schemas.microsoft.com/office/excel/2006/main">
          <x14:cfRule type="iconSet" priority="213" id="{255B781A-5785-4BD7-BEF4-38A592BAA9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O11</xm:sqref>
        </x14:conditionalFormatting>
        <x14:conditionalFormatting xmlns:xm="http://schemas.microsoft.com/office/excel/2006/main">
          <x14:cfRule type="iconSet" priority="214" id="{64052EBD-0303-4952-B15F-9F13492C41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</xm:sqref>
        </x14:conditionalFormatting>
        <x14:conditionalFormatting xmlns:xm="http://schemas.microsoft.com/office/excel/2006/main">
          <x14:cfRule type="iconSet" priority="215" id="{7B440260-6323-436A-94F4-BE4BB210C8B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</xm:sqref>
        </x14:conditionalFormatting>
        <x14:conditionalFormatting xmlns:xm="http://schemas.microsoft.com/office/excel/2006/main">
          <x14:cfRule type="iconSet" priority="216" id="{DC4FA5D0-4CD3-40D3-94E8-322FE6C4678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</xm:sqref>
        </x14:conditionalFormatting>
        <x14:conditionalFormatting xmlns:xm="http://schemas.microsoft.com/office/excel/2006/main">
          <x14:cfRule type="iconSet" priority="217" id="{1A5AAC2F-8B26-44DD-8332-1E33332997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</xm:sqref>
        </x14:conditionalFormatting>
        <x14:conditionalFormatting xmlns:xm="http://schemas.microsoft.com/office/excel/2006/main">
          <x14:cfRule type="iconSet" priority="34" id="{C9475C1C-E551-48AF-B61E-1CF231CE9C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K7:L7</xm:sqref>
        </x14:conditionalFormatting>
        <x14:conditionalFormatting xmlns:xm="http://schemas.microsoft.com/office/excel/2006/main">
          <x14:cfRule type="iconSet" priority="33" id="{5F84C29B-3533-41FA-9E95-687252A886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K9:L9</xm:sqref>
        </x14:conditionalFormatting>
        <x14:conditionalFormatting xmlns:xm="http://schemas.microsoft.com/office/excel/2006/main">
          <x14:cfRule type="iconSet" priority="32" id="{0927297A-49E8-40AE-97F4-BC662DC4C4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K11:L11</xm:sqref>
        </x14:conditionalFormatting>
        <x14:conditionalFormatting xmlns:xm="http://schemas.microsoft.com/office/excel/2006/main">
          <x14:cfRule type="iconSet" priority="9" id="{AE63E27D-878B-43C3-A4DE-B922F816D2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99C0609-B6CD-4689-9AC7-541FF0217D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P9:Q9</xm:sqref>
        </x14:conditionalFormatting>
        <x14:conditionalFormatting xmlns:xm="http://schemas.microsoft.com/office/excel/2006/main">
          <x14:cfRule type="iconSet" priority="7" id="{F4FBD849-47CF-464E-93D6-1ECA2E3211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P11:Q11</xm:sqref>
        </x14:conditionalFormatting>
        <x14:conditionalFormatting xmlns:xm="http://schemas.microsoft.com/office/excel/2006/main">
          <x14:cfRule type="iconSet" priority="6" id="{F974D057-3155-48FC-BD4E-096951C9293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Q18</xm:sqref>
        </x14:conditionalFormatting>
        <x14:conditionalFormatting xmlns:xm="http://schemas.microsoft.com/office/excel/2006/main">
          <x14:cfRule type="iconSet" priority="5" id="{719ECE97-AE17-4FDB-87BC-52DEE8C1E8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P20:Q20</xm:sqref>
        </x14:conditionalFormatting>
        <x14:conditionalFormatting xmlns:xm="http://schemas.microsoft.com/office/excel/2006/main">
          <x14:cfRule type="iconSet" priority="4" id="{679A4456-DB93-4B20-A3B6-0F72117B55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P22:Q22</xm:sqref>
        </x14:conditionalFormatting>
        <x14:conditionalFormatting xmlns:xm="http://schemas.microsoft.com/office/excel/2006/main">
          <x14:cfRule type="iconSet" priority="3" id="{72E3AD80-63B4-41B2-909D-FE83BC147C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Q29</xm:sqref>
        </x14:conditionalFormatting>
        <x14:conditionalFormatting xmlns:xm="http://schemas.microsoft.com/office/excel/2006/main">
          <x14:cfRule type="iconSet" priority="2" id="{BD74AA5B-C137-457C-AC7A-519CDB4A57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P31:Q31</xm:sqref>
        </x14:conditionalFormatting>
        <x14:conditionalFormatting xmlns:xm="http://schemas.microsoft.com/office/excel/2006/main">
          <x14:cfRule type="iconSet" priority="1" id="{0AA7D3BA-266F-41D4-AF29-2DEB92C1BD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P33:Q33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A1:BO69"/>
  <sheetViews>
    <sheetView showGridLines="0" topLeftCell="V46" workbookViewId="0">
      <selection activeCell="AO51" sqref="AO51:AP56"/>
    </sheetView>
  </sheetViews>
  <sheetFormatPr defaultRowHeight="15" x14ac:dyDescent="0.25"/>
  <cols>
    <col min="1" max="1" width="18.7109375" customWidth="1"/>
    <col min="11" max="11" width="10.140625" style="65" customWidth="1"/>
    <col min="21" max="21" width="9.85546875" style="65" customWidth="1"/>
    <col min="22" max="22" width="1.7109375" customWidth="1"/>
    <col min="23" max="23" width="18.7109375" hidden="1" customWidth="1"/>
    <col min="33" max="33" width="10" style="65" customWidth="1"/>
    <col min="43" max="43" width="10.140625" style="65" customWidth="1"/>
    <col min="44" max="44" width="1.7109375" customWidth="1"/>
    <col min="54" max="54" width="10.140625" style="65" customWidth="1"/>
    <col min="64" max="64" width="9.85546875" style="65" customWidth="1"/>
    <col min="66" max="67" width="9.140625" style="158"/>
  </cols>
  <sheetData>
    <row r="1" spans="1:67" ht="15.75" x14ac:dyDescent="0.25">
      <c r="A1" s="6" t="s">
        <v>77</v>
      </c>
    </row>
    <row r="3" spans="1:67" ht="15.75" thickBot="1" x14ac:dyDescent="0.3">
      <c r="U3" s="159" t="s">
        <v>1</v>
      </c>
      <c r="AQ3" s="206">
        <v>1000</v>
      </c>
      <c r="BL3" s="206" t="s">
        <v>53</v>
      </c>
    </row>
    <row r="4" spans="1:67" ht="20.100000000000001" customHeight="1" x14ac:dyDescent="0.25">
      <c r="A4" s="374" t="s">
        <v>3</v>
      </c>
      <c r="B4" s="366" t="s">
        <v>78</v>
      </c>
      <c r="C4" s="367"/>
      <c r="D4" s="367"/>
      <c r="E4" s="367"/>
      <c r="F4" s="367"/>
      <c r="G4" s="367"/>
      <c r="H4" s="367"/>
      <c r="I4" s="367"/>
      <c r="J4" s="368"/>
      <c r="K4" s="372" t="s">
        <v>137</v>
      </c>
      <c r="L4" s="366" t="s">
        <v>79</v>
      </c>
      <c r="M4" s="367"/>
      <c r="N4" s="367"/>
      <c r="O4" s="367"/>
      <c r="P4" s="367"/>
      <c r="Q4" s="367"/>
      <c r="R4" s="367"/>
      <c r="S4" s="367"/>
      <c r="T4" s="368"/>
      <c r="U4" s="369" t="str">
        <f>K4</f>
        <v>D       2018/2017</v>
      </c>
      <c r="W4" s="376" t="s">
        <v>3</v>
      </c>
      <c r="X4" s="371" t="s">
        <v>78</v>
      </c>
      <c r="Y4" s="367"/>
      <c r="Z4" s="367"/>
      <c r="AA4" s="367"/>
      <c r="AB4" s="367"/>
      <c r="AC4" s="367"/>
      <c r="AD4" s="367"/>
      <c r="AE4" s="367"/>
      <c r="AF4" s="368"/>
      <c r="AG4" s="372" t="s">
        <v>137</v>
      </c>
      <c r="AH4" s="366" t="s">
        <v>79</v>
      </c>
      <c r="AI4" s="367"/>
      <c r="AJ4" s="367"/>
      <c r="AK4" s="367"/>
      <c r="AL4" s="367"/>
      <c r="AM4" s="367"/>
      <c r="AN4" s="367"/>
      <c r="AO4" s="367"/>
      <c r="AP4" s="368"/>
      <c r="AQ4" s="369" t="s">
        <v>137</v>
      </c>
      <c r="AS4" s="371" t="s">
        <v>78</v>
      </c>
      <c r="AT4" s="367"/>
      <c r="AU4" s="367"/>
      <c r="AV4" s="367"/>
      <c r="AW4" s="367"/>
      <c r="AX4" s="367"/>
      <c r="AY4" s="367"/>
      <c r="AZ4" s="367"/>
      <c r="BA4" s="368"/>
      <c r="BB4" s="372" t="s">
        <v>137</v>
      </c>
      <c r="BC4" s="366" t="s">
        <v>79</v>
      </c>
      <c r="BD4" s="367"/>
      <c r="BE4" s="367"/>
      <c r="BF4" s="367"/>
      <c r="BG4" s="367"/>
      <c r="BH4" s="367"/>
      <c r="BI4" s="367"/>
      <c r="BJ4" s="367"/>
      <c r="BK4" s="368"/>
      <c r="BL4" s="369" t="s">
        <v>137</v>
      </c>
    </row>
    <row r="5" spans="1:67" ht="20.100000000000001" customHeight="1" thickBot="1" x14ac:dyDescent="0.3">
      <c r="A5" s="375"/>
      <c r="B5" s="148">
        <v>2010</v>
      </c>
      <c r="C5" s="214">
        <v>2011</v>
      </c>
      <c r="D5" s="214">
        <v>2012</v>
      </c>
      <c r="E5" s="214">
        <v>2013</v>
      </c>
      <c r="F5" s="214">
        <v>2014</v>
      </c>
      <c r="G5" s="214">
        <v>2015</v>
      </c>
      <c r="H5" s="214">
        <v>2016</v>
      </c>
      <c r="I5" s="214">
        <v>2017</v>
      </c>
      <c r="J5" s="211">
        <v>2018</v>
      </c>
      <c r="K5" s="373"/>
      <c r="L5" s="148">
        <v>2010</v>
      </c>
      <c r="M5" s="214">
        <v>2011</v>
      </c>
      <c r="N5" s="214">
        <v>2012</v>
      </c>
      <c r="O5" s="214">
        <v>2013</v>
      </c>
      <c r="P5" s="214">
        <v>2014</v>
      </c>
      <c r="Q5" s="214">
        <v>2015</v>
      </c>
      <c r="R5" s="214">
        <v>2016</v>
      </c>
      <c r="S5" s="214">
        <v>2017</v>
      </c>
      <c r="T5" s="211">
        <v>2018</v>
      </c>
      <c r="U5" s="370"/>
      <c r="W5" s="377"/>
      <c r="X5" s="36">
        <v>2010</v>
      </c>
      <c r="Y5" s="214">
        <v>2011</v>
      </c>
      <c r="Z5" s="214">
        <v>2012</v>
      </c>
      <c r="AA5" s="214">
        <v>2013</v>
      </c>
      <c r="AB5" s="214">
        <v>2014</v>
      </c>
      <c r="AC5" s="214">
        <v>2015</v>
      </c>
      <c r="AD5" s="214">
        <v>2016</v>
      </c>
      <c r="AE5" s="214">
        <v>2017</v>
      </c>
      <c r="AF5" s="211">
        <v>2018</v>
      </c>
      <c r="AG5" s="373"/>
      <c r="AH5" s="148">
        <v>2010</v>
      </c>
      <c r="AI5" s="214">
        <v>2011</v>
      </c>
      <c r="AJ5" s="214">
        <v>2012</v>
      </c>
      <c r="AK5" s="214">
        <f>AA5</f>
        <v>2013</v>
      </c>
      <c r="AL5" s="214">
        <f>AB5</f>
        <v>2014</v>
      </c>
      <c r="AM5" s="214">
        <v>2015</v>
      </c>
      <c r="AN5" s="214">
        <f>AD5</f>
        <v>2016</v>
      </c>
      <c r="AO5" s="214">
        <v>2017</v>
      </c>
      <c r="AP5" s="211">
        <f>AF5</f>
        <v>2018</v>
      </c>
      <c r="AQ5" s="370"/>
      <c r="AS5" s="36">
        <v>2010</v>
      </c>
      <c r="AT5" s="214">
        <v>2011</v>
      </c>
      <c r="AU5" s="214">
        <v>2012</v>
      </c>
      <c r="AV5" s="214">
        <f>AK5</f>
        <v>2013</v>
      </c>
      <c r="AW5" s="214">
        <f>AL5</f>
        <v>2014</v>
      </c>
      <c r="AX5" s="214">
        <v>2015</v>
      </c>
      <c r="AY5" s="214">
        <v>2016</v>
      </c>
      <c r="AZ5" s="302">
        <v>2017</v>
      </c>
      <c r="BA5" s="211">
        <f>AP5</f>
        <v>2018</v>
      </c>
      <c r="BB5" s="373"/>
      <c r="BC5" s="148">
        <v>2010</v>
      </c>
      <c r="BD5" s="214">
        <v>2011</v>
      </c>
      <c r="BE5" s="214">
        <v>2012</v>
      </c>
      <c r="BF5" s="214">
        <f>AV5</f>
        <v>2013</v>
      </c>
      <c r="BG5" s="214">
        <f t="shared" ref="BG5" si="0">AW5</f>
        <v>2014</v>
      </c>
      <c r="BH5" s="214">
        <v>2015</v>
      </c>
      <c r="BI5" s="214">
        <v>2016</v>
      </c>
      <c r="BJ5" s="302">
        <v>2017</v>
      </c>
      <c r="BK5" s="211">
        <v>2018</v>
      </c>
      <c r="BL5" s="370"/>
      <c r="BN5" s="160">
        <v>2013</v>
      </c>
      <c r="BO5" s="160">
        <v>2014</v>
      </c>
    </row>
    <row r="6" spans="1:67" ht="3" customHeight="1" thickBot="1" x14ac:dyDescent="0.3">
      <c r="A6" s="161"/>
      <c r="B6" s="186"/>
      <c r="C6" s="186"/>
      <c r="D6" s="186"/>
      <c r="E6" s="186"/>
      <c r="F6" s="186"/>
      <c r="G6" s="186"/>
      <c r="H6" s="186"/>
      <c r="I6" s="186"/>
      <c r="J6" s="186"/>
      <c r="K6" s="205"/>
      <c r="L6" s="160"/>
      <c r="M6" s="160"/>
      <c r="N6" s="160"/>
      <c r="O6" s="160"/>
      <c r="P6" s="160"/>
      <c r="Q6" s="160"/>
      <c r="R6" s="160"/>
      <c r="S6" s="160"/>
      <c r="T6" s="160"/>
      <c r="U6" s="207"/>
      <c r="V6" s="8"/>
      <c r="W6" s="161"/>
      <c r="X6" s="186"/>
      <c r="Y6" s="186"/>
      <c r="Z6" s="186"/>
      <c r="AA6" s="186"/>
      <c r="AB6" s="186"/>
      <c r="AC6" s="186"/>
      <c r="AD6" s="186"/>
      <c r="AE6" s="186"/>
      <c r="AF6" s="186"/>
      <c r="AG6" s="205"/>
      <c r="AH6" s="186">
        <v>2010</v>
      </c>
      <c r="AI6" s="186">
        <v>2011</v>
      </c>
      <c r="AJ6" s="186">
        <v>2012</v>
      </c>
      <c r="AK6" s="186"/>
      <c r="AL6" s="186"/>
      <c r="AM6" s="186"/>
      <c r="AN6" s="186"/>
      <c r="AO6" s="186"/>
      <c r="AP6" s="186"/>
      <c r="AQ6" s="205"/>
      <c r="AR6" s="8"/>
      <c r="AS6" s="160"/>
      <c r="AT6" s="160"/>
      <c r="AU6" s="160"/>
      <c r="AV6" s="160"/>
      <c r="AW6" s="160"/>
      <c r="AX6" s="160"/>
      <c r="AY6" s="160"/>
      <c r="AZ6" s="160"/>
      <c r="BA6" s="160"/>
      <c r="BB6" s="207"/>
      <c r="BC6" s="186"/>
      <c r="BD6" s="186"/>
      <c r="BE6" s="186"/>
      <c r="BF6" s="186"/>
      <c r="BG6" s="186"/>
      <c r="BH6" s="186"/>
      <c r="BI6" s="186"/>
      <c r="BJ6" s="186"/>
      <c r="BK6" s="186"/>
      <c r="BL6" s="207"/>
    </row>
    <row r="7" spans="1:67" ht="20.100000000000001" customHeight="1" x14ac:dyDescent="0.25">
      <c r="A7" s="177" t="s">
        <v>80</v>
      </c>
      <c r="B7" s="59">
        <v>112208.21</v>
      </c>
      <c r="C7" s="255">
        <v>125412.47000000002</v>
      </c>
      <c r="D7" s="255">
        <v>111648.51</v>
      </c>
      <c r="E7" s="255">
        <v>101032.48999999999</v>
      </c>
      <c r="F7" s="255">
        <v>181499.08999999997</v>
      </c>
      <c r="G7" s="255">
        <v>165515.38999999981</v>
      </c>
      <c r="H7" s="255">
        <v>127659.04000000002</v>
      </c>
      <c r="I7" s="255">
        <v>164026.71999999994</v>
      </c>
      <c r="J7" s="169">
        <v>113422.94999999995</v>
      </c>
      <c r="K7" s="104">
        <f>IF(J7="","",(J7-I7)/J7)</f>
        <v>-0.44615106554714024</v>
      </c>
      <c r="L7" s="169">
        <v>162618.44999999995</v>
      </c>
      <c r="M7" s="255">
        <v>156534.06999999998</v>
      </c>
      <c r="N7" s="255">
        <v>239190.1999999999</v>
      </c>
      <c r="O7" s="255">
        <v>213768.74999999997</v>
      </c>
      <c r="P7" s="255">
        <v>196345.2</v>
      </c>
      <c r="Q7" s="255">
        <v>183217.2099999999</v>
      </c>
      <c r="R7" s="255">
        <v>164257.34999999992</v>
      </c>
      <c r="S7" s="255">
        <v>193807.82999999987</v>
      </c>
      <c r="T7" s="169">
        <v>214851.23999999979</v>
      </c>
      <c r="U7" s="104">
        <f>IF(T7="","",(T7-S7)/S7)</f>
        <v>0.10857874008495906</v>
      </c>
      <c r="W7" s="163" t="s">
        <v>80</v>
      </c>
      <c r="X7" s="59">
        <v>5046.811999999999</v>
      </c>
      <c r="Y7" s="255">
        <v>5419.8780000000006</v>
      </c>
      <c r="Z7" s="255">
        <v>5376.692</v>
      </c>
      <c r="AA7" s="255">
        <v>8185.9700000000021</v>
      </c>
      <c r="AB7" s="255">
        <v>9253.7109999999993</v>
      </c>
      <c r="AC7" s="255">
        <v>8018.4579999999987</v>
      </c>
      <c r="AD7" s="255">
        <v>7560.234000000004</v>
      </c>
      <c r="AE7" s="255">
        <v>9338.5249999999978</v>
      </c>
      <c r="AF7" s="169">
        <v>8921.1990000000023</v>
      </c>
      <c r="AG7" s="104">
        <f>IF(AF7="","",(AF7-AE7)/AE7)</f>
        <v>-4.4688641942918779E-2</v>
      </c>
      <c r="AH7" s="169">
        <v>37448.925000000003</v>
      </c>
      <c r="AI7" s="255">
        <v>38839.965999999986</v>
      </c>
      <c r="AJ7" s="255">
        <v>43280.928999999975</v>
      </c>
      <c r="AK7" s="255">
        <v>45616.113000000012</v>
      </c>
      <c r="AL7" s="255">
        <v>47446.346999999972</v>
      </c>
      <c r="AM7" s="255">
        <v>44866.651000000042</v>
      </c>
      <c r="AN7" s="255">
        <v>44711.127000000008</v>
      </c>
      <c r="AO7" s="255">
        <v>48591.736000000034</v>
      </c>
      <c r="AP7" s="169">
        <v>54520.347000000023</v>
      </c>
      <c r="AQ7" s="104">
        <f>IF(AP7="","",(AP7-AO7)/AO7)</f>
        <v>0.1220086271459819</v>
      </c>
      <c r="AS7" s="181">
        <f t="shared" ref="AS7:AS16" si="1">(X7/B7)*10</f>
        <v>0.44977207995742902</v>
      </c>
      <c r="AT7" s="258">
        <f t="shared" ref="AT7:AT16" si="2">(Y7/C7)*10</f>
        <v>0.43216420185329257</v>
      </c>
      <c r="AU7" s="258">
        <f t="shared" ref="AU7:AU16" si="3">(Z7/D7)*10</f>
        <v>0.48157310832003042</v>
      </c>
      <c r="AV7" s="258">
        <f t="shared" ref="AV7:AV16" si="4">(AA7/E7)*10</f>
        <v>0.81023144139078462</v>
      </c>
      <c r="AW7" s="258">
        <f t="shared" ref="AW7:AW16" si="5">(AB7/F7)*10</f>
        <v>0.50984889235532815</v>
      </c>
      <c r="AX7" s="258">
        <f t="shared" ref="AX7:AX16" si="6">(AC7/G7)*10</f>
        <v>0.48445392298565154</v>
      </c>
      <c r="AY7" s="258">
        <f t="shared" ref="AY7:AZ16" si="7">(AD7/H7)*10</f>
        <v>0.59222080943112232</v>
      </c>
      <c r="AZ7" s="258">
        <f t="shared" si="7"/>
        <v>0.56932949704779812</v>
      </c>
      <c r="BA7" s="182">
        <f>IF(AF7="","",(AF7/J7)*10)</f>
        <v>0.7865426705970886</v>
      </c>
      <c r="BB7" s="104">
        <f>IF(BA7="","",(BA7-AZ7)/AZ7)</f>
        <v>0.38152453838353351</v>
      </c>
      <c r="BC7" s="182">
        <f t="shared" ref="BC7:BC22" si="8">(AH7/L7)*10</f>
        <v>2.3028706152346192</v>
      </c>
      <c r="BD7" s="258">
        <f t="shared" ref="BD7:BD22" si="9">(AI7/M7)*10</f>
        <v>2.4812467982209876</v>
      </c>
      <c r="BE7" s="258">
        <f t="shared" ref="BE7:BE22" si="10">(AJ7/N7)*10</f>
        <v>1.8094775204000828</v>
      </c>
      <c r="BF7" s="258">
        <f t="shared" ref="BF7:BF22" si="11">(AK7/O7)*10</f>
        <v>2.1338999736865198</v>
      </c>
      <c r="BG7" s="258">
        <f t="shared" ref="BG7:BG22" si="12">(AL7/P7)*10</f>
        <v>2.4164760330275441</v>
      </c>
      <c r="BH7" s="258">
        <f t="shared" ref="BH7:BH22" si="13">(AM7/Q7)*10</f>
        <v>2.4488229571883595</v>
      </c>
      <c r="BI7" s="258">
        <f t="shared" ref="BI7:BK22" si="14">(AN7/R7)*10</f>
        <v>2.7220168229914843</v>
      </c>
      <c r="BJ7" s="258">
        <f t="shared" si="14"/>
        <v>2.5072122215082882</v>
      </c>
      <c r="BK7" s="258">
        <f t="shared" si="14"/>
        <v>2.5375858663883011</v>
      </c>
      <c r="BL7" s="104">
        <f>IF(BK7="","",(BK7-BJ7)/BJ7)</f>
        <v>1.2114508943220114E-2</v>
      </c>
      <c r="BN7" s="164">
        <f t="shared" ref="BN7:BN18" si="15">AN7-AD7</f>
        <v>37150.893000000004</v>
      </c>
      <c r="BO7" s="164">
        <f t="shared" ref="BO7:BO18" si="16">AP7-AF7</f>
        <v>45599.148000000023</v>
      </c>
    </row>
    <row r="8" spans="1:67" ht="20.100000000000001" customHeight="1" x14ac:dyDescent="0.25">
      <c r="A8" s="178" t="s">
        <v>81</v>
      </c>
      <c r="B8" s="25">
        <v>103876.33999999997</v>
      </c>
      <c r="C8" s="256">
        <v>109703.67999999998</v>
      </c>
      <c r="D8" s="256">
        <v>90718.43</v>
      </c>
      <c r="E8" s="256">
        <v>91462.49</v>
      </c>
      <c r="F8" s="256">
        <v>178750.52</v>
      </c>
      <c r="G8" s="256">
        <v>189327.78999999998</v>
      </c>
      <c r="H8" s="256">
        <v>154074.25</v>
      </c>
      <c r="I8" s="256">
        <v>165661.25</v>
      </c>
      <c r="J8" s="3">
        <v>103466.0599999999</v>
      </c>
      <c r="K8" s="92">
        <f t="shared" ref="K8:K23" si="17">IF(J8="","",(J8-I8)/J8)</f>
        <v>-0.6011168300020332</v>
      </c>
      <c r="L8" s="3">
        <v>161664.07999999981</v>
      </c>
      <c r="M8" s="256">
        <v>214997.14</v>
      </c>
      <c r="N8" s="256">
        <v>230196.23999999993</v>
      </c>
      <c r="O8" s="256">
        <v>260171.31000000006</v>
      </c>
      <c r="P8" s="256">
        <v>219768.14999999994</v>
      </c>
      <c r="Q8" s="256">
        <v>191622.89999999979</v>
      </c>
      <c r="R8" s="256">
        <v>187047.40999999992</v>
      </c>
      <c r="S8" s="256">
        <v>187127.47000000003</v>
      </c>
      <c r="T8" s="3">
        <v>249696.1400000001</v>
      </c>
      <c r="U8" s="92">
        <f t="shared" ref="U8:U23" si="18">IF(T8="","",(T8-S8)/S8)</f>
        <v>0.33436389643914954</v>
      </c>
      <c r="W8" s="163" t="s">
        <v>81</v>
      </c>
      <c r="X8" s="25">
        <v>4875.3999999999996</v>
      </c>
      <c r="Y8" s="256">
        <v>5047.22</v>
      </c>
      <c r="Z8" s="256">
        <v>4979.2489999999998</v>
      </c>
      <c r="AA8" s="256">
        <v>7645.0780000000004</v>
      </c>
      <c r="AB8" s="256">
        <v>9124.9479999999967</v>
      </c>
      <c r="AC8" s="256">
        <v>9271.5960000000014</v>
      </c>
      <c r="AD8" s="256">
        <v>8223.6529999999984</v>
      </c>
      <c r="AE8" s="256">
        <v>10055.649999999998</v>
      </c>
      <c r="AF8" s="3">
        <v>9471.466000000004</v>
      </c>
      <c r="AG8" s="92">
        <f t="shared" ref="AG8:AG23" si="19">IF(AF8="","",(AF8-AE8)/AE8)</f>
        <v>-5.8095100764246364E-2</v>
      </c>
      <c r="AH8" s="3">
        <v>39208.55799999999</v>
      </c>
      <c r="AI8" s="256">
        <v>43534.874999999993</v>
      </c>
      <c r="AJ8" s="256">
        <v>46936.957999999977</v>
      </c>
      <c r="AK8" s="256">
        <v>51921.968000000052</v>
      </c>
      <c r="AL8" s="256">
        <v>51933.389000000017</v>
      </c>
      <c r="AM8" s="256">
        <v>46937.144999999968</v>
      </c>
      <c r="AN8" s="256">
        <v>48450.945</v>
      </c>
      <c r="AO8" s="256">
        <v>48987.734999999971</v>
      </c>
      <c r="AP8" s="3">
        <v>57875.816999999981</v>
      </c>
      <c r="AQ8" s="92">
        <f t="shared" ref="AQ8:AQ23" si="20">IF(AP8="","",(AP8-AO8)/AO8)</f>
        <v>0.18143484282341313</v>
      </c>
      <c r="AS8" s="183">
        <f t="shared" si="1"/>
        <v>0.46934653261753362</v>
      </c>
      <c r="AT8" s="259">
        <f t="shared" si="2"/>
        <v>0.46007754707955117</v>
      </c>
      <c r="AU8" s="259">
        <f t="shared" si="3"/>
        <v>0.54886851547144277</v>
      </c>
      <c r="AV8" s="259">
        <f t="shared" si="4"/>
        <v>0.83587031142493495</v>
      </c>
      <c r="AW8" s="259">
        <f t="shared" si="5"/>
        <v>0.51048511635099003</v>
      </c>
      <c r="AX8" s="259">
        <f t="shared" si="6"/>
        <v>0.48971130968147902</v>
      </c>
      <c r="AY8" s="259">
        <f t="shared" si="7"/>
        <v>0.53374609968894859</v>
      </c>
      <c r="AZ8" s="259">
        <f t="shared" si="7"/>
        <v>0.60700073191527881</v>
      </c>
      <c r="BA8" s="343">
        <f t="shared" ref="BA8:BA18" si="21">IF(AF8="","",(AF8/J8)*10)</f>
        <v>0.91541767416291042</v>
      </c>
      <c r="BB8" s="92">
        <f t="shared" ref="BB8:BB23" si="22">IF(BA8="","",(BA8-AZ8)/AZ8)</f>
        <v>0.50809978642773435</v>
      </c>
      <c r="BC8" s="165">
        <f t="shared" si="8"/>
        <v>2.425310433832923</v>
      </c>
      <c r="BD8" s="259">
        <f t="shared" si="9"/>
        <v>2.0249048429202356</v>
      </c>
      <c r="BE8" s="259">
        <f t="shared" si="10"/>
        <v>2.0389975961379729</v>
      </c>
      <c r="BF8" s="259">
        <f t="shared" si="11"/>
        <v>1.9956838438488873</v>
      </c>
      <c r="BG8" s="259">
        <f t="shared" si="12"/>
        <v>2.3630989749879605</v>
      </c>
      <c r="BH8" s="259">
        <f t="shared" si="13"/>
        <v>2.4494538492006965</v>
      </c>
      <c r="BI8" s="259">
        <f t="shared" si="14"/>
        <v>2.5903029076959698</v>
      </c>
      <c r="BJ8" s="259">
        <f t="shared" si="14"/>
        <v>2.6178804747373525</v>
      </c>
      <c r="BK8" s="259">
        <f>IF(T8="","",(AP8/T8)*10)</f>
        <v>2.3178498874672213</v>
      </c>
      <c r="BL8" s="92">
        <f t="shared" ref="BL8:BL23" si="23">IF(BK8="","",(BK8-BJ8)/BJ8)</f>
        <v>-0.11460820696950756</v>
      </c>
      <c r="BN8" s="164">
        <f t="shared" si="15"/>
        <v>40227.292000000001</v>
      </c>
      <c r="BO8" s="164">
        <f t="shared" si="16"/>
        <v>48404.350999999981</v>
      </c>
    </row>
    <row r="9" spans="1:67" ht="20.100000000000001" customHeight="1" x14ac:dyDescent="0.25">
      <c r="A9" s="178" t="s">
        <v>82</v>
      </c>
      <c r="B9" s="25">
        <v>167912.4499999999</v>
      </c>
      <c r="C9" s="256">
        <v>125645.36999999997</v>
      </c>
      <c r="D9" s="256">
        <v>135794.10999999996</v>
      </c>
      <c r="E9" s="256">
        <v>78438.490000000034</v>
      </c>
      <c r="F9" s="256">
        <v>159258.74000000002</v>
      </c>
      <c r="G9" s="256">
        <v>179781.25999999998</v>
      </c>
      <c r="H9" s="256">
        <v>158440.97000000003</v>
      </c>
      <c r="I9" s="256">
        <v>184532.48000000013</v>
      </c>
      <c r="J9" s="3">
        <v>133139.78000000006</v>
      </c>
      <c r="K9" s="92">
        <f t="shared" si="17"/>
        <v>-0.38600559502201409</v>
      </c>
      <c r="L9" s="3">
        <v>247651.7600000001</v>
      </c>
      <c r="M9" s="256">
        <v>229392.75000000003</v>
      </c>
      <c r="N9" s="256">
        <v>306569.51000000007</v>
      </c>
      <c r="O9" s="256">
        <v>231638.53999999992</v>
      </c>
      <c r="P9" s="256">
        <v>216803.50000000012</v>
      </c>
      <c r="Q9" s="256">
        <v>258485.74000000011</v>
      </c>
      <c r="R9" s="256">
        <v>249367.7099999999</v>
      </c>
      <c r="S9" s="256">
        <v>242779.33999999994</v>
      </c>
      <c r="T9" s="3">
        <v>243694.87999999977</v>
      </c>
      <c r="U9" s="92">
        <f t="shared" si="18"/>
        <v>3.7710787087559994E-3</v>
      </c>
      <c r="W9" s="163" t="s">
        <v>82</v>
      </c>
      <c r="X9" s="25">
        <v>7464.3919999999998</v>
      </c>
      <c r="Y9" s="256">
        <v>5720.5099999999993</v>
      </c>
      <c r="Z9" s="256">
        <v>6851.9379999999956</v>
      </c>
      <c r="AA9" s="256">
        <v>7142.3209999999999</v>
      </c>
      <c r="AB9" s="256">
        <v>8172.4949999999981</v>
      </c>
      <c r="AC9" s="256">
        <v>8953.7059999999983</v>
      </c>
      <c r="AD9" s="256">
        <v>8555.6589999999978</v>
      </c>
      <c r="AE9" s="256">
        <v>10155.643999999995</v>
      </c>
      <c r="AF9" s="3">
        <v>10253.629000000004</v>
      </c>
      <c r="AG9" s="92">
        <f t="shared" si="19"/>
        <v>9.6483295397130631E-3</v>
      </c>
      <c r="AH9" s="3">
        <v>51168.47700000005</v>
      </c>
      <c r="AI9" s="256">
        <v>49454.935999999994</v>
      </c>
      <c r="AJ9" s="256">
        <v>57419.120999999985</v>
      </c>
      <c r="AK9" s="256">
        <v>50259.945</v>
      </c>
      <c r="AL9" s="256">
        <v>50881.621999999916</v>
      </c>
      <c r="AM9" s="256">
        <v>62257.105999999985</v>
      </c>
      <c r="AN9" s="256">
        <v>56391.371000000021</v>
      </c>
      <c r="AO9" s="256">
        <v>66102.286999999924</v>
      </c>
      <c r="AP9" s="3">
        <v>65025.815999999955</v>
      </c>
      <c r="AQ9" s="92">
        <f t="shared" si="20"/>
        <v>-1.6284928235538506E-2</v>
      </c>
      <c r="AS9" s="183">
        <f t="shared" si="1"/>
        <v>0.44454071154342661</v>
      </c>
      <c r="AT9" s="259">
        <f t="shared" si="2"/>
        <v>0.45529015514061527</v>
      </c>
      <c r="AU9" s="259">
        <f t="shared" si="3"/>
        <v>0.50458285709151873</v>
      </c>
      <c r="AV9" s="259">
        <f t="shared" si="4"/>
        <v>0.9105632961572816</v>
      </c>
      <c r="AW9" s="259">
        <f t="shared" si="5"/>
        <v>0.51315833592555093</v>
      </c>
      <c r="AX9" s="259">
        <f t="shared" si="6"/>
        <v>0.49803333228390984</v>
      </c>
      <c r="AY9" s="259">
        <f t="shared" si="7"/>
        <v>0.53999031942306308</v>
      </c>
      <c r="AZ9" s="259">
        <f t="shared" si="7"/>
        <v>0.55034452471456452</v>
      </c>
      <c r="BA9" s="343">
        <f t="shared" si="21"/>
        <v>0.77014014894721927</v>
      </c>
      <c r="BB9" s="92">
        <f t="shared" si="22"/>
        <v>0.39937823374667253</v>
      </c>
      <c r="BC9" s="165">
        <f t="shared" si="8"/>
        <v>2.0661463096406028</v>
      </c>
      <c r="BD9" s="259">
        <f t="shared" si="9"/>
        <v>2.1559066709824086</v>
      </c>
      <c r="BE9" s="259">
        <f t="shared" si="10"/>
        <v>1.8729560222737081</v>
      </c>
      <c r="BF9" s="259">
        <f t="shared" si="11"/>
        <v>2.1697574591861963</v>
      </c>
      <c r="BG9" s="259">
        <f t="shared" si="12"/>
        <v>2.3469003959806871</v>
      </c>
      <c r="BH9" s="259">
        <f t="shared" si="13"/>
        <v>2.4085315499415931</v>
      </c>
      <c r="BI9" s="259">
        <f t="shared" si="14"/>
        <v>2.2613742172152138</v>
      </c>
      <c r="BJ9" s="259">
        <f t="shared" si="14"/>
        <v>2.7227311434325485</v>
      </c>
      <c r="BK9" s="259">
        <f t="shared" ref="BK9:BK23" si="24">IF(T9="","",(AP9/T9)*10)</f>
        <v>2.6683291827879199</v>
      </c>
      <c r="BL9" s="92">
        <f t="shared" si="23"/>
        <v>-1.9980658309157941E-2</v>
      </c>
      <c r="BN9" s="164">
        <f t="shared" si="15"/>
        <v>47835.712000000021</v>
      </c>
      <c r="BO9" s="164">
        <f t="shared" si="16"/>
        <v>54772.186999999947</v>
      </c>
    </row>
    <row r="10" spans="1:67" ht="20.100000000000001" customHeight="1" x14ac:dyDescent="0.25">
      <c r="A10" s="178" t="s">
        <v>83</v>
      </c>
      <c r="B10" s="25">
        <v>170409.85000000006</v>
      </c>
      <c r="C10" s="256">
        <v>125525.65000000001</v>
      </c>
      <c r="D10" s="256">
        <v>131142.06000000003</v>
      </c>
      <c r="E10" s="256">
        <v>111314.47999999998</v>
      </c>
      <c r="F10" s="256">
        <v>139455.4</v>
      </c>
      <c r="G10" s="256">
        <v>172871.54000000007</v>
      </c>
      <c r="H10" s="256">
        <v>120986.90999999999</v>
      </c>
      <c r="I10" s="256">
        <v>199410.34000000003</v>
      </c>
      <c r="J10" s="3">
        <v>151818.21000000005</v>
      </c>
      <c r="K10" s="92">
        <f t="shared" si="17"/>
        <v>-0.31348103761729218</v>
      </c>
      <c r="L10" s="3">
        <v>215335.86</v>
      </c>
      <c r="M10" s="256">
        <v>234500.52</v>
      </c>
      <c r="N10" s="256">
        <v>245047.83999999971</v>
      </c>
      <c r="O10" s="256">
        <v>295201.40999999992</v>
      </c>
      <c r="P10" s="256">
        <v>217619.5400000001</v>
      </c>
      <c r="Q10" s="256">
        <v>264598.62000000005</v>
      </c>
      <c r="R10" s="256">
        <v>251381.47999999989</v>
      </c>
      <c r="S10" s="256">
        <v>227669.61000000016</v>
      </c>
      <c r="T10" s="3">
        <v>276784.58000000031</v>
      </c>
      <c r="U10" s="92">
        <f t="shared" si="18"/>
        <v>0.2157291436481141</v>
      </c>
      <c r="W10" s="163" t="s">
        <v>83</v>
      </c>
      <c r="X10" s="25">
        <v>7083.5199999999986</v>
      </c>
      <c r="Y10" s="256">
        <v>5734.7760000000007</v>
      </c>
      <c r="Z10" s="256">
        <v>6986.2150000000011</v>
      </c>
      <c r="AA10" s="256">
        <v>8949.2860000000001</v>
      </c>
      <c r="AB10" s="256">
        <v>7735.4290000000001</v>
      </c>
      <c r="AC10" s="256">
        <v>8580.4020000000019</v>
      </c>
      <c r="AD10" s="256">
        <v>6735.8920000000016</v>
      </c>
      <c r="AE10" s="256">
        <v>10378.664999999992</v>
      </c>
      <c r="AF10" s="3">
        <v>11317.51</v>
      </c>
      <c r="AG10" s="92">
        <f t="shared" si="19"/>
        <v>9.0459129377430447E-2</v>
      </c>
      <c r="AH10" s="3">
        <v>46025.074999999961</v>
      </c>
      <c r="AI10" s="256">
        <v>44904.889000000003</v>
      </c>
      <c r="AJ10" s="256">
        <v>48943.746000000036</v>
      </c>
      <c r="AK10" s="256">
        <v>56740.441000000035</v>
      </c>
      <c r="AL10" s="256">
        <v>53780.95900000001</v>
      </c>
      <c r="AM10" s="256">
        <v>62171.204999999944</v>
      </c>
      <c r="AN10" s="256">
        <v>54331.439000000013</v>
      </c>
      <c r="AO10" s="256">
        <v>53618.425999999978</v>
      </c>
      <c r="AP10" s="3">
        <v>64413.21500000004</v>
      </c>
      <c r="AQ10" s="92">
        <f t="shared" si="20"/>
        <v>0.20132610755862299</v>
      </c>
      <c r="AS10" s="183">
        <f t="shared" si="1"/>
        <v>0.41567550232571626</v>
      </c>
      <c r="AT10" s="259">
        <f t="shared" si="2"/>
        <v>0.45686088859129592</v>
      </c>
      <c r="AU10" s="259">
        <f t="shared" si="3"/>
        <v>0.53272115749897475</v>
      </c>
      <c r="AV10" s="259">
        <f t="shared" si="4"/>
        <v>0.80396422819385238</v>
      </c>
      <c r="AW10" s="259">
        <f t="shared" si="5"/>
        <v>0.55468838065790216</v>
      </c>
      <c r="AX10" s="259">
        <f t="shared" si="6"/>
        <v>0.49634555231011412</v>
      </c>
      <c r="AY10" s="259">
        <f t="shared" si="7"/>
        <v>0.55674551899870839</v>
      </c>
      <c r="AZ10" s="259">
        <f t="shared" si="7"/>
        <v>0.52046774505273852</v>
      </c>
      <c r="BA10" s="343">
        <f t="shared" si="21"/>
        <v>0.74546459215926708</v>
      </c>
      <c r="BB10" s="92">
        <f t="shared" si="22"/>
        <v>0.43229738873391632</v>
      </c>
      <c r="BC10" s="165">
        <f t="shared" si="8"/>
        <v>2.1373623046342565</v>
      </c>
      <c r="BD10" s="259">
        <f t="shared" si="9"/>
        <v>1.914916393362369</v>
      </c>
      <c r="BE10" s="259">
        <f t="shared" si="10"/>
        <v>1.9973139122548518</v>
      </c>
      <c r="BF10" s="259">
        <f t="shared" si="11"/>
        <v>1.9220924791653282</v>
      </c>
      <c r="BG10" s="259">
        <f t="shared" si="12"/>
        <v>2.4713295046942929</v>
      </c>
      <c r="BH10" s="259">
        <f t="shared" si="13"/>
        <v>2.3496420729631899</v>
      </c>
      <c r="BI10" s="259">
        <f t="shared" si="14"/>
        <v>2.1613143100279322</v>
      </c>
      <c r="BJ10" s="259">
        <f t="shared" si="14"/>
        <v>2.3550980739150886</v>
      </c>
      <c r="BK10" s="259">
        <f t="shared" si="24"/>
        <v>2.3271966595826967</v>
      </c>
      <c r="BL10" s="92">
        <f t="shared" si="23"/>
        <v>-1.1847240945685504E-2</v>
      </c>
      <c r="BN10" s="164">
        <f t="shared" si="15"/>
        <v>47595.547000000013</v>
      </c>
      <c r="BO10" s="164">
        <f t="shared" si="16"/>
        <v>53095.705000000038</v>
      </c>
    </row>
    <row r="11" spans="1:67" ht="20.100000000000001" customHeight="1" x14ac:dyDescent="0.25">
      <c r="A11" s="178" t="s">
        <v>84</v>
      </c>
      <c r="B11" s="25">
        <v>105742.86999999997</v>
      </c>
      <c r="C11" s="256">
        <v>146772.35999999993</v>
      </c>
      <c r="D11" s="256">
        <v>106191.60999999997</v>
      </c>
      <c r="E11" s="256">
        <v>156740.30999999991</v>
      </c>
      <c r="F11" s="256">
        <v>208322.54999999996</v>
      </c>
      <c r="G11" s="256">
        <v>182102.74999999991</v>
      </c>
      <c r="H11" s="256">
        <v>156424.29999999996</v>
      </c>
      <c r="I11" s="256">
        <v>210512.95000000007</v>
      </c>
      <c r="J11" s="3">
        <v>130046.12999999995</v>
      </c>
      <c r="K11" s="92">
        <f t="shared" si="17"/>
        <v>-0.61875597528354098</v>
      </c>
      <c r="L11" s="3">
        <v>222013.68</v>
      </c>
      <c r="M11" s="256">
        <v>263893.25999999989</v>
      </c>
      <c r="N11" s="256">
        <v>299190.6300000003</v>
      </c>
      <c r="O11" s="256">
        <v>256106.34999999966</v>
      </c>
      <c r="P11" s="256">
        <v>230811.05</v>
      </c>
      <c r="Q11" s="256">
        <v>216672.04999999973</v>
      </c>
      <c r="R11" s="256">
        <v>236692.25999999989</v>
      </c>
      <c r="S11" s="256">
        <v>262543.83999999991</v>
      </c>
      <c r="T11" s="3">
        <v>258955.76</v>
      </c>
      <c r="U11" s="92">
        <f t="shared" si="18"/>
        <v>-1.3666593739163338E-2</v>
      </c>
      <c r="W11" s="163" t="s">
        <v>84</v>
      </c>
      <c r="X11" s="25">
        <v>5269.9080000000022</v>
      </c>
      <c r="Y11" s="256">
        <v>6791.5110000000022</v>
      </c>
      <c r="Z11" s="256">
        <v>6331.175000000002</v>
      </c>
      <c r="AA11" s="256">
        <v>12356.189000000002</v>
      </c>
      <c r="AB11" s="256">
        <v>10013.188000000002</v>
      </c>
      <c r="AC11" s="256">
        <v>9709.3430000000008</v>
      </c>
      <c r="AD11" s="256">
        <v>9076.9680000000026</v>
      </c>
      <c r="AE11" s="256">
        <v>11136.808999999994</v>
      </c>
      <c r="AF11" s="3">
        <v>12228.046</v>
      </c>
      <c r="AG11" s="92">
        <f t="shared" si="19"/>
        <v>9.7984709982905066E-2</v>
      </c>
      <c r="AH11" s="3">
        <v>47205.19600000004</v>
      </c>
      <c r="AI11" s="256">
        <v>52842.769000000008</v>
      </c>
      <c r="AJ11" s="256">
        <v>54431.923000000046</v>
      </c>
      <c r="AK11" s="256">
        <v>55981.48</v>
      </c>
      <c r="AL11" s="256">
        <v>55053.410000000054</v>
      </c>
      <c r="AM11" s="256">
        <v>55267.650999999962</v>
      </c>
      <c r="AN11" s="256">
        <v>56011.776000000005</v>
      </c>
      <c r="AO11" s="256">
        <v>66521.34500000003</v>
      </c>
      <c r="AP11" s="3">
        <v>64587.637999999897</v>
      </c>
      <c r="AQ11" s="92">
        <f t="shared" si="20"/>
        <v>-2.9068970268116681E-2</v>
      </c>
      <c r="AS11" s="183">
        <f t="shared" si="1"/>
        <v>0.4983700555886183</v>
      </c>
      <c r="AT11" s="259">
        <f t="shared" si="2"/>
        <v>0.46272411236012051</v>
      </c>
      <c r="AU11" s="259">
        <f t="shared" si="3"/>
        <v>0.59620293919642087</v>
      </c>
      <c r="AV11" s="259">
        <f t="shared" si="4"/>
        <v>0.78832235306922693</v>
      </c>
      <c r="AW11" s="259">
        <f t="shared" si="5"/>
        <v>0.48065790285305188</v>
      </c>
      <c r="AX11" s="259">
        <f t="shared" si="6"/>
        <v>0.53317937263440585</v>
      </c>
      <c r="AY11" s="259">
        <f t="shared" si="7"/>
        <v>0.580278639571985</v>
      </c>
      <c r="AZ11" s="259">
        <f t="shared" si="7"/>
        <v>0.52903201442001502</v>
      </c>
      <c r="BA11" s="343">
        <f t="shared" si="21"/>
        <v>0.9402852664665996</v>
      </c>
      <c r="BB11" s="92">
        <f t="shared" si="22"/>
        <v>0.77736931005479337</v>
      </c>
      <c r="BC11" s="165">
        <f t="shared" si="8"/>
        <v>2.1262291584914967</v>
      </c>
      <c r="BD11" s="259">
        <f t="shared" si="9"/>
        <v>2.002429656596763</v>
      </c>
      <c r="BE11" s="259">
        <f t="shared" si="10"/>
        <v>1.8193057382846511</v>
      </c>
      <c r="BF11" s="259">
        <f t="shared" si="11"/>
        <v>2.185868487837185</v>
      </c>
      <c r="BG11" s="259">
        <f t="shared" si="12"/>
        <v>2.3852155258597914</v>
      </c>
      <c r="BH11" s="259">
        <f t="shared" si="13"/>
        <v>2.5507512851796084</v>
      </c>
      <c r="BI11" s="259">
        <f t="shared" si="14"/>
        <v>2.3664388518661332</v>
      </c>
      <c r="BJ11" s="259">
        <f t="shared" si="14"/>
        <v>2.5337233202652958</v>
      </c>
      <c r="BK11" s="259">
        <f t="shared" si="24"/>
        <v>2.4941572259292437</v>
      </c>
      <c r="BL11" s="92">
        <f t="shared" si="23"/>
        <v>-1.5615791203243639E-2</v>
      </c>
      <c r="BN11" s="164">
        <f t="shared" si="15"/>
        <v>46934.808000000005</v>
      </c>
      <c r="BO11" s="164">
        <f t="shared" si="16"/>
        <v>52359.591999999895</v>
      </c>
    </row>
    <row r="12" spans="1:67" ht="20.100000000000001" customHeight="1" x14ac:dyDescent="0.25">
      <c r="A12" s="178" t="s">
        <v>85</v>
      </c>
      <c r="B12" s="25">
        <v>173043.08000000005</v>
      </c>
      <c r="C12" s="256">
        <v>88557.569999999978</v>
      </c>
      <c r="D12" s="256">
        <v>121066.39000000004</v>
      </c>
      <c r="E12" s="256">
        <v>142381.43</v>
      </c>
      <c r="F12" s="256">
        <v>163673.44999999992</v>
      </c>
      <c r="G12" s="256">
        <v>227727.18000000014</v>
      </c>
      <c r="H12" s="256">
        <v>155864.22</v>
      </c>
      <c r="I12" s="256">
        <v>234154.51999999981</v>
      </c>
      <c r="J12" s="3">
        <v>175773.25999999981</v>
      </c>
      <c r="K12" s="92">
        <f t="shared" si="17"/>
        <v>-0.33213959848045188</v>
      </c>
      <c r="L12" s="3">
        <v>215680.73000000007</v>
      </c>
      <c r="M12" s="256">
        <v>298357.37000000005</v>
      </c>
      <c r="N12" s="256">
        <v>243274.90999999974</v>
      </c>
      <c r="O12" s="256">
        <v>242334.35000000021</v>
      </c>
      <c r="P12" s="256">
        <v>229301.40999999997</v>
      </c>
      <c r="Q12" s="256">
        <v>227631.27999999985</v>
      </c>
      <c r="R12" s="256">
        <v>210682.02999999985</v>
      </c>
      <c r="S12" s="256">
        <v>281209.82000000007</v>
      </c>
      <c r="T12" s="3">
        <v>251527.53999999989</v>
      </c>
      <c r="U12" s="92">
        <f t="shared" si="18"/>
        <v>-0.10555207495954504</v>
      </c>
      <c r="W12" s="163" t="s">
        <v>85</v>
      </c>
      <c r="X12" s="25">
        <v>8468.7459999999992</v>
      </c>
      <c r="Y12" s="256">
        <v>4467.674</v>
      </c>
      <c r="Z12" s="256">
        <v>6989.1480000000029</v>
      </c>
      <c r="AA12" s="256">
        <v>11275.52199999999</v>
      </c>
      <c r="AB12" s="256">
        <v>8874.6120000000028</v>
      </c>
      <c r="AC12" s="256">
        <v>11770.861000000004</v>
      </c>
      <c r="AD12" s="256">
        <v>9312.0499999999993</v>
      </c>
      <c r="AE12" s="256">
        <v>14134.415999999999</v>
      </c>
      <c r="AF12" s="3">
        <v>13192.549000000015</v>
      </c>
      <c r="AG12" s="92">
        <f t="shared" si="19"/>
        <v>-6.6636428416991828E-2</v>
      </c>
      <c r="AH12" s="3">
        <v>45837.497000000039</v>
      </c>
      <c r="AI12" s="256">
        <v>51105.701000000001</v>
      </c>
      <c r="AJ12" s="256">
        <v>50899.00499999999</v>
      </c>
      <c r="AK12" s="256">
        <v>50438.382000000049</v>
      </c>
      <c r="AL12" s="256">
        <v>52151.921999999926</v>
      </c>
      <c r="AM12" s="256">
        <v>56091.163000000008</v>
      </c>
      <c r="AN12" s="256">
        <v>52692.622000000047</v>
      </c>
      <c r="AO12" s="256">
        <v>64576.995000000068</v>
      </c>
      <c r="AP12" s="3">
        <v>62707.203000000067</v>
      </c>
      <c r="AQ12" s="92">
        <f t="shared" si="20"/>
        <v>-2.8954459711233067E-2</v>
      </c>
      <c r="AS12" s="183">
        <f t="shared" si="1"/>
        <v>0.48940102083250003</v>
      </c>
      <c r="AT12" s="259">
        <f t="shared" si="2"/>
        <v>0.50449374344847098</v>
      </c>
      <c r="AU12" s="259">
        <f t="shared" si="3"/>
        <v>0.57729878622795316</v>
      </c>
      <c r="AV12" s="259">
        <f t="shared" si="4"/>
        <v>0.79192363779461905</v>
      </c>
      <c r="AW12" s="259">
        <f t="shared" si="5"/>
        <v>0.54221451310521085</v>
      </c>
      <c r="AX12" s="259">
        <f t="shared" si="6"/>
        <v>0.51688432623633229</v>
      </c>
      <c r="AY12" s="259">
        <f t="shared" si="7"/>
        <v>0.59744629011071293</v>
      </c>
      <c r="AZ12" s="259">
        <f t="shared" si="7"/>
        <v>0.6036362654882772</v>
      </c>
      <c r="BA12" s="343">
        <f t="shared" si="21"/>
        <v>0.75054356959642377</v>
      </c>
      <c r="BB12" s="92">
        <f t="shared" si="22"/>
        <v>0.24337057348486885</v>
      </c>
      <c r="BC12" s="165">
        <f t="shared" si="8"/>
        <v>2.1252476751168277</v>
      </c>
      <c r="BD12" s="259">
        <f t="shared" si="9"/>
        <v>1.7129022487361378</v>
      </c>
      <c r="BE12" s="259">
        <f t="shared" si="10"/>
        <v>2.0922422702776888</v>
      </c>
      <c r="BF12" s="259">
        <f t="shared" si="11"/>
        <v>2.0813550369561726</v>
      </c>
      <c r="BG12" s="259">
        <f t="shared" si="12"/>
        <v>2.2743829617096525</v>
      </c>
      <c r="BH12" s="259">
        <f t="shared" si="13"/>
        <v>2.4641236916121563</v>
      </c>
      <c r="BI12" s="259">
        <f t="shared" si="14"/>
        <v>2.5010496623751006</v>
      </c>
      <c r="BJ12" s="259">
        <f t="shared" si="14"/>
        <v>2.2963990019978695</v>
      </c>
      <c r="BK12" s="259">
        <f t="shared" si="24"/>
        <v>2.4930551541195092</v>
      </c>
      <c r="BL12" s="92">
        <f t="shared" si="23"/>
        <v>8.5636752128244537E-2</v>
      </c>
      <c r="BN12" s="164">
        <f t="shared" si="15"/>
        <v>43380.572000000044</v>
      </c>
      <c r="BO12" s="164">
        <f t="shared" si="16"/>
        <v>49514.654000000053</v>
      </c>
    </row>
    <row r="13" spans="1:67" ht="20.100000000000001" customHeight="1" x14ac:dyDescent="0.25">
      <c r="A13" s="178" t="s">
        <v>86</v>
      </c>
      <c r="B13" s="25">
        <v>153878.58000000007</v>
      </c>
      <c r="C13" s="256">
        <v>146271.1</v>
      </c>
      <c r="D13" s="256">
        <v>129654.32999999994</v>
      </c>
      <c r="E13" s="256">
        <v>179800.25999999989</v>
      </c>
      <c r="F13" s="256">
        <v>269493.00999999989</v>
      </c>
      <c r="G13" s="256">
        <v>237770.30999999997</v>
      </c>
      <c r="H13" s="256">
        <v>148079.01000000004</v>
      </c>
      <c r="I13" s="256">
        <v>204358.18000000011</v>
      </c>
      <c r="J13" s="3"/>
      <c r="K13" s="92" t="str">
        <f t="shared" si="17"/>
        <v/>
      </c>
      <c r="L13" s="3">
        <v>248639.30000000008</v>
      </c>
      <c r="M13" s="256">
        <v>301296.24000000011</v>
      </c>
      <c r="N13" s="256">
        <v>302219.03000000003</v>
      </c>
      <c r="O13" s="256">
        <v>271364.13999999984</v>
      </c>
      <c r="P13" s="256">
        <v>280219.00999999989</v>
      </c>
      <c r="Q13" s="256">
        <v>268822.42000000004</v>
      </c>
      <c r="R13" s="256">
        <v>250779.80999999988</v>
      </c>
      <c r="S13" s="256">
        <v>254536.99999999983</v>
      </c>
      <c r="T13" s="3"/>
      <c r="U13" s="92" t="str">
        <f t="shared" si="18"/>
        <v/>
      </c>
      <c r="W13" s="163" t="s">
        <v>86</v>
      </c>
      <c r="X13" s="25">
        <v>8304.4390000000039</v>
      </c>
      <c r="Y13" s="256">
        <v>7350.9219999999987</v>
      </c>
      <c r="Z13" s="256">
        <v>8610.476999999999</v>
      </c>
      <c r="AA13" s="256">
        <v>14121.920000000007</v>
      </c>
      <c r="AB13" s="256">
        <v>13262.653999999999</v>
      </c>
      <c r="AC13" s="256">
        <v>12363.967000000001</v>
      </c>
      <c r="AD13" s="256">
        <v>8490.9230000000025</v>
      </c>
      <c r="AE13" s="256">
        <v>11281.840000000011</v>
      </c>
      <c r="AF13" s="3"/>
      <c r="AG13" s="92" t="str">
        <f t="shared" si="19"/>
        <v/>
      </c>
      <c r="AH13" s="3">
        <v>54364.509000000027</v>
      </c>
      <c r="AI13" s="256">
        <v>59788.318999999996</v>
      </c>
      <c r="AJ13" s="256">
        <v>62714.63899999993</v>
      </c>
      <c r="AK13" s="256">
        <v>65018.055000000037</v>
      </c>
      <c r="AL13" s="256">
        <v>69122.01800000004</v>
      </c>
      <c r="AM13" s="256">
        <v>69013.110000000117</v>
      </c>
      <c r="AN13" s="256">
        <v>62459.188000000002</v>
      </c>
      <c r="AO13" s="256">
        <v>65076.589000000007</v>
      </c>
      <c r="AP13" s="3"/>
      <c r="AQ13" s="92" t="str">
        <f t="shared" si="20"/>
        <v/>
      </c>
      <c r="AS13" s="183">
        <f t="shared" si="1"/>
        <v>0.53967478774498701</v>
      </c>
      <c r="AT13" s="259">
        <f t="shared" si="2"/>
        <v>0.50255463998014638</v>
      </c>
      <c r="AU13" s="259">
        <f t="shared" si="3"/>
        <v>0.66411025378018629</v>
      </c>
      <c r="AV13" s="259">
        <f t="shared" si="4"/>
        <v>0.78542266846555253</v>
      </c>
      <c r="AW13" s="259">
        <f t="shared" si="5"/>
        <v>0.49213350654252608</v>
      </c>
      <c r="AX13" s="259">
        <f t="shared" si="6"/>
        <v>0.51999625184490039</v>
      </c>
      <c r="AY13" s="259">
        <f t="shared" si="7"/>
        <v>0.57340490053249282</v>
      </c>
      <c r="AZ13" s="259">
        <f t="shared" si="7"/>
        <v>0.55206207062521329</v>
      </c>
      <c r="BA13" s="343" t="str">
        <f t="shared" si="21"/>
        <v/>
      </c>
      <c r="BB13" s="92" t="str">
        <f t="shared" si="22"/>
        <v/>
      </c>
      <c r="BC13" s="165">
        <f t="shared" si="8"/>
        <v>2.1864809384518056</v>
      </c>
      <c r="BD13" s="259">
        <f t="shared" si="9"/>
        <v>1.9843699011975713</v>
      </c>
      <c r="BE13" s="259">
        <f t="shared" si="10"/>
        <v>2.0751386502696381</v>
      </c>
      <c r="BF13" s="259">
        <f t="shared" si="11"/>
        <v>2.3959707793373171</v>
      </c>
      <c r="BG13" s="259">
        <f t="shared" si="12"/>
        <v>2.4667140890976693</v>
      </c>
      <c r="BH13" s="259">
        <f t="shared" si="13"/>
        <v>2.5672378814237335</v>
      </c>
      <c r="BI13" s="259">
        <f t="shared" si="14"/>
        <v>2.4905987447713605</v>
      </c>
      <c r="BJ13" s="259">
        <f t="shared" si="14"/>
        <v>2.5566651999512864</v>
      </c>
      <c r="BK13" s="259" t="str">
        <f t="shared" si="24"/>
        <v/>
      </c>
      <c r="BL13" s="92" t="str">
        <f t="shared" si="23"/>
        <v/>
      </c>
      <c r="BN13" s="164">
        <f t="shared" si="15"/>
        <v>53968.264999999999</v>
      </c>
      <c r="BO13" s="164">
        <f t="shared" si="16"/>
        <v>0</v>
      </c>
    </row>
    <row r="14" spans="1:67" ht="20.100000000000001" customHeight="1" x14ac:dyDescent="0.25">
      <c r="A14" s="178" t="s">
        <v>87</v>
      </c>
      <c r="B14" s="25">
        <v>172907.80999999991</v>
      </c>
      <c r="C14" s="256">
        <v>197865.85999999996</v>
      </c>
      <c r="D14" s="256">
        <v>108818.47999999997</v>
      </c>
      <c r="E14" s="256">
        <v>128700.31000000001</v>
      </c>
      <c r="F14" s="256">
        <v>196874.73</v>
      </c>
      <c r="G14" s="256">
        <v>236496.18999999983</v>
      </c>
      <c r="H14" s="256">
        <v>161852.32999999987</v>
      </c>
      <c r="I14" s="256">
        <v>159079.38999999987</v>
      </c>
      <c r="J14" s="3"/>
      <c r="K14" s="92" t="str">
        <f t="shared" si="17"/>
        <v/>
      </c>
      <c r="L14" s="3">
        <v>188089.6999999999</v>
      </c>
      <c r="M14" s="256">
        <v>220263.89</v>
      </c>
      <c r="N14" s="256">
        <v>238438.41000000006</v>
      </c>
      <c r="O14" s="256">
        <v>192903.74999999985</v>
      </c>
      <c r="P14" s="256">
        <v>168311.4199999999</v>
      </c>
      <c r="Q14" s="256">
        <v>186814.79000000024</v>
      </c>
      <c r="R14" s="256">
        <v>210054.59999999992</v>
      </c>
      <c r="S14" s="256">
        <v>215921.85999999969</v>
      </c>
      <c r="T14" s="3"/>
      <c r="U14" s="92" t="str">
        <f t="shared" si="18"/>
        <v/>
      </c>
      <c r="W14" s="163" t="s">
        <v>87</v>
      </c>
      <c r="X14" s="25">
        <v>7854.7379999999985</v>
      </c>
      <c r="Y14" s="256">
        <v>8326.2219999999998</v>
      </c>
      <c r="Z14" s="256">
        <v>7079.4509999999991</v>
      </c>
      <c r="AA14" s="256">
        <v>9224.3630000000012</v>
      </c>
      <c r="AB14" s="256">
        <v>8588.8440000000028</v>
      </c>
      <c r="AC14" s="256">
        <v>10903.496999999998</v>
      </c>
      <c r="AD14" s="256">
        <v>9865.234000000004</v>
      </c>
      <c r="AE14" s="256">
        <v>9459.2879999999968</v>
      </c>
      <c r="AF14" s="3"/>
      <c r="AG14" s="92" t="str">
        <f t="shared" si="19"/>
        <v/>
      </c>
      <c r="AH14" s="3">
        <v>39184.329000000012</v>
      </c>
      <c r="AI14" s="256">
        <v>43186.20999999997</v>
      </c>
      <c r="AJ14" s="256">
        <v>48896.256000000016</v>
      </c>
      <c r="AK14" s="256">
        <v>49231.409</v>
      </c>
      <c r="AL14" s="256">
        <v>41790.908999999992</v>
      </c>
      <c r="AM14" s="256">
        <v>45062.92500000001</v>
      </c>
      <c r="AN14" s="256">
        <v>49950.609999999986</v>
      </c>
      <c r="AO14" s="256">
        <v>51111.209999999905</v>
      </c>
      <c r="AP14" s="3"/>
      <c r="AQ14" s="92" t="str">
        <f t="shared" si="20"/>
        <v/>
      </c>
      <c r="AS14" s="183">
        <f t="shared" si="1"/>
        <v>0.45427317597741834</v>
      </c>
      <c r="AT14" s="259">
        <f t="shared" si="2"/>
        <v>0.4208013449111434</v>
      </c>
      <c r="AU14" s="259">
        <f t="shared" si="3"/>
        <v>0.65057433259497854</v>
      </c>
      <c r="AV14" s="259">
        <f t="shared" si="4"/>
        <v>0.71673199543963806</v>
      </c>
      <c r="AW14" s="259">
        <f t="shared" si="5"/>
        <v>0.436259341155668</v>
      </c>
      <c r="AX14" s="259">
        <f t="shared" si="6"/>
        <v>0.46104324133086483</v>
      </c>
      <c r="AY14" s="259">
        <f t="shared" si="7"/>
        <v>0.6095206661529069</v>
      </c>
      <c r="AZ14" s="259">
        <f t="shared" si="7"/>
        <v>0.59462687152622384</v>
      </c>
      <c r="BA14" s="343" t="str">
        <f t="shared" si="21"/>
        <v/>
      </c>
      <c r="BB14" s="92" t="str">
        <f t="shared" si="22"/>
        <v/>
      </c>
      <c r="BC14" s="165">
        <f t="shared" si="8"/>
        <v>2.0832788291969222</v>
      </c>
      <c r="BD14" s="259">
        <f t="shared" si="9"/>
        <v>1.9606577364996127</v>
      </c>
      <c r="BE14" s="259">
        <f t="shared" si="10"/>
        <v>2.0506870516373601</v>
      </c>
      <c r="BF14" s="259">
        <f t="shared" si="11"/>
        <v>2.5521229628765663</v>
      </c>
      <c r="BG14" s="259">
        <f t="shared" si="12"/>
        <v>2.4829514836248197</v>
      </c>
      <c r="BH14" s="259">
        <f t="shared" si="13"/>
        <v>2.412171166961671</v>
      </c>
      <c r="BI14" s="259">
        <f t="shared" si="14"/>
        <v>2.3779822008182636</v>
      </c>
      <c r="BJ14" s="259">
        <f t="shared" si="14"/>
        <v>2.3671160483704603</v>
      </c>
      <c r="BK14" s="259" t="str">
        <f t="shared" si="24"/>
        <v/>
      </c>
      <c r="BL14" s="92" t="str">
        <f t="shared" si="23"/>
        <v/>
      </c>
      <c r="BN14" s="164">
        <f t="shared" si="15"/>
        <v>40085.375999999982</v>
      </c>
      <c r="BO14" s="164">
        <f t="shared" si="16"/>
        <v>0</v>
      </c>
    </row>
    <row r="15" spans="1:67" ht="20.100000000000001" customHeight="1" x14ac:dyDescent="0.25">
      <c r="A15" s="178" t="s">
        <v>88</v>
      </c>
      <c r="B15" s="25">
        <v>184668.65</v>
      </c>
      <c r="C15" s="256">
        <v>144340.81999999992</v>
      </c>
      <c r="D15" s="256">
        <v>80105.51999999996</v>
      </c>
      <c r="E15" s="256">
        <v>122946.30000000002</v>
      </c>
      <c r="F15" s="256">
        <v>216355.29000000004</v>
      </c>
      <c r="G15" s="256">
        <v>152646.59000000005</v>
      </c>
      <c r="H15" s="256">
        <v>150358.61999999979</v>
      </c>
      <c r="I15" s="256">
        <v>132546.37999999998</v>
      </c>
      <c r="J15" s="3"/>
      <c r="K15" s="92" t="str">
        <f t="shared" si="17"/>
        <v/>
      </c>
      <c r="L15" s="3">
        <v>276286.43999999977</v>
      </c>
      <c r="M15" s="256">
        <v>291231.52999999991</v>
      </c>
      <c r="N15" s="256">
        <v>295760.24000000017</v>
      </c>
      <c r="O15" s="256">
        <v>290599.48999999982</v>
      </c>
      <c r="P15" s="256">
        <v>290227.67999999964</v>
      </c>
      <c r="Q15" s="256">
        <v>248925.34999999977</v>
      </c>
      <c r="R15" s="256">
        <v>261701.74000000011</v>
      </c>
      <c r="S15" s="256">
        <v>269316.65999999986</v>
      </c>
      <c r="T15" s="3"/>
      <c r="U15" s="92" t="str">
        <f t="shared" si="18"/>
        <v/>
      </c>
      <c r="W15" s="163" t="s">
        <v>88</v>
      </c>
      <c r="X15" s="25">
        <v>8976.5390000000007</v>
      </c>
      <c r="Y15" s="256">
        <v>8231.4969999999994</v>
      </c>
      <c r="Z15" s="256">
        <v>7380.0529999999981</v>
      </c>
      <c r="AA15" s="256">
        <v>9158.0150000000012</v>
      </c>
      <c r="AB15" s="256">
        <v>11920.680999999999</v>
      </c>
      <c r="AC15" s="256">
        <v>8611.9049999999952</v>
      </c>
      <c r="AD15" s="256">
        <v>9047.8519999999971</v>
      </c>
      <c r="AE15" s="256">
        <v>10674.607000000007</v>
      </c>
      <c r="AF15" s="3"/>
      <c r="AG15" s="92" t="str">
        <f t="shared" si="19"/>
        <v/>
      </c>
      <c r="AH15" s="3">
        <v>64657.764999999978</v>
      </c>
      <c r="AI15" s="256">
        <v>67014.460999999996</v>
      </c>
      <c r="AJ15" s="256">
        <v>62417.526999999995</v>
      </c>
      <c r="AK15" s="256">
        <v>71596.117000000057</v>
      </c>
      <c r="AL15" s="256">
        <v>76295.819000000003</v>
      </c>
      <c r="AM15" s="256">
        <v>70793.574000000022</v>
      </c>
      <c r="AN15" s="256">
        <v>69747.713000000032</v>
      </c>
      <c r="AO15" s="256">
        <v>71919.804999999949</v>
      </c>
      <c r="AP15" s="3"/>
      <c r="AQ15" s="92" t="str">
        <f t="shared" si="20"/>
        <v/>
      </c>
      <c r="AS15" s="183">
        <f t="shared" si="1"/>
        <v>0.48608894904468092</v>
      </c>
      <c r="AT15" s="259">
        <f t="shared" si="2"/>
        <v>0.57028198953005838</v>
      </c>
      <c r="AU15" s="259">
        <f t="shared" si="3"/>
        <v>0.92129144158854492</v>
      </c>
      <c r="AV15" s="259">
        <f t="shared" si="4"/>
        <v>0.7448792684285741</v>
      </c>
      <c r="AW15" s="259">
        <f t="shared" si="5"/>
        <v>0.55097709882665669</v>
      </c>
      <c r="AX15" s="259">
        <f t="shared" si="6"/>
        <v>0.56417277320115655</v>
      </c>
      <c r="AY15" s="259">
        <f t="shared" si="7"/>
        <v>0.60175146592859186</v>
      </c>
      <c r="AZ15" s="259">
        <f t="shared" si="7"/>
        <v>0.80534881450553453</v>
      </c>
      <c r="BA15" s="343" t="str">
        <f t="shared" si="21"/>
        <v/>
      </c>
      <c r="BB15" s="92" t="str">
        <f t="shared" si="22"/>
        <v/>
      </c>
      <c r="BC15" s="165">
        <f t="shared" si="8"/>
        <v>2.3402438787802988</v>
      </c>
      <c r="BD15" s="259">
        <f t="shared" si="9"/>
        <v>2.3010716250400503</v>
      </c>
      <c r="BE15" s="259">
        <f t="shared" si="10"/>
        <v>2.1104096683178226</v>
      </c>
      <c r="BF15" s="259">
        <f t="shared" si="11"/>
        <v>2.4637385633402213</v>
      </c>
      <c r="BG15" s="259">
        <f t="shared" si="12"/>
        <v>2.6288264096656837</v>
      </c>
      <c r="BH15" s="259">
        <f t="shared" si="13"/>
        <v>2.843968041021137</v>
      </c>
      <c r="BI15" s="259">
        <f t="shared" si="14"/>
        <v>2.6651604609124879</v>
      </c>
      <c r="BJ15" s="259">
        <f t="shared" si="14"/>
        <v>2.6704551066391509</v>
      </c>
      <c r="BK15" s="259" t="str">
        <f t="shared" si="24"/>
        <v/>
      </c>
      <c r="BL15" s="92" t="str">
        <f t="shared" si="23"/>
        <v/>
      </c>
      <c r="BN15" s="164">
        <f t="shared" si="15"/>
        <v>60699.861000000034</v>
      </c>
      <c r="BO15" s="164">
        <f t="shared" si="16"/>
        <v>0</v>
      </c>
    </row>
    <row r="16" spans="1:67" ht="20.100000000000001" customHeight="1" x14ac:dyDescent="0.25">
      <c r="A16" s="178" t="s">
        <v>89</v>
      </c>
      <c r="B16" s="25">
        <v>175049.21999999997</v>
      </c>
      <c r="C16" s="256">
        <v>101082.92000000001</v>
      </c>
      <c r="D16" s="256">
        <v>69030.890000000014</v>
      </c>
      <c r="E16" s="256">
        <v>154535.30999999976</v>
      </c>
      <c r="F16" s="256">
        <v>191998.53000000006</v>
      </c>
      <c r="G16" s="256">
        <v>123638.51</v>
      </c>
      <c r="H16" s="256">
        <v>139910.50999999989</v>
      </c>
      <c r="I16" s="256">
        <v>160332.01999999999</v>
      </c>
      <c r="J16" s="3"/>
      <c r="K16" s="92" t="str">
        <f t="shared" si="17"/>
        <v/>
      </c>
      <c r="L16" s="3">
        <v>218413.52999999985</v>
      </c>
      <c r="M16" s="256">
        <v>269385.36999999994</v>
      </c>
      <c r="N16" s="256">
        <v>357795.17000000092</v>
      </c>
      <c r="O16" s="256">
        <v>308575.81999999948</v>
      </c>
      <c r="P16" s="256">
        <v>305395.48999999964</v>
      </c>
      <c r="Q16" s="256">
        <v>278553.34999999945</v>
      </c>
      <c r="R16" s="256">
        <v>249337.33</v>
      </c>
      <c r="S16" s="256">
        <v>308363.74000000005</v>
      </c>
      <c r="T16" s="3"/>
      <c r="U16" s="92" t="str">
        <f t="shared" si="18"/>
        <v/>
      </c>
      <c r="W16" s="163" t="s">
        <v>89</v>
      </c>
      <c r="X16" s="25">
        <v>8917.1569999999974</v>
      </c>
      <c r="Y16" s="256">
        <v>6317.9840000000004</v>
      </c>
      <c r="Z16" s="256">
        <v>6844.7550000000019</v>
      </c>
      <c r="AA16" s="256">
        <v>12425.312000000002</v>
      </c>
      <c r="AB16" s="256">
        <v>11852.688999999998</v>
      </c>
      <c r="AC16" s="256">
        <v>8900.4360000000015</v>
      </c>
      <c r="AD16" s="256">
        <v>10720.157999999999</v>
      </c>
      <c r="AE16" s="256">
        <v>12906.616</v>
      </c>
      <c r="AF16" s="3"/>
      <c r="AG16" s="92" t="str">
        <f t="shared" si="19"/>
        <v/>
      </c>
      <c r="AH16" s="3">
        <v>62505.198999999993</v>
      </c>
      <c r="AI16" s="256">
        <v>72259.178000000014</v>
      </c>
      <c r="AJ16" s="256">
        <v>85069.483999999968</v>
      </c>
      <c r="AK16" s="256">
        <v>87588.735000000001</v>
      </c>
      <c r="AL16" s="256">
        <v>89099.010000000038</v>
      </c>
      <c r="AM16" s="256">
        <v>82030.592000000048</v>
      </c>
      <c r="AN16" s="256">
        <v>75994.738000000041</v>
      </c>
      <c r="AO16" s="256">
        <v>87331.370999999941</v>
      </c>
      <c r="AP16" s="3"/>
      <c r="AQ16" s="92" t="str">
        <f t="shared" si="20"/>
        <v/>
      </c>
      <c r="AS16" s="183">
        <f t="shared" si="1"/>
        <v>0.50940855377704619</v>
      </c>
      <c r="AT16" s="259">
        <f t="shared" si="2"/>
        <v>0.62502982699747878</v>
      </c>
      <c r="AU16" s="259">
        <f t="shared" si="3"/>
        <v>0.99154958019518513</v>
      </c>
      <c r="AV16" s="259">
        <f t="shared" si="4"/>
        <v>0.80404355483546253</v>
      </c>
      <c r="AW16" s="259">
        <f t="shared" si="5"/>
        <v>0.61733227853359063</v>
      </c>
      <c r="AX16" s="259">
        <f t="shared" si="6"/>
        <v>0.71987570862832317</v>
      </c>
      <c r="AY16" s="259">
        <f t="shared" si="7"/>
        <v>0.76621534722445139</v>
      </c>
      <c r="AZ16" s="259">
        <f t="shared" si="7"/>
        <v>0.80499303882031803</v>
      </c>
      <c r="BA16" s="343" t="str">
        <f t="shared" si="21"/>
        <v/>
      </c>
      <c r="BB16" s="92" t="str">
        <f t="shared" si="22"/>
        <v/>
      </c>
      <c r="BC16" s="165">
        <f t="shared" si="8"/>
        <v>2.8617823721817981</v>
      </c>
      <c r="BD16" s="259">
        <f t="shared" si="9"/>
        <v>2.6823720233953323</v>
      </c>
      <c r="BE16" s="259">
        <f t="shared" si="10"/>
        <v>2.3776029173339523</v>
      </c>
      <c r="BF16" s="259">
        <f t="shared" si="11"/>
        <v>2.8384834236201706</v>
      </c>
      <c r="BG16" s="259">
        <f t="shared" si="12"/>
        <v>2.9174959328967214</v>
      </c>
      <c r="BH16" s="259">
        <f t="shared" si="13"/>
        <v>2.9448790330469983</v>
      </c>
      <c r="BI16" s="259">
        <f t="shared" si="14"/>
        <v>3.0478684439269497</v>
      </c>
      <c r="BJ16" s="259">
        <f t="shared" si="14"/>
        <v>2.8320894992387862</v>
      </c>
      <c r="BK16" s="259" t="str">
        <f t="shared" si="24"/>
        <v/>
      </c>
      <c r="BL16" s="92" t="str">
        <f t="shared" si="23"/>
        <v/>
      </c>
      <c r="BN16" s="164">
        <f t="shared" si="15"/>
        <v>65274.580000000045</v>
      </c>
      <c r="BO16" s="164">
        <f t="shared" si="16"/>
        <v>0</v>
      </c>
    </row>
    <row r="17" spans="1:67" ht="20.100000000000001" customHeight="1" x14ac:dyDescent="0.25">
      <c r="A17" s="178" t="s">
        <v>90</v>
      </c>
      <c r="B17" s="25">
        <v>143652.40999999997</v>
      </c>
      <c r="C17" s="256">
        <v>108321.03000000003</v>
      </c>
      <c r="D17" s="256">
        <v>126056.69</v>
      </c>
      <c r="E17" s="256">
        <v>102105.74999999991</v>
      </c>
      <c r="F17" s="256">
        <v>191150.96000000002</v>
      </c>
      <c r="G17" s="256">
        <v>143866.02999999988</v>
      </c>
      <c r="H17" s="256">
        <v>152234.65000000008</v>
      </c>
      <c r="I17" s="256">
        <v>135752.90999999997</v>
      </c>
      <c r="J17" s="3"/>
      <c r="K17" s="92" t="str">
        <f t="shared" si="17"/>
        <v/>
      </c>
      <c r="L17" s="3">
        <v>283992.13999999984</v>
      </c>
      <c r="M17" s="256">
        <v>340923.25</v>
      </c>
      <c r="N17" s="256">
        <v>307861.13000000047</v>
      </c>
      <c r="O17" s="256">
        <v>286413.15999999997</v>
      </c>
      <c r="P17" s="256">
        <v>274219.10999999993</v>
      </c>
      <c r="Q17" s="256">
        <v>273526.25000000035</v>
      </c>
      <c r="R17" s="256">
        <v>314633.96000000025</v>
      </c>
      <c r="S17" s="256">
        <v>308060.25000000023</v>
      </c>
      <c r="T17" s="3"/>
      <c r="U17" s="92" t="str">
        <f t="shared" si="18"/>
        <v/>
      </c>
      <c r="W17" s="163" t="s">
        <v>90</v>
      </c>
      <c r="X17" s="25">
        <v>8623.6640000000007</v>
      </c>
      <c r="Y17" s="256">
        <v>7729.3239999999987</v>
      </c>
      <c r="Z17" s="256">
        <v>10518.219000000001</v>
      </c>
      <c r="AA17" s="256">
        <v>7756.1780000000035</v>
      </c>
      <c r="AB17" s="256">
        <v>12715.098000000002</v>
      </c>
      <c r="AC17" s="256">
        <v>10229.966999999997</v>
      </c>
      <c r="AD17" s="256">
        <v>10816.998999999996</v>
      </c>
      <c r="AE17" s="256">
        <v>10933.897000000001</v>
      </c>
      <c r="AF17" s="3"/>
      <c r="AG17" s="92" t="str">
        <f t="shared" si="19"/>
        <v/>
      </c>
      <c r="AH17" s="3">
        <v>75798.92399999997</v>
      </c>
      <c r="AI17" s="256">
        <v>78510.058999999979</v>
      </c>
      <c r="AJ17" s="256">
        <v>82860.765000000043</v>
      </c>
      <c r="AK17" s="256">
        <v>82287.181999999913</v>
      </c>
      <c r="AL17" s="256">
        <v>81224.970999999918</v>
      </c>
      <c r="AM17" s="256">
        <v>82936.982000000047</v>
      </c>
      <c r="AN17" s="256">
        <v>94006.22299999978</v>
      </c>
      <c r="AO17" s="256">
        <v>91038.514999999941</v>
      </c>
      <c r="AP17" s="3"/>
      <c r="AQ17" s="92" t="str">
        <f t="shared" si="20"/>
        <v/>
      </c>
      <c r="AS17" s="183">
        <f>(X17/B17)*10</f>
        <v>0.60031460662581315</v>
      </c>
      <c r="AT17" s="259">
        <f>(Y17/C17)*10</f>
        <v>0.71355709966938063</v>
      </c>
      <c r="AU17" s="259">
        <f t="shared" ref="AU17:AX18" si="25">IF(Z17="","",(Z17/D17)*10)</f>
        <v>0.83440387019522733</v>
      </c>
      <c r="AV17" s="259">
        <f t="shared" si="25"/>
        <v>0.75962205850307263</v>
      </c>
      <c r="AW17" s="259">
        <f t="shared" si="25"/>
        <v>0.665186196292187</v>
      </c>
      <c r="AX17" s="259">
        <f t="shared" si="25"/>
        <v>0.71107592250929597</v>
      </c>
      <c r="AY17" s="259">
        <f t="shared" ref="AY17:AZ22" si="26">(AD17/H17)*10</f>
        <v>0.71054776294358679</v>
      </c>
      <c r="AZ17" s="259">
        <f t="shared" si="26"/>
        <v>0.80542634408352676</v>
      </c>
      <c r="BA17" s="343" t="str">
        <f t="shared" si="21"/>
        <v/>
      </c>
      <c r="BB17" s="92" t="str">
        <f t="shared" si="22"/>
        <v/>
      </c>
      <c r="BC17" s="165">
        <f t="shared" si="8"/>
        <v>2.669050065963094</v>
      </c>
      <c r="BD17" s="259">
        <f t="shared" si="9"/>
        <v>2.3028660849619373</v>
      </c>
      <c r="BE17" s="259">
        <f t="shared" si="10"/>
        <v>2.6914981115024137</v>
      </c>
      <c r="BF17" s="259">
        <f t="shared" si="11"/>
        <v>2.8730237814491453</v>
      </c>
      <c r="BG17" s="259">
        <f t="shared" si="12"/>
        <v>2.9620463358662326</v>
      </c>
      <c r="BH17" s="259">
        <f t="shared" si="13"/>
        <v>3.0321397672069845</v>
      </c>
      <c r="BI17" s="259">
        <f t="shared" si="14"/>
        <v>2.9877964540127744</v>
      </c>
      <c r="BJ17" s="259">
        <f t="shared" si="14"/>
        <v>2.955217851053483</v>
      </c>
      <c r="BK17" s="259" t="str">
        <f t="shared" si="24"/>
        <v/>
      </c>
      <c r="BL17" s="92" t="str">
        <f t="shared" si="23"/>
        <v/>
      </c>
      <c r="BN17" s="164">
        <f t="shared" si="15"/>
        <v>83189.223999999784</v>
      </c>
      <c r="BO17" s="164">
        <f t="shared" si="16"/>
        <v>0</v>
      </c>
    </row>
    <row r="18" spans="1:67" ht="20.100000000000001" customHeight="1" thickBot="1" x14ac:dyDescent="0.3">
      <c r="A18" s="178" t="s">
        <v>91</v>
      </c>
      <c r="B18" s="25">
        <v>152913.45000000004</v>
      </c>
      <c r="C18" s="256">
        <v>216589.59999999995</v>
      </c>
      <c r="D18" s="256">
        <v>85917.549999999959</v>
      </c>
      <c r="E18" s="256">
        <v>230072.31999999998</v>
      </c>
      <c r="F18" s="256">
        <v>233366.15000000014</v>
      </c>
      <c r="G18" s="256">
        <v>149347.89999999994</v>
      </c>
      <c r="H18" s="256">
        <v>170050.74999999997</v>
      </c>
      <c r="I18" s="256">
        <v>160004.61000000002</v>
      </c>
      <c r="J18" s="3"/>
      <c r="K18" s="92" t="str">
        <f t="shared" si="17"/>
        <v/>
      </c>
      <c r="L18" s="3">
        <v>226068.2300000001</v>
      </c>
      <c r="M18" s="256">
        <v>257835.04999999996</v>
      </c>
      <c r="N18" s="256">
        <v>297135.57000000012</v>
      </c>
      <c r="O18" s="256">
        <v>191538.02999999988</v>
      </c>
      <c r="P18" s="256">
        <v>207146.76999999993</v>
      </c>
      <c r="Q18" s="256">
        <v>199318.66999999981</v>
      </c>
      <c r="R18" s="256">
        <v>191695.72</v>
      </c>
      <c r="S18" s="256">
        <v>237246.15</v>
      </c>
      <c r="T18" s="3"/>
      <c r="U18" s="92" t="str">
        <f t="shared" si="18"/>
        <v/>
      </c>
      <c r="W18" s="163" t="s">
        <v>91</v>
      </c>
      <c r="X18" s="25">
        <v>8608.0499999999975</v>
      </c>
      <c r="Y18" s="256">
        <v>10777.051000000001</v>
      </c>
      <c r="Z18" s="256">
        <v>8423.9280000000035</v>
      </c>
      <c r="AA18" s="256">
        <v>14158.847</v>
      </c>
      <c r="AB18" s="256">
        <v>13639.642000000007</v>
      </c>
      <c r="AC18" s="256">
        <v>9440.7710000000006</v>
      </c>
      <c r="AD18" s="256">
        <v>11558.283000000007</v>
      </c>
      <c r="AE18" s="256">
        <v>14657.718999999994</v>
      </c>
      <c r="AF18" s="3"/>
      <c r="AG18" s="92" t="str">
        <f t="shared" si="19"/>
        <v/>
      </c>
      <c r="AH18" s="3">
        <v>50975.751000000069</v>
      </c>
      <c r="AI18" s="256">
        <v>55476.897000000012</v>
      </c>
      <c r="AJ18" s="256">
        <v>59634.482000000025</v>
      </c>
      <c r="AK18" s="256">
        <v>54113.734999999979</v>
      </c>
      <c r="AL18" s="256">
        <v>57504.426999999996</v>
      </c>
      <c r="AM18" s="256">
        <v>58105.801000000007</v>
      </c>
      <c r="AN18" s="256">
        <v>58922.750999999997</v>
      </c>
      <c r="AO18" s="256">
        <v>64292.451000000008</v>
      </c>
      <c r="AP18" s="3"/>
      <c r="AQ18" s="92" t="str">
        <f t="shared" si="20"/>
        <v/>
      </c>
      <c r="AS18" s="183">
        <f>(X18/B18)*10</f>
        <v>0.56293609227965202</v>
      </c>
      <c r="AT18" s="259">
        <f>(Y18/C18)*10</f>
        <v>0.49757933898949919</v>
      </c>
      <c r="AU18" s="259">
        <f t="shared" si="25"/>
        <v>0.98046650538801527</v>
      </c>
      <c r="AV18" s="259">
        <f t="shared" si="25"/>
        <v>0.61540853762851611</v>
      </c>
      <c r="AW18" s="259">
        <f t="shared" si="25"/>
        <v>0.58447388363736552</v>
      </c>
      <c r="AX18" s="259">
        <f t="shared" si="25"/>
        <v>0.63213282543644767</v>
      </c>
      <c r="AY18" s="259">
        <f t="shared" si="26"/>
        <v>0.67969609072585735</v>
      </c>
      <c r="AZ18" s="259">
        <f t="shared" si="26"/>
        <v>0.91608104291495063</v>
      </c>
      <c r="BA18" s="165" t="str">
        <f t="shared" si="21"/>
        <v/>
      </c>
      <c r="BB18" s="92" t="str">
        <f t="shared" si="22"/>
        <v/>
      </c>
      <c r="BC18" s="165">
        <f t="shared" si="8"/>
        <v>2.2548834482403852</v>
      </c>
      <c r="BD18" s="259">
        <f t="shared" si="9"/>
        <v>2.1516429593261281</v>
      </c>
      <c r="BE18" s="259">
        <f t="shared" si="10"/>
        <v>2.0069789019200899</v>
      </c>
      <c r="BF18" s="259">
        <f t="shared" si="11"/>
        <v>2.825221445579241</v>
      </c>
      <c r="BG18" s="259">
        <f t="shared" si="12"/>
        <v>2.7760233480831014</v>
      </c>
      <c r="BH18" s="259">
        <f t="shared" si="13"/>
        <v>2.9152211882609924</v>
      </c>
      <c r="BI18" s="259">
        <f t="shared" si="14"/>
        <v>3.0737645577063484</v>
      </c>
      <c r="BJ18" s="259">
        <f t="shared" si="14"/>
        <v>2.7099470739567328</v>
      </c>
      <c r="BK18" s="259" t="str">
        <f t="shared" si="24"/>
        <v/>
      </c>
      <c r="BL18" s="92" t="str">
        <f t="shared" si="23"/>
        <v/>
      </c>
      <c r="BN18" s="164">
        <f t="shared" si="15"/>
        <v>47364.467999999993</v>
      </c>
      <c r="BO18" s="164">
        <f t="shared" si="16"/>
        <v>0</v>
      </c>
    </row>
    <row r="19" spans="1:67" ht="20.100000000000001" customHeight="1" thickBot="1" x14ac:dyDescent="0.3">
      <c r="A19" s="279" t="s">
        <v>128</v>
      </c>
      <c r="B19" s="280">
        <f>SUM(B7:B18)</f>
        <v>1816262.9199999997</v>
      </c>
      <c r="C19" s="281">
        <f>SUM(C7:C18)</f>
        <v>1636088.4299999995</v>
      </c>
      <c r="D19" s="281">
        <f t="shared" ref="D19:I19" si="27">SUM(D7:D18)</f>
        <v>1296144.57</v>
      </c>
      <c r="E19" s="281">
        <f t="shared" si="27"/>
        <v>1599529.9399999997</v>
      </c>
      <c r="F19" s="281">
        <f t="shared" si="27"/>
        <v>2330198.42</v>
      </c>
      <c r="G19" s="281">
        <f t="shared" si="27"/>
        <v>2161091.4399999995</v>
      </c>
      <c r="H19" s="281">
        <f t="shared" si="27"/>
        <v>1795935.5599999998</v>
      </c>
      <c r="I19" s="281">
        <f t="shared" si="27"/>
        <v>2110371.75</v>
      </c>
      <c r="J19" s="281">
        <f>IF(J20="","",SUM(J20:J23))</f>
        <v>807666.38999999966</v>
      </c>
      <c r="K19" s="98">
        <f t="shared" si="17"/>
        <v>-1.6129250593181188</v>
      </c>
      <c r="L19" s="282">
        <f>SUM(L7:L18)</f>
        <v>2666453.899999999</v>
      </c>
      <c r="M19" s="281">
        <f t="shared" ref="M19:S19" si="28">SUM(M7:M18)</f>
        <v>3078610.44</v>
      </c>
      <c r="N19" s="281">
        <f t="shared" si="28"/>
        <v>3362678.8800000013</v>
      </c>
      <c r="O19" s="281">
        <f t="shared" si="28"/>
        <v>3040615.0999999987</v>
      </c>
      <c r="P19" s="281">
        <f t="shared" si="28"/>
        <v>2836168.3299999991</v>
      </c>
      <c r="Q19" s="281">
        <f t="shared" si="28"/>
        <v>2798188.63</v>
      </c>
      <c r="R19" s="281">
        <f t="shared" si="28"/>
        <v>2777631.4</v>
      </c>
      <c r="S19" s="281">
        <f t="shared" si="28"/>
        <v>2988583.57</v>
      </c>
      <c r="T19" s="282">
        <f>SUM(T7:T18)</f>
        <v>1495510.14</v>
      </c>
      <c r="U19" s="104">
        <f t="shared" si="18"/>
        <v>-0.49959233028909411</v>
      </c>
      <c r="V19" s="284"/>
      <c r="W19" s="283"/>
      <c r="X19" s="280">
        <f>SUM(X7:X18)</f>
        <v>89493.365000000005</v>
      </c>
      <c r="Y19" s="281">
        <f>SUM(Y7:Y18)</f>
        <v>81914.569000000003</v>
      </c>
      <c r="Z19" s="281">
        <f t="shared" ref="Z19:AD19" si="29">SUM(Z7:Z18)</f>
        <v>86371.3</v>
      </c>
      <c r="AA19" s="281">
        <f t="shared" si="29"/>
        <v>122399.001</v>
      </c>
      <c r="AB19" s="281">
        <f t="shared" si="29"/>
        <v>125153.99099999999</v>
      </c>
      <c r="AC19" s="281">
        <f t="shared" si="29"/>
        <v>116754.90900000001</v>
      </c>
      <c r="AD19" s="281">
        <f t="shared" si="29"/>
        <v>109963.90500000001</v>
      </c>
      <c r="AE19" s="281">
        <f t="shared" ref="AE19" si="30">SUM(AE7:AE18)</f>
        <v>135113.67599999998</v>
      </c>
      <c r="AF19" s="281">
        <f>IF(AF9="","",SUM(AF20:AF23))</f>
        <v>65384.399000000034</v>
      </c>
      <c r="AG19" s="104">
        <f t="shared" si="19"/>
        <v>-0.51607860184338372</v>
      </c>
      <c r="AH19" s="282">
        <f>SUM(AH7:AH18)</f>
        <v>614380.20500000007</v>
      </c>
      <c r="AI19" s="281">
        <f>SUM(AI7:AI18)</f>
        <v>656918.25999999989</v>
      </c>
      <c r="AJ19" s="281">
        <f t="shared" ref="AJ19:AO19" si="31">SUM(AJ7:AJ18)</f>
        <v>703504.83499999996</v>
      </c>
      <c r="AK19" s="281">
        <f t="shared" si="31"/>
        <v>720793.56200000015</v>
      </c>
      <c r="AL19" s="281">
        <f t="shared" si="31"/>
        <v>726284.80299999984</v>
      </c>
      <c r="AM19" s="281">
        <f t="shared" si="31"/>
        <v>735533.90500000014</v>
      </c>
      <c r="AN19" s="281">
        <f t="shared" si="31"/>
        <v>723670.50300000003</v>
      </c>
      <c r="AO19" s="281">
        <f t="shared" si="31"/>
        <v>779168.46499999973</v>
      </c>
      <c r="AP19" s="281">
        <f>SUM(AP7:AP18)</f>
        <v>369130.03599999996</v>
      </c>
      <c r="AQ19" s="98">
        <f t="shared" si="20"/>
        <v>-0.52625131459857</v>
      </c>
      <c r="AS19" s="285">
        <f t="shared" ref="AS19" si="32">(X19/B19)*10</f>
        <v>0.49273353551698351</v>
      </c>
      <c r="AT19" s="286">
        <f t="shared" ref="AT19" si="33">(Y19/C19)*10</f>
        <v>0.50067323683720466</v>
      </c>
      <c r="AU19" s="286">
        <f t="shared" ref="AU19" si="34">IF(Z19="","",(Z19/D19)*10)</f>
        <v>0.66637088176051229</v>
      </c>
      <c r="AV19" s="286">
        <f t="shared" ref="AV19" si="35">IF(AA19="","",(AA19/E19)*10)</f>
        <v>0.76521856790001697</v>
      </c>
      <c r="AW19" s="286">
        <f t="shared" ref="AW19" si="36">IF(AB19="","",(AB19/F19)*10)</f>
        <v>0.53709585383720237</v>
      </c>
      <c r="AX19" s="286">
        <f t="shared" ref="AX19" si="37">IF(AC19="","",(AC19/G19)*10)</f>
        <v>0.5402589952417749</v>
      </c>
      <c r="AY19" s="286">
        <f t="shared" ref="AY19:AZ19" si="38">(AD19/H19)*10</f>
        <v>0.61229315488357516</v>
      </c>
      <c r="AZ19" s="286">
        <f t="shared" si="38"/>
        <v>0.64023637541584788</v>
      </c>
      <c r="BA19" s="288">
        <f t="shared" ref="BA19" si="39">IF(AF19="","",(AF19/J19)*10)</f>
        <v>0.80954710768638094</v>
      </c>
      <c r="BB19" s="104">
        <f t="shared" si="22"/>
        <v>0.26445034798368328</v>
      </c>
      <c r="BC19" s="287">
        <f t="shared" ref="BC19" si="40">(AH19/L19)*10</f>
        <v>2.3041096078953411</v>
      </c>
      <c r="BD19" s="286">
        <f t="shared" ref="BD19" si="41">(AI19/M19)*10</f>
        <v>2.1338141762424474</v>
      </c>
      <c r="BE19" s="286">
        <f t="shared" ref="BE19" si="42">(AJ19/N19)*10</f>
        <v>2.0920963913152471</v>
      </c>
      <c r="BF19" s="286">
        <f t="shared" ref="BF19" si="43">(AK19/O19)*10</f>
        <v>2.3705518070998215</v>
      </c>
      <c r="BG19" s="286">
        <f t="shared" ref="BG19" si="44">(AL19/P19)*10</f>
        <v>2.5607958290684389</v>
      </c>
      <c r="BH19" s="286">
        <f t="shared" ref="BH19" si="45">(AM19/Q19)*10</f>
        <v>2.6286072965709972</v>
      </c>
      <c r="BI19" s="286">
        <f t="shared" ref="BI19:BJ19" si="46">(AN19/R19)*10</f>
        <v>2.6053511023816913</v>
      </c>
      <c r="BJ19" s="286">
        <f t="shared" si="46"/>
        <v>2.6071496638790652</v>
      </c>
      <c r="BK19" s="286">
        <f t="shared" si="24"/>
        <v>2.4682549862216248</v>
      </c>
      <c r="BL19" s="104">
        <f t="shared" si="23"/>
        <v>-5.3274531793002275E-2</v>
      </c>
      <c r="BN19" s="164"/>
      <c r="BO19" s="164"/>
    </row>
    <row r="20" spans="1:67" ht="20.100000000000001" customHeight="1" x14ac:dyDescent="0.25">
      <c r="A20" s="178" t="s">
        <v>92</v>
      </c>
      <c r="B20" s="25">
        <f>SUM(B7:B9)</f>
        <v>383996.99999999988</v>
      </c>
      <c r="C20" s="256">
        <f>SUM(C7:C9)</f>
        <v>360761.51999999996</v>
      </c>
      <c r="D20" s="256">
        <f>SUM(D7:D9)</f>
        <v>338161.04999999993</v>
      </c>
      <c r="E20" s="256">
        <f t="shared" ref="E20:F20" si="47">SUM(E7:E9)</f>
        <v>270933.47000000003</v>
      </c>
      <c r="F20" s="256">
        <f t="shared" si="47"/>
        <v>519508.35</v>
      </c>
      <c r="G20" s="256">
        <f t="shared" ref="G20:H20" si="48">SUM(G7:G9)</f>
        <v>534624.43999999983</v>
      </c>
      <c r="H20" s="256">
        <f t="shared" si="48"/>
        <v>440174.26000000007</v>
      </c>
      <c r="I20" s="256">
        <f t="shared" ref="I20:J20" si="49">SUM(I7:I9)</f>
        <v>514220.45000000007</v>
      </c>
      <c r="J20" s="256">
        <f t="shared" si="49"/>
        <v>350028.78999999992</v>
      </c>
      <c r="K20" s="92">
        <f t="shared" si="17"/>
        <v>-0.46908044335438859</v>
      </c>
      <c r="L20" s="3">
        <f>SUM(L7:L9)</f>
        <v>571934.28999999992</v>
      </c>
      <c r="M20" s="256">
        <f>SUM(M7:M9)</f>
        <v>600923.96</v>
      </c>
      <c r="N20" s="256">
        <f>SUM(N7:N9)</f>
        <v>775955.95</v>
      </c>
      <c r="O20" s="256">
        <f t="shared" ref="O20:R20" si="50">SUM(O7:O9)</f>
        <v>705578.6</v>
      </c>
      <c r="P20" s="256">
        <f t="shared" si="50"/>
        <v>632916.85000000009</v>
      </c>
      <c r="Q20" s="256">
        <f t="shared" ref="Q20" si="51">SUM(Q7:Q9)</f>
        <v>633325.84999999986</v>
      </c>
      <c r="R20" s="256">
        <f t="shared" si="50"/>
        <v>600672.46999999974</v>
      </c>
      <c r="S20" s="256">
        <f t="shared" ref="S20" si="52">SUM(S7:S9)</f>
        <v>623714.6399999999</v>
      </c>
      <c r="T20" s="3">
        <f>IF(T9="","",SUM(T7:T9))</f>
        <v>708242.25999999966</v>
      </c>
      <c r="U20" s="104">
        <f t="shared" si="18"/>
        <v>0.13552290515419002</v>
      </c>
      <c r="W20" s="163" t="s">
        <v>92</v>
      </c>
      <c r="X20" s="25">
        <f>SUM(X7:X9)</f>
        <v>17386.603999999999</v>
      </c>
      <c r="Y20" s="256">
        <f t="shared" ref="Y20:AL20" si="53">SUM(Y7:Y9)</f>
        <v>16187.608</v>
      </c>
      <c r="Z20" s="256">
        <f>SUM(Z7:Z9)</f>
        <v>17207.878999999994</v>
      </c>
      <c r="AA20" s="256">
        <f t="shared" ref="AA20:AB20" si="54">SUM(AA7:AA9)</f>
        <v>22973.369000000002</v>
      </c>
      <c r="AB20" s="256">
        <f t="shared" si="54"/>
        <v>26551.153999999995</v>
      </c>
      <c r="AC20" s="256">
        <f t="shared" ref="AC20:AD20" si="55">SUM(AC7:AC9)</f>
        <v>26243.759999999998</v>
      </c>
      <c r="AD20" s="256">
        <f t="shared" si="55"/>
        <v>24339.546000000002</v>
      </c>
      <c r="AE20" s="256">
        <f t="shared" ref="AE20" si="56">SUM(AE7:AE9)</f>
        <v>29549.818999999989</v>
      </c>
      <c r="AF20" s="256">
        <f>IF(AF9="","",SUM(AF7:AF9))</f>
        <v>28646.294000000013</v>
      </c>
      <c r="AG20" s="104">
        <f t="shared" si="19"/>
        <v>-3.0576329418463659E-2</v>
      </c>
      <c r="AH20" s="3">
        <f t="shared" si="53"/>
        <v>127825.96000000005</v>
      </c>
      <c r="AI20" s="256">
        <f t="shared" si="53"/>
        <v>131829.77699999997</v>
      </c>
      <c r="AJ20" s="256">
        <f t="shared" si="53"/>
        <v>147637.00799999994</v>
      </c>
      <c r="AK20" s="256">
        <f t="shared" si="53"/>
        <v>147798.02600000007</v>
      </c>
      <c r="AL20" s="256">
        <f t="shared" si="53"/>
        <v>150261.35799999989</v>
      </c>
      <c r="AM20" s="256">
        <f t="shared" ref="AM20:AN20" si="57">SUM(AM7:AM9)</f>
        <v>154060.902</v>
      </c>
      <c r="AN20" s="256">
        <f t="shared" si="57"/>
        <v>149553.44300000003</v>
      </c>
      <c r="AO20" s="256">
        <f t="shared" ref="AO20" si="58">SUM(AO7:AO9)</f>
        <v>163681.75799999991</v>
      </c>
      <c r="AP20" s="3">
        <f>IF(AP9="","",SUM(AP7:AP9))</f>
        <v>177421.97999999995</v>
      </c>
      <c r="AQ20" s="92">
        <f t="shared" si="20"/>
        <v>8.3944736224057695E-2</v>
      </c>
      <c r="AS20" s="181">
        <f t="shared" ref="AS20:AX22" si="59">(X20/B20)*10</f>
        <v>0.45277968317460826</v>
      </c>
      <c r="AT20" s="258">
        <f t="shared" si="59"/>
        <v>0.44870661372088694</v>
      </c>
      <c r="AU20" s="258">
        <f t="shared" si="59"/>
        <v>0.50886638186154198</v>
      </c>
      <c r="AV20" s="258">
        <f t="shared" si="59"/>
        <v>0.84793395958055684</v>
      </c>
      <c r="AW20" s="258">
        <f t="shared" si="59"/>
        <v>0.51108233390281399</v>
      </c>
      <c r="AX20" s="258">
        <f t="shared" si="59"/>
        <v>0.49088216019454722</v>
      </c>
      <c r="AY20" s="258">
        <f t="shared" si="26"/>
        <v>0.55295250567354837</v>
      </c>
      <c r="AZ20" s="258">
        <f t="shared" si="26"/>
        <v>0.57465273891771484</v>
      </c>
      <c r="BA20" s="182">
        <f t="shared" ref="BA20:BA23" si="60">IF(AF20="","",(AF20/J20)*10)</f>
        <v>0.81839822375753768</v>
      </c>
      <c r="BB20" s="104">
        <f t="shared" si="22"/>
        <v>0.4241613557761621</v>
      </c>
      <c r="BC20" s="182">
        <f t="shared" si="8"/>
        <v>2.2349763291863489</v>
      </c>
      <c r="BD20" s="258">
        <f t="shared" si="9"/>
        <v>2.1937846678638007</v>
      </c>
      <c r="BE20" s="258">
        <f t="shared" si="10"/>
        <v>1.9026467675130263</v>
      </c>
      <c r="BF20" s="258">
        <f t="shared" si="11"/>
        <v>2.094706755562032</v>
      </c>
      <c r="BG20" s="258">
        <f t="shared" si="12"/>
        <v>2.3741089844582248</v>
      </c>
      <c r="BH20" s="258">
        <f t="shared" si="13"/>
        <v>2.4325693006214739</v>
      </c>
      <c r="BI20" s="258">
        <f t="shared" si="14"/>
        <v>2.4897668940945485</v>
      </c>
      <c r="BJ20" s="258">
        <f t="shared" si="14"/>
        <v>2.624305211113851</v>
      </c>
      <c r="BK20" s="258">
        <f t="shared" si="24"/>
        <v>2.5051029855236262</v>
      </c>
      <c r="BL20" s="104">
        <f t="shared" si="23"/>
        <v>-4.5422394119939646E-2</v>
      </c>
      <c r="BN20" s="164"/>
      <c r="BO20" s="164"/>
    </row>
    <row r="21" spans="1:67" ht="20.100000000000001" customHeight="1" x14ac:dyDescent="0.25">
      <c r="A21" s="178" t="s">
        <v>93</v>
      </c>
      <c r="B21" s="25">
        <f>SUM(B10:B12)</f>
        <v>449195.80000000005</v>
      </c>
      <c r="C21" s="256">
        <f>SUM(C10:C12)</f>
        <v>360855.57999999996</v>
      </c>
      <c r="D21" s="256">
        <f>SUM(D10:D12)</f>
        <v>358400.06000000006</v>
      </c>
      <c r="E21" s="256">
        <f t="shared" ref="E21:F21" si="61">SUM(E10:E12)</f>
        <v>410436.21999999991</v>
      </c>
      <c r="F21" s="256">
        <f t="shared" si="61"/>
        <v>511451.39999999991</v>
      </c>
      <c r="G21" s="256">
        <f t="shared" ref="G21:H21" si="62">SUM(G10:G12)</f>
        <v>582701.47000000009</v>
      </c>
      <c r="H21" s="256">
        <f t="shared" si="62"/>
        <v>433275.42999999993</v>
      </c>
      <c r="I21" s="256">
        <f t="shared" ref="I21:J21" si="63">SUM(I10:I12)</f>
        <v>644077.80999999994</v>
      </c>
      <c r="J21" s="256">
        <f t="shared" si="63"/>
        <v>457637.59999999974</v>
      </c>
      <c r="K21" s="92">
        <f t="shared" si="17"/>
        <v>-0.40739705391340286</v>
      </c>
      <c r="L21" s="3">
        <f>SUM(L10:L12)</f>
        <v>653030.27</v>
      </c>
      <c r="M21" s="256">
        <f>SUM(M10:M12)</f>
        <v>796751.14999999991</v>
      </c>
      <c r="N21" s="256">
        <f>SUM(N10:N12)</f>
        <v>787513.37999999966</v>
      </c>
      <c r="O21" s="256">
        <f t="shared" ref="O21:R21" si="64">SUM(O10:O12)</f>
        <v>793642.10999999975</v>
      </c>
      <c r="P21" s="256">
        <f t="shared" si="64"/>
        <v>677732</v>
      </c>
      <c r="Q21" s="256">
        <f t="shared" ref="Q21" si="65">SUM(Q10:Q12)</f>
        <v>708901.94999999972</v>
      </c>
      <c r="R21" s="256">
        <f t="shared" si="64"/>
        <v>698755.76999999955</v>
      </c>
      <c r="S21" s="256">
        <f t="shared" ref="S21" si="66">SUM(S10:S12)</f>
        <v>771423.27000000014</v>
      </c>
      <c r="T21" s="3">
        <f>IF(T12="","",SUM(T10:T12))</f>
        <v>787267.88000000024</v>
      </c>
      <c r="U21" s="92">
        <f t="shared" si="18"/>
        <v>2.0539450410926936E-2</v>
      </c>
      <c r="W21" s="163" t="s">
        <v>93</v>
      </c>
      <c r="X21" s="25">
        <f>SUM(X10:X12)</f>
        <v>20822.173999999999</v>
      </c>
      <c r="Y21" s="256">
        <f t="shared" ref="Y21:AL21" si="67">SUM(Y10:Y12)</f>
        <v>16993.961000000003</v>
      </c>
      <c r="Z21" s="256">
        <f>SUM(Z10:Z12)</f>
        <v>20306.538000000008</v>
      </c>
      <c r="AA21" s="256">
        <f t="shared" ref="AA21:AB21" si="68">SUM(AA10:AA12)</f>
        <v>32580.996999999992</v>
      </c>
      <c r="AB21" s="256">
        <f t="shared" si="68"/>
        <v>26623.229000000007</v>
      </c>
      <c r="AC21" s="256">
        <f t="shared" ref="AC21:AD21" si="69">SUM(AC10:AC12)</f>
        <v>30060.606000000007</v>
      </c>
      <c r="AD21" s="256">
        <f t="shared" si="69"/>
        <v>25124.910000000003</v>
      </c>
      <c r="AE21" s="256">
        <f t="shared" ref="AE21" si="70">SUM(AE10:AE12)</f>
        <v>35649.889999999985</v>
      </c>
      <c r="AF21" s="256">
        <f>IF(AF12="","",SUM(AF10:AF12))</f>
        <v>36738.105000000018</v>
      </c>
      <c r="AG21" s="92">
        <f t="shared" si="19"/>
        <v>3.0525059123605525E-2</v>
      </c>
      <c r="AH21" s="3">
        <f t="shared" si="67"/>
        <v>139067.76800000004</v>
      </c>
      <c r="AI21" s="256">
        <f t="shared" si="67"/>
        <v>148853.359</v>
      </c>
      <c r="AJ21" s="256">
        <f t="shared" si="67"/>
        <v>154274.67400000006</v>
      </c>
      <c r="AK21" s="256">
        <f t="shared" si="67"/>
        <v>163160.30300000007</v>
      </c>
      <c r="AL21" s="256">
        <f t="shared" si="67"/>
        <v>160986.291</v>
      </c>
      <c r="AM21" s="256">
        <f t="shared" ref="AM21:AN21" si="71">SUM(AM10:AM12)</f>
        <v>173530.01899999991</v>
      </c>
      <c r="AN21" s="256">
        <f t="shared" si="71"/>
        <v>163035.83700000006</v>
      </c>
      <c r="AO21" s="256">
        <f t="shared" ref="AO21" si="72">SUM(AO10:AO12)</f>
        <v>184716.76600000006</v>
      </c>
      <c r="AP21" s="3">
        <f>IF(AP12="","",SUM(AP10:AP12))</f>
        <v>191708.05600000001</v>
      </c>
      <c r="AQ21" s="92">
        <f t="shared" si="20"/>
        <v>3.7848702916333798E-2</v>
      </c>
      <c r="AS21" s="183">
        <f t="shared" si="59"/>
        <v>0.4635433813049899</v>
      </c>
      <c r="AT21" s="259">
        <f t="shared" si="59"/>
        <v>0.4709352422927755</v>
      </c>
      <c r="AU21" s="259">
        <f t="shared" si="59"/>
        <v>0.56658857702200172</v>
      </c>
      <c r="AV21" s="259">
        <f t="shared" si="59"/>
        <v>0.7938138841645116</v>
      </c>
      <c r="AW21" s="259">
        <f t="shared" si="59"/>
        <v>0.52054269477021697</v>
      </c>
      <c r="AX21" s="259">
        <f t="shared" si="59"/>
        <v>0.51588347631935783</v>
      </c>
      <c r="AY21" s="259">
        <f t="shared" si="26"/>
        <v>0.57988310114884678</v>
      </c>
      <c r="AZ21" s="259">
        <f t="shared" si="26"/>
        <v>0.5535028446330108</v>
      </c>
      <c r="BA21" s="165">
        <f t="shared" si="60"/>
        <v>0.80277724120570593</v>
      </c>
      <c r="BB21" s="92">
        <f t="shared" si="22"/>
        <v>0.45035793219449777</v>
      </c>
      <c r="BC21" s="165">
        <f t="shared" si="8"/>
        <v>2.1295761374124362</v>
      </c>
      <c r="BD21" s="259">
        <f t="shared" si="9"/>
        <v>1.8682540841014164</v>
      </c>
      <c r="BE21" s="259">
        <f t="shared" si="10"/>
        <v>1.9590101948490086</v>
      </c>
      <c r="BF21" s="259">
        <f t="shared" si="11"/>
        <v>2.0558423115930697</v>
      </c>
      <c r="BG21" s="259">
        <f t="shared" si="12"/>
        <v>2.3753680068227561</v>
      </c>
      <c r="BH21" s="259">
        <f t="shared" si="13"/>
        <v>2.4478705270877024</v>
      </c>
      <c r="BI21" s="259">
        <f t="shared" si="14"/>
        <v>2.3332306365069466</v>
      </c>
      <c r="BJ21" s="259">
        <f t="shared" si="14"/>
        <v>2.3944930517846581</v>
      </c>
      <c r="BK21" s="259">
        <f t="shared" si="24"/>
        <v>2.4351057736535617</v>
      </c>
      <c r="BL21" s="92">
        <f t="shared" si="23"/>
        <v>1.6960885244011986E-2</v>
      </c>
      <c r="BN21" s="164"/>
      <c r="BO21" s="164"/>
    </row>
    <row r="22" spans="1:67" ht="20.100000000000001" customHeight="1" x14ac:dyDescent="0.25">
      <c r="A22" s="178" t="s">
        <v>94</v>
      </c>
      <c r="B22" s="25">
        <f>SUM(B13:B15)</f>
        <v>511455.04000000004</v>
      </c>
      <c r="C22" s="256">
        <f>SUM(C13:C15)</f>
        <v>488477.77999999991</v>
      </c>
      <c r="D22" s="256">
        <f>SUM(D13:D15)</f>
        <v>318578.32999999984</v>
      </c>
      <c r="E22" s="256">
        <f t="shared" ref="E22:F22" si="73">SUM(E13:E15)</f>
        <v>431446.86999999988</v>
      </c>
      <c r="F22" s="256">
        <f t="shared" si="73"/>
        <v>682723.02999999991</v>
      </c>
      <c r="G22" s="256">
        <f t="shared" ref="G22:H22" si="74">SUM(G13:G15)</f>
        <v>626913.08999999985</v>
      </c>
      <c r="H22" s="256">
        <f t="shared" si="74"/>
        <v>460289.95999999973</v>
      </c>
      <c r="I22" s="256">
        <f t="shared" ref="I22:J22" si="75">SUM(I13:I15)</f>
        <v>495983.94999999995</v>
      </c>
      <c r="J22" s="256" t="str">
        <f>IF(J13="","",SUM(J13:J15))</f>
        <v/>
      </c>
      <c r="K22" s="92" t="str">
        <f t="shared" si="17"/>
        <v/>
      </c>
      <c r="L22" s="3">
        <f>SUM(L13:L15)</f>
        <v>713015.43999999971</v>
      </c>
      <c r="M22" s="256">
        <f>SUM(M13:M15)</f>
        <v>812791.66</v>
      </c>
      <c r="N22" s="256">
        <f>SUM(N13:N15)</f>
        <v>836417.68000000017</v>
      </c>
      <c r="O22" s="256">
        <f t="shared" ref="O22:R22" si="76">SUM(O13:O15)</f>
        <v>754867.37999999942</v>
      </c>
      <c r="P22" s="256">
        <f t="shared" si="76"/>
        <v>738758.1099999994</v>
      </c>
      <c r="Q22" s="256">
        <f t="shared" ref="Q22" si="77">SUM(Q13:Q15)</f>
        <v>704562.56</v>
      </c>
      <c r="R22" s="256">
        <f t="shared" si="76"/>
        <v>722536.14999999991</v>
      </c>
      <c r="S22" s="256">
        <f t="shared" ref="S22" si="78">SUM(S13:S15)</f>
        <v>739775.51999999932</v>
      </c>
      <c r="T22" s="3" t="str">
        <f>IF(T15="","",SUM(T13:T15))</f>
        <v/>
      </c>
      <c r="U22" s="92" t="str">
        <f t="shared" si="18"/>
        <v/>
      </c>
      <c r="W22" s="163" t="s">
        <v>94</v>
      </c>
      <c r="X22" s="25">
        <f>SUM(X13:X15)</f>
        <v>25135.716000000004</v>
      </c>
      <c r="Y22" s="256">
        <f t="shared" ref="Y22:AL22" si="79">SUM(Y13:Y15)</f>
        <v>23908.640999999996</v>
      </c>
      <c r="Z22" s="256">
        <f>SUM(Z13:Z15)</f>
        <v>23069.980999999996</v>
      </c>
      <c r="AA22" s="256">
        <f t="shared" ref="AA22:AB22" si="80">SUM(AA13:AA15)</f>
        <v>32504.29800000001</v>
      </c>
      <c r="AB22" s="256">
        <f t="shared" si="80"/>
        <v>33772.178999999996</v>
      </c>
      <c r="AC22" s="256">
        <f t="shared" ref="AC22:AD22" si="81">SUM(AC13:AC15)</f>
        <v>31879.368999999995</v>
      </c>
      <c r="AD22" s="256">
        <f t="shared" si="81"/>
        <v>27404.009000000005</v>
      </c>
      <c r="AE22" s="256">
        <f t="shared" ref="AE22" si="82">SUM(AE13:AE15)</f>
        <v>31415.735000000015</v>
      </c>
      <c r="AF22" s="256" t="str">
        <f>IF(AF15="","",SUM(AF13:AF15))</f>
        <v/>
      </c>
      <c r="AG22" s="92" t="str">
        <f t="shared" si="19"/>
        <v/>
      </c>
      <c r="AH22" s="3">
        <f t="shared" si="79"/>
        <v>158206.60300000003</v>
      </c>
      <c r="AI22" s="256">
        <f t="shared" si="79"/>
        <v>169988.98999999996</v>
      </c>
      <c r="AJ22" s="256">
        <f t="shared" si="79"/>
        <v>174028.42199999993</v>
      </c>
      <c r="AK22" s="256">
        <f t="shared" si="79"/>
        <v>185845.58100000009</v>
      </c>
      <c r="AL22" s="256">
        <f t="shared" si="79"/>
        <v>187208.74600000004</v>
      </c>
      <c r="AM22" s="256">
        <f t="shared" ref="AM22:AN22" si="83">SUM(AM13:AM15)</f>
        <v>184869.60900000014</v>
      </c>
      <c r="AN22" s="256">
        <f t="shared" si="83"/>
        <v>182157.511</v>
      </c>
      <c r="AO22" s="256">
        <f t="shared" ref="AO22" si="84">SUM(AO13:AO15)</f>
        <v>188107.60399999988</v>
      </c>
      <c r="AP22" s="3" t="str">
        <f>IF(AP15="","",SUM(AP13:AP15))</f>
        <v/>
      </c>
      <c r="AQ22" s="92" t="str">
        <f t="shared" si="20"/>
        <v/>
      </c>
      <c r="AS22" s="183">
        <f t="shared" si="59"/>
        <v>0.49145504558914899</v>
      </c>
      <c r="AT22" s="259">
        <f t="shared" si="59"/>
        <v>0.48945196647429901</v>
      </c>
      <c r="AU22" s="259">
        <f t="shared" si="59"/>
        <v>0.72415411933385454</v>
      </c>
      <c r="AV22" s="259">
        <f t="shared" si="59"/>
        <v>0.75337892705074017</v>
      </c>
      <c r="AW22" s="259">
        <f t="shared" si="59"/>
        <v>0.49466881174346788</v>
      </c>
      <c r="AX22" s="259">
        <f t="shared" si="59"/>
        <v>0.50851337304186772</v>
      </c>
      <c r="AY22" s="259">
        <f t="shared" si="26"/>
        <v>0.59536403965882767</v>
      </c>
      <c r="AZ22" s="259">
        <f t="shared" si="26"/>
        <v>0.6334022502139437</v>
      </c>
      <c r="BA22" s="165" t="str">
        <f t="shared" si="60"/>
        <v/>
      </c>
      <c r="BB22" s="92" t="str">
        <f t="shared" si="22"/>
        <v/>
      </c>
      <c r="BC22" s="165">
        <f t="shared" si="8"/>
        <v>2.2188383886890319</v>
      </c>
      <c r="BD22" s="259">
        <f t="shared" si="9"/>
        <v>2.0914214351067524</v>
      </c>
      <c r="BE22" s="259">
        <f t="shared" si="10"/>
        <v>2.0806401653298372</v>
      </c>
      <c r="BF22" s="259">
        <f t="shared" si="11"/>
        <v>2.461963331890169</v>
      </c>
      <c r="BG22" s="259">
        <f t="shared" si="12"/>
        <v>2.5341007220888607</v>
      </c>
      <c r="BH22" s="259">
        <f t="shared" si="13"/>
        <v>2.6238920359321978</v>
      </c>
      <c r="BI22" s="259">
        <f t="shared" si="14"/>
        <v>2.5210850834245457</v>
      </c>
      <c r="BJ22" s="259">
        <f t="shared" si="14"/>
        <v>2.5427660001509658</v>
      </c>
      <c r="BK22" s="259" t="str">
        <f t="shared" si="24"/>
        <v/>
      </c>
      <c r="BL22" s="92" t="str">
        <f t="shared" si="23"/>
        <v/>
      </c>
      <c r="BN22" s="164"/>
      <c r="BO22" s="164"/>
    </row>
    <row r="23" spans="1:67" ht="20.100000000000001" customHeight="1" thickBot="1" x14ac:dyDescent="0.3">
      <c r="A23" s="179" t="s">
        <v>95</v>
      </c>
      <c r="B23" s="28">
        <f>SUM(B16:B18)</f>
        <v>471615.07999999996</v>
      </c>
      <c r="C23" s="257">
        <f>SUM(C16:C18)</f>
        <v>425993.55</v>
      </c>
      <c r="D23" s="257">
        <f>SUM(D16:D18)</f>
        <v>281005.13</v>
      </c>
      <c r="E23" s="257">
        <f t="shared" ref="E23:F23" si="85">SUM(E16:E18)</f>
        <v>486713.37999999966</v>
      </c>
      <c r="F23" s="257">
        <f t="shared" si="85"/>
        <v>616515.64000000025</v>
      </c>
      <c r="G23" s="257">
        <f t="shared" ref="G23:H23" si="86">SUM(G16:G18)</f>
        <v>416852.43999999983</v>
      </c>
      <c r="H23" s="257">
        <f t="shared" si="86"/>
        <v>462195.90999999992</v>
      </c>
      <c r="I23" s="257">
        <f t="shared" ref="I23:J23" si="87">SUM(I16:I18)</f>
        <v>456089.53999999992</v>
      </c>
      <c r="J23" s="257" t="str">
        <f>IF(J16="","",SUM(J16:J18))</f>
        <v/>
      </c>
      <c r="K23" s="95" t="str">
        <f t="shared" si="17"/>
        <v/>
      </c>
      <c r="L23" s="180">
        <f>SUM(L16:L18)</f>
        <v>728473.89999999979</v>
      </c>
      <c r="M23" s="257">
        <f>SUM(M16:M18)</f>
        <v>868143.66999999981</v>
      </c>
      <c r="N23" s="257">
        <f>SUM(N16:N18)</f>
        <v>962791.87000000151</v>
      </c>
      <c r="O23" s="257">
        <f t="shared" ref="O23:R23" si="88">SUM(O16:O18)</f>
        <v>786527.00999999943</v>
      </c>
      <c r="P23" s="257">
        <f t="shared" si="88"/>
        <v>786761.36999999953</v>
      </c>
      <c r="Q23" s="257">
        <f t="shared" ref="Q23" si="89">SUM(Q16:Q18)</f>
        <v>751398.26999999967</v>
      </c>
      <c r="R23" s="257">
        <f t="shared" si="88"/>
        <v>755667.01000000024</v>
      </c>
      <c r="S23" s="257">
        <f t="shared" ref="S23" si="90">SUM(S16:S18)</f>
        <v>853670.14000000025</v>
      </c>
      <c r="T23" s="180" t="str">
        <f>IF(T18="","",SUM(T16:T18))</f>
        <v/>
      </c>
      <c r="U23" s="95" t="str">
        <f t="shared" si="18"/>
        <v/>
      </c>
      <c r="W23" s="166" t="s">
        <v>95</v>
      </c>
      <c r="X23" s="28">
        <f>SUM(X16:X18)</f>
        <v>26148.870999999992</v>
      </c>
      <c r="Y23" s="257">
        <f t="shared" ref="Y23:AL23" si="91">SUM(Y16:Y18)</f>
        <v>24824.359</v>
      </c>
      <c r="Z23" s="257">
        <f>SUM(Z16:Z18)</f>
        <v>25786.902000000006</v>
      </c>
      <c r="AA23" s="257">
        <f t="shared" ref="AA23:AB23" si="92">SUM(AA16:AA18)</f>
        <v>34340.337000000007</v>
      </c>
      <c r="AB23" s="257">
        <f t="shared" si="92"/>
        <v>38207.429000000004</v>
      </c>
      <c r="AC23" s="257">
        <f t="shared" ref="AC23:AD23" si="93">SUM(AC16:AC18)</f>
        <v>28571.173999999999</v>
      </c>
      <c r="AD23" s="257">
        <f t="shared" si="93"/>
        <v>33095.440000000002</v>
      </c>
      <c r="AE23" s="257">
        <f t="shared" ref="AE23" si="94">SUM(AE16:AE18)</f>
        <v>38498.231999999989</v>
      </c>
      <c r="AF23" s="257" t="str">
        <f>IF(AF18="","",SUM(AF16:AF18))</f>
        <v/>
      </c>
      <c r="AG23" s="95" t="str">
        <f t="shared" si="19"/>
        <v/>
      </c>
      <c r="AH23" s="180">
        <f t="shared" si="91"/>
        <v>189279.87400000004</v>
      </c>
      <c r="AI23" s="257">
        <f t="shared" si="91"/>
        <v>206246.13400000002</v>
      </c>
      <c r="AJ23" s="257">
        <f t="shared" si="91"/>
        <v>227564.73100000003</v>
      </c>
      <c r="AK23" s="257">
        <f t="shared" si="91"/>
        <v>223989.65199999989</v>
      </c>
      <c r="AL23" s="257">
        <f t="shared" si="91"/>
        <v>227828.40799999997</v>
      </c>
      <c r="AM23" s="257">
        <f t="shared" ref="AM23:AN23" si="95">SUM(AM16:AM18)</f>
        <v>223073.37500000009</v>
      </c>
      <c r="AN23" s="257">
        <f t="shared" si="95"/>
        <v>228923.71199999982</v>
      </c>
      <c r="AO23" s="257">
        <f t="shared" ref="AO23" si="96">SUM(AO16:AO18)</f>
        <v>242662.33699999988</v>
      </c>
      <c r="AP23" s="180" t="str">
        <f>IF(AP18="","",SUM(AP16:AP18))</f>
        <v/>
      </c>
      <c r="AQ23" s="95" t="str">
        <f t="shared" si="20"/>
        <v/>
      </c>
      <c r="AS23" s="184">
        <f>(X23/B23)*10</f>
        <v>0.55445366590058986</v>
      </c>
      <c r="AT23" s="260">
        <f>(Y23/C23)*10</f>
        <v>0.58274025510480154</v>
      </c>
      <c r="AU23" s="260">
        <f t="shared" ref="AU23:AZ23" si="97">IF(AU18="","",(Z23/D23)*10)</f>
        <v>0.91766659206541912</v>
      </c>
      <c r="AV23" s="260">
        <f t="shared" si="97"/>
        <v>0.70555563933746857</v>
      </c>
      <c r="AW23" s="260">
        <f t="shared" si="97"/>
        <v>0.61973170704963765</v>
      </c>
      <c r="AX23" s="260">
        <f t="shared" si="97"/>
        <v>0.68540258514499786</v>
      </c>
      <c r="AY23" s="260">
        <f t="shared" si="97"/>
        <v>0.71604787675425352</v>
      </c>
      <c r="AZ23" s="260">
        <f t="shared" si="97"/>
        <v>0.84409372773600544</v>
      </c>
      <c r="BA23" s="185" t="str">
        <f t="shared" si="60"/>
        <v/>
      </c>
      <c r="BB23" s="95" t="str">
        <f t="shared" si="22"/>
        <v/>
      </c>
      <c r="BC23" s="185">
        <f>(AH23/L23)*10</f>
        <v>2.5983068713923734</v>
      </c>
      <c r="BD23" s="260">
        <f>(AI23/M23)*10</f>
        <v>2.3757143100519302</v>
      </c>
      <c r="BE23" s="260">
        <f t="shared" ref="BE23:BJ23" si="98">IF(AJ18="","",(AJ23/N23)*10)</f>
        <v>2.363592154138149</v>
      </c>
      <c r="BF23" s="260">
        <f t="shared" si="98"/>
        <v>2.8478316593348785</v>
      </c>
      <c r="BG23" s="260">
        <f t="shared" si="98"/>
        <v>2.895775220890676</v>
      </c>
      <c r="BH23" s="260">
        <f t="shared" si="98"/>
        <v>2.9687767979556323</v>
      </c>
      <c r="BI23" s="260">
        <f t="shared" si="98"/>
        <v>3.0294257784258671</v>
      </c>
      <c r="BJ23" s="260">
        <f t="shared" si="98"/>
        <v>2.8425773097791591</v>
      </c>
      <c r="BK23" s="260" t="str">
        <f t="shared" si="24"/>
        <v/>
      </c>
      <c r="BL23" s="95" t="str">
        <f t="shared" si="23"/>
        <v/>
      </c>
      <c r="BN23" s="164"/>
      <c r="BO23" s="164"/>
    </row>
    <row r="24" spans="1:67" x14ac:dyDescent="0.25">
      <c r="L24" s="176"/>
      <c r="M24" s="176"/>
      <c r="N24" s="176"/>
      <c r="O24" s="176"/>
      <c r="P24" s="176"/>
      <c r="Q24" s="176"/>
      <c r="R24" s="176"/>
      <c r="S24" s="176"/>
      <c r="T24" s="176"/>
      <c r="X24" s="176"/>
      <c r="Y24" s="176"/>
      <c r="Z24" s="176"/>
      <c r="AA24" s="176"/>
      <c r="AB24" s="176"/>
      <c r="AC24" s="176"/>
      <c r="AD24" s="176"/>
      <c r="AE24" s="176"/>
      <c r="AF24" s="176"/>
      <c r="BN24" s="164"/>
      <c r="BO24" s="164"/>
    </row>
    <row r="25" spans="1:67" ht="15.75" thickBot="1" x14ac:dyDescent="0.3">
      <c r="U25" s="206" t="s">
        <v>1</v>
      </c>
      <c r="AQ25" s="206">
        <v>1000</v>
      </c>
      <c r="BL25" s="206" t="s">
        <v>53</v>
      </c>
      <c r="BN25" s="164"/>
      <c r="BO25" s="164"/>
    </row>
    <row r="26" spans="1:67" ht="20.100000000000001" customHeight="1" x14ac:dyDescent="0.25">
      <c r="A26" s="374" t="s">
        <v>2</v>
      </c>
      <c r="B26" s="366" t="s">
        <v>78</v>
      </c>
      <c r="C26" s="367"/>
      <c r="D26" s="367"/>
      <c r="E26" s="367"/>
      <c r="F26" s="367"/>
      <c r="G26" s="367"/>
      <c r="H26" s="367"/>
      <c r="I26" s="367"/>
      <c r="J26" s="368"/>
      <c r="K26" s="372" t="str">
        <f>K4</f>
        <v>D       2018/2017</v>
      </c>
      <c r="L26" s="366" t="s">
        <v>79</v>
      </c>
      <c r="M26" s="367"/>
      <c r="N26" s="367"/>
      <c r="O26" s="367"/>
      <c r="P26" s="367"/>
      <c r="Q26" s="367"/>
      <c r="R26" s="367"/>
      <c r="S26" s="367"/>
      <c r="T26" s="368"/>
      <c r="U26" s="369" t="str">
        <f>K26</f>
        <v>D       2018/2017</v>
      </c>
      <c r="W26" s="376" t="s">
        <v>3</v>
      </c>
      <c r="X26" s="371" t="s">
        <v>78</v>
      </c>
      <c r="Y26" s="367"/>
      <c r="Z26" s="367"/>
      <c r="AA26" s="367"/>
      <c r="AB26" s="367"/>
      <c r="AC26" s="367"/>
      <c r="AD26" s="367"/>
      <c r="AE26" s="367"/>
      <c r="AF26" s="368"/>
      <c r="AG26" s="372" t="str">
        <f>U26</f>
        <v>D       2018/2017</v>
      </c>
      <c r="AH26" s="366" t="s">
        <v>79</v>
      </c>
      <c r="AI26" s="367"/>
      <c r="AJ26" s="367"/>
      <c r="AK26" s="367"/>
      <c r="AL26" s="367"/>
      <c r="AM26" s="367"/>
      <c r="AN26" s="367"/>
      <c r="AO26" s="367"/>
      <c r="AP26" s="368"/>
      <c r="AQ26" s="369" t="str">
        <f>AG26</f>
        <v>D       2018/2017</v>
      </c>
      <c r="AS26" s="371" t="s">
        <v>78</v>
      </c>
      <c r="AT26" s="367"/>
      <c r="AU26" s="367"/>
      <c r="AV26" s="367"/>
      <c r="AW26" s="367"/>
      <c r="AX26" s="367"/>
      <c r="AY26" s="367"/>
      <c r="AZ26" s="367"/>
      <c r="BA26" s="368"/>
      <c r="BB26" s="372" t="str">
        <f>AQ26</f>
        <v>D       2018/2017</v>
      </c>
      <c r="BC26" s="366" t="s">
        <v>79</v>
      </c>
      <c r="BD26" s="367"/>
      <c r="BE26" s="367"/>
      <c r="BF26" s="367"/>
      <c r="BG26" s="367"/>
      <c r="BH26" s="367"/>
      <c r="BI26" s="367"/>
      <c r="BJ26" s="367"/>
      <c r="BK26" s="368"/>
      <c r="BL26" s="369" t="str">
        <f>AQ26</f>
        <v>D       2018/2017</v>
      </c>
      <c r="BN26" s="164"/>
      <c r="BO26" s="164"/>
    </row>
    <row r="27" spans="1:67" ht="20.100000000000001" customHeight="1" thickBot="1" x14ac:dyDescent="0.3">
      <c r="A27" s="375"/>
      <c r="B27" s="148">
        <v>2010</v>
      </c>
      <c r="C27" s="214">
        <v>2011</v>
      </c>
      <c r="D27" s="214">
        <v>2012</v>
      </c>
      <c r="E27" s="214">
        <v>2013</v>
      </c>
      <c r="F27" s="214">
        <v>2014</v>
      </c>
      <c r="G27" s="214">
        <v>2015</v>
      </c>
      <c r="H27" s="214">
        <v>2016</v>
      </c>
      <c r="I27" s="214">
        <v>2017</v>
      </c>
      <c r="J27" s="211">
        <v>2018</v>
      </c>
      <c r="K27" s="373"/>
      <c r="L27" s="148">
        <v>2010</v>
      </c>
      <c r="M27" s="214">
        <v>2011</v>
      </c>
      <c r="N27" s="214">
        <v>2012</v>
      </c>
      <c r="O27" s="214">
        <v>2013</v>
      </c>
      <c r="P27" s="214">
        <v>2014</v>
      </c>
      <c r="Q27" s="214">
        <v>2015</v>
      </c>
      <c r="R27" s="214">
        <v>2016</v>
      </c>
      <c r="S27" s="211">
        <v>2017</v>
      </c>
      <c r="T27" s="211">
        <v>2018</v>
      </c>
      <c r="U27" s="370"/>
      <c r="W27" s="377"/>
      <c r="X27" s="36">
        <v>2010</v>
      </c>
      <c r="Y27" s="214">
        <v>2011</v>
      </c>
      <c r="Z27" s="214">
        <v>2012</v>
      </c>
      <c r="AA27" s="214">
        <v>2013</v>
      </c>
      <c r="AB27" s="214">
        <v>2014</v>
      </c>
      <c r="AC27" s="214">
        <v>2015</v>
      </c>
      <c r="AD27" s="214">
        <v>2016</v>
      </c>
      <c r="AE27" s="214">
        <v>2017</v>
      </c>
      <c r="AF27" s="211">
        <v>2018</v>
      </c>
      <c r="AG27" s="373"/>
      <c r="AH27" s="148">
        <v>2010</v>
      </c>
      <c r="AI27" s="214">
        <v>2011</v>
      </c>
      <c r="AJ27" s="214">
        <v>2012</v>
      </c>
      <c r="AK27" s="214">
        <f>AA27</f>
        <v>2013</v>
      </c>
      <c r="AL27" s="214">
        <f>AB27</f>
        <v>2014</v>
      </c>
      <c r="AM27" s="214">
        <v>2015</v>
      </c>
      <c r="AN27" s="214">
        <v>2016</v>
      </c>
      <c r="AO27" s="214">
        <v>2017</v>
      </c>
      <c r="AP27" s="211">
        <v>2018</v>
      </c>
      <c r="AQ27" s="370"/>
      <c r="AS27" s="36">
        <v>2010</v>
      </c>
      <c r="AT27" s="214">
        <v>2011</v>
      </c>
      <c r="AU27" s="214">
        <v>2012</v>
      </c>
      <c r="AV27" s="214">
        <f>AK27</f>
        <v>2013</v>
      </c>
      <c r="AW27" s="214">
        <f>AL27</f>
        <v>2014</v>
      </c>
      <c r="AX27" s="214">
        <v>2015</v>
      </c>
      <c r="AY27" s="214">
        <v>2016</v>
      </c>
      <c r="AZ27" s="302">
        <v>2017</v>
      </c>
      <c r="BA27" s="211">
        <f>AP27</f>
        <v>2018</v>
      </c>
      <c r="BB27" s="373"/>
      <c r="BC27" s="148">
        <v>2010</v>
      </c>
      <c r="BD27" s="214">
        <v>2011</v>
      </c>
      <c r="BE27" s="214">
        <v>2012</v>
      </c>
      <c r="BF27" s="214">
        <f>AV27</f>
        <v>2013</v>
      </c>
      <c r="BG27" s="214">
        <f t="shared" ref="BG27" si="99">AW27</f>
        <v>2014</v>
      </c>
      <c r="BH27" s="214">
        <v>2015</v>
      </c>
      <c r="BI27" s="214">
        <v>2016</v>
      </c>
      <c r="BJ27" s="302">
        <v>2017</v>
      </c>
      <c r="BK27" s="211">
        <v>2018</v>
      </c>
      <c r="BL27" s="370"/>
      <c r="BN27" s="164"/>
      <c r="BO27" s="164"/>
    </row>
    <row r="28" spans="1:67" ht="3" customHeight="1" thickBot="1" x14ac:dyDescent="0.3">
      <c r="A28" s="161" t="s">
        <v>96</v>
      </c>
      <c r="B28" s="186"/>
      <c r="C28" s="186"/>
      <c r="D28" s="186"/>
      <c r="E28" s="186"/>
      <c r="F28" s="186"/>
      <c r="G28" s="186"/>
      <c r="H28" s="186"/>
      <c r="I28" s="186"/>
      <c r="J28" s="186"/>
      <c r="K28" s="205"/>
      <c r="L28" s="160"/>
      <c r="M28" s="160"/>
      <c r="N28" s="160"/>
      <c r="O28" s="160"/>
      <c r="P28" s="160"/>
      <c r="Q28" s="160"/>
      <c r="R28" s="160"/>
      <c r="S28" s="160"/>
      <c r="T28" s="160"/>
      <c r="U28" s="207"/>
      <c r="V28" s="8"/>
      <c r="W28" s="161"/>
      <c r="X28" s="186">
        <v>2010</v>
      </c>
      <c r="Y28" s="186">
        <v>2011</v>
      </c>
      <c r="Z28" s="186">
        <v>2012</v>
      </c>
      <c r="AA28" s="186"/>
      <c r="AB28" s="186"/>
      <c r="AC28" s="186"/>
      <c r="AD28" s="186"/>
      <c r="AE28" s="186"/>
      <c r="AF28" s="186"/>
      <c r="AG28" s="205"/>
      <c r="AH28" s="186">
        <v>2010</v>
      </c>
      <c r="AI28" s="186">
        <v>2011</v>
      </c>
      <c r="AJ28" s="186">
        <v>2012</v>
      </c>
      <c r="AK28" s="186"/>
      <c r="AL28" s="186"/>
      <c r="AM28" s="186"/>
      <c r="AN28" s="186"/>
      <c r="AO28" s="186"/>
      <c r="AP28" s="186"/>
      <c r="AQ28" s="205"/>
      <c r="AR28" s="8"/>
      <c r="AS28" s="160"/>
      <c r="AT28" s="160"/>
      <c r="AU28" s="160"/>
      <c r="AV28" s="160"/>
      <c r="AW28" s="160"/>
      <c r="AX28" s="160"/>
      <c r="AY28" s="160"/>
      <c r="AZ28" s="160"/>
      <c r="BA28" s="160"/>
      <c r="BB28" s="207"/>
      <c r="BC28" s="186"/>
      <c r="BD28" s="186"/>
      <c r="BE28" s="186"/>
      <c r="BF28" s="186"/>
      <c r="BG28" s="186"/>
      <c r="BH28" s="186"/>
      <c r="BI28" s="186"/>
      <c r="BJ28" s="186"/>
      <c r="BK28" s="186"/>
      <c r="BL28" s="207"/>
      <c r="BN28" s="164">
        <f t="shared" ref="BN28:BN40" si="100">AN28-AD28</f>
        <v>0</v>
      </c>
      <c r="BO28" s="164">
        <f t="shared" ref="BO28:BO40" si="101">AP28-AF28</f>
        <v>0</v>
      </c>
    </row>
    <row r="29" spans="1:67" ht="20.100000000000001" customHeight="1" x14ac:dyDescent="0.25">
      <c r="A29" s="177" t="s">
        <v>80</v>
      </c>
      <c r="B29" s="59">
        <v>112112.93</v>
      </c>
      <c r="C29" s="255">
        <v>124900.3</v>
      </c>
      <c r="D29" s="255">
        <v>111319.11999999998</v>
      </c>
      <c r="E29" s="255">
        <v>99935.37</v>
      </c>
      <c r="F29" s="255">
        <v>181139.11</v>
      </c>
      <c r="G29" s="255">
        <v>165328.64999999985</v>
      </c>
      <c r="H29" s="255">
        <v>127555.93000000002</v>
      </c>
      <c r="I29" s="255">
        <v>163829.69999999995</v>
      </c>
      <c r="J29" s="169">
        <v>113273.09999999998</v>
      </c>
      <c r="K29" s="104">
        <f>IF(J29="","",(J29-I29)/I29)</f>
        <v>-0.30859239808166644</v>
      </c>
      <c r="L29" s="169">
        <v>85580.320000000022</v>
      </c>
      <c r="M29" s="255">
        <v>80916.799999999988</v>
      </c>
      <c r="N29" s="255">
        <v>125346.10000000003</v>
      </c>
      <c r="O29" s="255">
        <v>120157.7999999999</v>
      </c>
      <c r="P29" s="255">
        <v>101957.16000000005</v>
      </c>
      <c r="Q29" s="255">
        <v>91780.269999999946</v>
      </c>
      <c r="R29" s="255">
        <v>94111.369999999923</v>
      </c>
      <c r="S29" s="255">
        <v>97130.899999999951</v>
      </c>
      <c r="T29" s="169">
        <v>128156.2499999999</v>
      </c>
      <c r="U29" s="104">
        <f>IF(T29="","",(T29-S29)/S29)</f>
        <v>0.31941791952921228</v>
      </c>
      <c r="W29" s="163" t="s">
        <v>80</v>
      </c>
      <c r="X29" s="59">
        <v>5016.9969999999994</v>
      </c>
      <c r="Y29" s="255">
        <v>5270.674</v>
      </c>
      <c r="Z29" s="255">
        <v>5254.5140000000001</v>
      </c>
      <c r="AA29" s="255">
        <v>8076.4090000000024</v>
      </c>
      <c r="AB29" s="255">
        <v>9156.59</v>
      </c>
      <c r="AC29" s="255">
        <v>7918.5499999999993</v>
      </c>
      <c r="AD29" s="255">
        <v>7491.7040000000034</v>
      </c>
      <c r="AE29" s="255">
        <v>9220.2430000000004</v>
      </c>
      <c r="AF29" s="169">
        <v>8816.402</v>
      </c>
      <c r="AG29" s="104">
        <f>IF(AF29="","",(AF29-AE29)/AE29)</f>
        <v>-4.3799387933702E-2</v>
      </c>
      <c r="AH29" s="169">
        <v>23270.865999999998</v>
      </c>
      <c r="AI29" s="255">
        <v>22495.121000000003</v>
      </c>
      <c r="AJ29" s="255">
        <v>24799.759999999984</v>
      </c>
      <c r="AK29" s="255">
        <v>25615.480000000018</v>
      </c>
      <c r="AL29" s="255">
        <v>29400.613000000012</v>
      </c>
      <c r="AM29" s="255">
        <v>25803.076000000012</v>
      </c>
      <c r="AN29" s="255">
        <v>26826.255999999987</v>
      </c>
      <c r="AO29" s="255">
        <v>26333.351999999995</v>
      </c>
      <c r="AP29" s="169">
        <v>31766.379999999994</v>
      </c>
      <c r="AQ29" s="104">
        <f>IF(AP29="","",(AP29-AO29)/AO29)</f>
        <v>0.20631737273705222</v>
      </c>
      <c r="AS29" s="181">
        <f t="shared" ref="AS29:AS38" si="102">(X29/B29)*10</f>
        <v>0.44749494995804673</v>
      </c>
      <c r="AT29" s="258">
        <f t="shared" ref="AT29:AT38" si="103">(Y29/C29)*10</f>
        <v>0.42199049962249885</v>
      </c>
      <c r="AU29" s="258">
        <f t="shared" ref="AU29:AU38" si="104">(Z29/D29)*10</f>
        <v>0.47202259593859536</v>
      </c>
      <c r="AV29" s="258">
        <f t="shared" ref="AV29:AV38" si="105">(AA29/E29)*10</f>
        <v>0.8081632158864277</v>
      </c>
      <c r="AW29" s="258">
        <f t="shared" ref="AW29:AW38" si="106">(AB29/F29)*10</f>
        <v>0.50550044106984959</v>
      </c>
      <c r="AX29" s="258">
        <f t="shared" ref="AX29:AX38" si="107">(AC29/G29)*10</f>
        <v>0.47895812371298058</v>
      </c>
      <c r="AY29" s="258">
        <f t="shared" ref="AY29:AZ38" si="108">(AD29/H29)*10</f>
        <v>0.58732698667949046</v>
      </c>
      <c r="AZ29" s="258">
        <f t="shared" si="108"/>
        <v>0.56279435291647384</v>
      </c>
      <c r="BA29" s="182">
        <f>IF(AF29="","",(AF29/J29)*10)</f>
        <v>0.77833148382096029</v>
      </c>
      <c r="BB29" s="104">
        <f>IF(BA29="","",(BA29-AZ29)/AZ29)</f>
        <v>0.38297671216412332</v>
      </c>
      <c r="BC29" s="182">
        <f t="shared" ref="BC29:BC38" si="109">(AH29/L29)*10</f>
        <v>2.7191842704023532</v>
      </c>
      <c r="BD29" s="258">
        <f t="shared" ref="BD29:BD38" si="110">(AI29/M29)*10</f>
        <v>2.7800309700828514</v>
      </c>
      <c r="BE29" s="258">
        <f t="shared" ref="BE29:BE38" si="111">(AJ29/N29)*10</f>
        <v>1.9785027216642543</v>
      </c>
      <c r="BF29" s="258">
        <f t="shared" ref="BF29:BF38" si="112">(AK29/O29)*10</f>
        <v>2.1318199900464254</v>
      </c>
      <c r="BG29" s="258">
        <f t="shared" ref="BG29:BG38" si="113">(AL29/P29)*10</f>
        <v>2.8836241613634588</v>
      </c>
      <c r="BH29" s="258">
        <f t="shared" ref="BH29:BH38" si="114">(AM29/Q29)*10</f>
        <v>2.8113968285340656</v>
      </c>
      <c r="BI29" s="258">
        <f t="shared" ref="BI29:BJ38" si="115">(AN29/R29)*10</f>
        <v>2.8504798091877745</v>
      </c>
      <c r="BJ29" s="258">
        <f t="shared" si="115"/>
        <v>2.7111199422634824</v>
      </c>
      <c r="BK29" s="182">
        <f>IF(AP29="","",(AP29/T29)*10)</f>
        <v>2.4787226530114621</v>
      </c>
      <c r="BL29" s="104">
        <f>IF(BK29="","",(BK29-BJ29)/BJ29)</f>
        <v>-8.5720032385581041E-2</v>
      </c>
      <c r="BN29" s="164">
        <f t="shared" si="100"/>
        <v>19334.551999999981</v>
      </c>
      <c r="BO29" s="164">
        <f t="shared" si="101"/>
        <v>22949.977999999996</v>
      </c>
    </row>
    <row r="30" spans="1:67" ht="20.100000000000001" customHeight="1" x14ac:dyDescent="0.25">
      <c r="A30" s="178" t="s">
        <v>81</v>
      </c>
      <c r="B30" s="25">
        <v>103555.23</v>
      </c>
      <c r="C30" s="256">
        <v>109603.07999999999</v>
      </c>
      <c r="D30" s="256">
        <v>90618.02</v>
      </c>
      <c r="E30" s="256">
        <v>91080.090000000011</v>
      </c>
      <c r="F30" s="256">
        <v>178641.27</v>
      </c>
      <c r="G30" s="256">
        <v>189277.91000000003</v>
      </c>
      <c r="H30" s="256">
        <v>153965.19</v>
      </c>
      <c r="I30" s="256">
        <v>165202.06000000003</v>
      </c>
      <c r="J30" s="3">
        <v>103256.02999999991</v>
      </c>
      <c r="K30" s="92">
        <f t="shared" ref="K30:K45" si="116">IF(J30="","",(J30-I30)/I30)</f>
        <v>-0.374971292730854</v>
      </c>
      <c r="L30" s="3">
        <v>88844.739999999976</v>
      </c>
      <c r="M30" s="256">
        <v>127722.29999999996</v>
      </c>
      <c r="N30" s="256">
        <v>128469.03999999996</v>
      </c>
      <c r="O30" s="256">
        <v>149512.51999999999</v>
      </c>
      <c r="P30" s="256">
        <v>109776.64999999998</v>
      </c>
      <c r="Q30" s="256">
        <v>98756.11</v>
      </c>
      <c r="R30" s="256">
        <v>114479.76999999995</v>
      </c>
      <c r="S30" s="256">
        <v>102063.25999999998</v>
      </c>
      <c r="T30" s="3">
        <v>151954.03000000003</v>
      </c>
      <c r="U30" s="92">
        <f t="shared" ref="U30:U45" si="117">IF(T30="","",(T30-S30)/S30)</f>
        <v>0.48882203057202028</v>
      </c>
      <c r="W30" s="163" t="s">
        <v>81</v>
      </c>
      <c r="X30" s="25">
        <v>4768.4190000000008</v>
      </c>
      <c r="Y30" s="256">
        <v>5015.1330000000007</v>
      </c>
      <c r="Z30" s="256">
        <v>4911.1499999999996</v>
      </c>
      <c r="AA30" s="256">
        <v>7549.5049999999992</v>
      </c>
      <c r="AB30" s="256">
        <v>9045.7329999999984</v>
      </c>
      <c r="AC30" s="256">
        <v>9256.7200000000012</v>
      </c>
      <c r="AD30" s="256">
        <v>8121.6060000000007</v>
      </c>
      <c r="AE30" s="256">
        <v>9832.2559999999976</v>
      </c>
      <c r="AF30" s="3">
        <v>9317.4850000000024</v>
      </c>
      <c r="AG30" s="92">
        <f t="shared" ref="AG30:AG45" si="118">IF(AF30="","",(AF30-AE30)/AE30)</f>
        <v>-5.2355329234714323E-2</v>
      </c>
      <c r="AH30" s="3">
        <v>24769.378999999986</v>
      </c>
      <c r="AI30" s="256">
        <v>26090.180999999997</v>
      </c>
      <c r="AJ30" s="256">
        <v>26845.964000000011</v>
      </c>
      <c r="AK30" s="256">
        <v>29407.368999999981</v>
      </c>
      <c r="AL30" s="256">
        <v>29868.044999999998</v>
      </c>
      <c r="AM30" s="256">
        <v>27835.92599999997</v>
      </c>
      <c r="AN30" s="256">
        <v>29196.015000000007</v>
      </c>
      <c r="AO30" s="256">
        <v>26466.54299999998</v>
      </c>
      <c r="AP30" s="3">
        <v>32157.471000000023</v>
      </c>
      <c r="AQ30" s="92">
        <f t="shared" ref="AQ30:AQ45" si="119">IF(AP30="","",(AP30-AO30)/AO30)</f>
        <v>0.21502347322051271</v>
      </c>
      <c r="AS30" s="183">
        <f t="shared" si="102"/>
        <v>0.46047109354109889</v>
      </c>
      <c r="AT30" s="259">
        <f t="shared" si="103"/>
        <v>0.45757226895448566</v>
      </c>
      <c r="AU30" s="259">
        <f t="shared" si="104"/>
        <v>0.5419617422671561</v>
      </c>
      <c r="AV30" s="259">
        <f t="shared" si="105"/>
        <v>0.82888642292733761</v>
      </c>
      <c r="AW30" s="259">
        <f t="shared" si="106"/>
        <v>0.50636300335303253</v>
      </c>
      <c r="AX30" s="259">
        <f t="shared" si="107"/>
        <v>0.48905442795728249</v>
      </c>
      <c r="AY30" s="259">
        <f t="shared" si="108"/>
        <v>0.52749624769079306</v>
      </c>
      <c r="AZ30" s="259">
        <f t="shared" si="108"/>
        <v>0.59516545980116686</v>
      </c>
      <c r="BA30" s="344">
        <f t="shared" ref="BA30:BA45" si="120">IF(AF30="","",(AF30/J30)*10)</f>
        <v>0.90236715473178752</v>
      </c>
      <c r="BB30" s="92">
        <f t="shared" ref="BB30:BB45" si="121">IF(BA30="","",(BA30-AZ30)/AZ30)</f>
        <v>0.51616183343914268</v>
      </c>
      <c r="BC30" s="165">
        <f t="shared" si="109"/>
        <v>2.7879398375187985</v>
      </c>
      <c r="BD30" s="259">
        <f t="shared" si="110"/>
        <v>2.0427271510143492</v>
      </c>
      <c r="BE30" s="259">
        <f t="shared" si="111"/>
        <v>2.0896835533292704</v>
      </c>
      <c r="BF30" s="259">
        <f t="shared" si="112"/>
        <v>1.9668833753855519</v>
      </c>
      <c r="BG30" s="259">
        <f t="shared" si="113"/>
        <v>2.7208012815111413</v>
      </c>
      <c r="BH30" s="259">
        <f t="shared" si="114"/>
        <v>2.8186535496385967</v>
      </c>
      <c r="BI30" s="259">
        <f t="shared" si="115"/>
        <v>2.550320899491676</v>
      </c>
      <c r="BJ30" s="259">
        <f t="shared" si="115"/>
        <v>2.5931508556555989</v>
      </c>
      <c r="BK30" s="344">
        <f t="shared" ref="BK30:BK45" si="122">IF(AP30="","",(AP30/T30)*10)</f>
        <v>2.1162631224719748</v>
      </c>
      <c r="BL30" s="92">
        <f t="shared" ref="BL30:BL45" si="123">IF(BK30="","",(BK30-BJ30)/BJ30)</f>
        <v>-0.18390281157131433</v>
      </c>
      <c r="BN30" s="164">
        <f t="shared" si="100"/>
        <v>21074.409000000007</v>
      </c>
      <c r="BO30" s="164">
        <f t="shared" si="101"/>
        <v>22839.986000000019</v>
      </c>
    </row>
    <row r="31" spans="1:67" ht="20.100000000000001" customHeight="1" x14ac:dyDescent="0.25">
      <c r="A31" s="178" t="s">
        <v>82</v>
      </c>
      <c r="B31" s="25">
        <v>167818.00999999992</v>
      </c>
      <c r="C31" s="256">
        <v>125233.35</v>
      </c>
      <c r="D31" s="256">
        <v>135773.26999999996</v>
      </c>
      <c r="E31" s="256">
        <v>78339.37000000001</v>
      </c>
      <c r="F31" s="256">
        <v>159104.78000000003</v>
      </c>
      <c r="G31" s="256">
        <v>179761.25999999998</v>
      </c>
      <c r="H31" s="256">
        <v>158375.03</v>
      </c>
      <c r="I31" s="256">
        <v>184506.64000000013</v>
      </c>
      <c r="J31" s="3">
        <v>133136.26000000007</v>
      </c>
      <c r="K31" s="92">
        <f t="shared" si="116"/>
        <v>-0.27842022379248804</v>
      </c>
      <c r="L31" s="3">
        <v>163017.80000000002</v>
      </c>
      <c r="M31" s="256">
        <v>124161.32999999994</v>
      </c>
      <c r="N31" s="256">
        <v>181017.38999999993</v>
      </c>
      <c r="O31" s="256">
        <v>128321.88000000003</v>
      </c>
      <c r="P31" s="256">
        <v>109180.21999999993</v>
      </c>
      <c r="Q31" s="256">
        <v>128703.72000000002</v>
      </c>
      <c r="R31" s="256">
        <v>166895.65999999995</v>
      </c>
      <c r="S31" s="256">
        <v>133090.98000000001</v>
      </c>
      <c r="T31" s="3">
        <v>137188.43000000011</v>
      </c>
      <c r="U31" s="92">
        <f t="shared" si="117"/>
        <v>3.0786834690075156E-2</v>
      </c>
      <c r="W31" s="163" t="s">
        <v>82</v>
      </c>
      <c r="X31" s="25">
        <v>7424.4470000000001</v>
      </c>
      <c r="Y31" s="256">
        <v>5510.3540000000003</v>
      </c>
      <c r="Z31" s="256">
        <v>6830.2309999999961</v>
      </c>
      <c r="AA31" s="256">
        <v>7114.5390000000007</v>
      </c>
      <c r="AB31" s="256">
        <v>8082.2549999999983</v>
      </c>
      <c r="AC31" s="256">
        <v>8938.91</v>
      </c>
      <c r="AD31" s="256">
        <v>8496.2859999999982</v>
      </c>
      <c r="AE31" s="256">
        <v>10104.248999999994</v>
      </c>
      <c r="AF31" s="3">
        <v>10204.956000000004</v>
      </c>
      <c r="AG31" s="92">
        <f t="shared" si="118"/>
        <v>9.9667971365323127E-3</v>
      </c>
      <c r="AH31" s="3">
        <v>34176.324999999983</v>
      </c>
      <c r="AI31" s="256">
        <v>30181.553999999996</v>
      </c>
      <c r="AJ31" s="256">
        <v>34669.633000000002</v>
      </c>
      <c r="AK31" s="256">
        <v>29423.860999999994</v>
      </c>
      <c r="AL31" s="256">
        <v>29544.088000000018</v>
      </c>
      <c r="AM31" s="256">
        <v>34831.201999999983</v>
      </c>
      <c r="AN31" s="256">
        <v>34925.364999999991</v>
      </c>
      <c r="AO31" s="256">
        <v>36776.812999999958</v>
      </c>
      <c r="AP31" s="3">
        <v>37148.373999999989</v>
      </c>
      <c r="AQ31" s="92">
        <f t="shared" si="119"/>
        <v>1.0103132101197324E-2</v>
      </c>
      <c r="AS31" s="183">
        <f t="shared" si="102"/>
        <v>0.44241062088628053</v>
      </c>
      <c r="AT31" s="259">
        <f t="shared" si="103"/>
        <v>0.44000691509090828</v>
      </c>
      <c r="AU31" s="259">
        <f t="shared" si="104"/>
        <v>0.50306153781226581</v>
      </c>
      <c r="AV31" s="259">
        <f t="shared" si="105"/>
        <v>0.908169034292719</v>
      </c>
      <c r="AW31" s="259">
        <f t="shared" si="106"/>
        <v>0.50798316681623246</v>
      </c>
      <c r="AX31" s="259">
        <f t="shared" si="107"/>
        <v>0.49726565111971294</v>
      </c>
      <c r="AY31" s="259">
        <f t="shared" si="108"/>
        <v>0.53646625986432317</v>
      </c>
      <c r="AZ31" s="259">
        <f t="shared" si="108"/>
        <v>0.54763606339587489</v>
      </c>
      <c r="BA31" s="344">
        <f t="shared" si="120"/>
        <v>0.76650463217158116</v>
      </c>
      <c r="BB31" s="92">
        <f t="shared" si="121"/>
        <v>0.3996606202639556</v>
      </c>
      <c r="BC31" s="165">
        <f t="shared" si="109"/>
        <v>2.0964781146598703</v>
      </c>
      <c r="BD31" s="259">
        <f t="shared" si="110"/>
        <v>2.4308336581123937</v>
      </c>
      <c r="BE31" s="259">
        <f t="shared" si="111"/>
        <v>1.9152653234034593</v>
      </c>
      <c r="BF31" s="259">
        <f t="shared" si="112"/>
        <v>2.2929730300085991</v>
      </c>
      <c r="BG31" s="259">
        <f t="shared" si="113"/>
        <v>2.7059927155303445</v>
      </c>
      <c r="BH31" s="259">
        <f t="shared" si="114"/>
        <v>2.7063088774745574</v>
      </c>
      <c r="BI31" s="259">
        <f t="shared" si="115"/>
        <v>2.0926466871577127</v>
      </c>
      <c r="BJ31" s="259">
        <f t="shared" si="115"/>
        <v>2.7632836575401241</v>
      </c>
      <c r="BK31" s="344">
        <f t="shared" si="122"/>
        <v>2.7078357846940855</v>
      </c>
      <c r="BL31" s="92">
        <f t="shared" si="123"/>
        <v>-2.0065935936304961E-2</v>
      </c>
      <c r="BN31" s="164">
        <f t="shared" si="100"/>
        <v>26429.078999999991</v>
      </c>
      <c r="BO31" s="164">
        <f t="shared" si="101"/>
        <v>26943.417999999983</v>
      </c>
    </row>
    <row r="32" spans="1:67" ht="20.100000000000001" customHeight="1" x14ac:dyDescent="0.25">
      <c r="A32" s="178" t="s">
        <v>83</v>
      </c>
      <c r="B32" s="25">
        <v>169960.15000000005</v>
      </c>
      <c r="C32" s="256">
        <v>125324.62</v>
      </c>
      <c r="D32" s="256">
        <v>131109.87</v>
      </c>
      <c r="E32" s="256">
        <v>110880.58</v>
      </c>
      <c r="F32" s="256">
        <v>139339.33000000002</v>
      </c>
      <c r="G32" s="256">
        <v>172769.00000000006</v>
      </c>
      <c r="H32" s="256">
        <v>120881.34999999995</v>
      </c>
      <c r="I32" s="256">
        <v>199399.96000000002</v>
      </c>
      <c r="J32" s="3">
        <v>151797.99000000002</v>
      </c>
      <c r="K32" s="92">
        <f t="shared" si="116"/>
        <v>-0.23872607597313458</v>
      </c>
      <c r="L32" s="3">
        <v>129054.22999999992</v>
      </c>
      <c r="M32" s="256">
        <v>143928.69999999998</v>
      </c>
      <c r="N32" s="256">
        <v>130551.29999999993</v>
      </c>
      <c r="O32" s="256">
        <v>168057.08999999997</v>
      </c>
      <c r="P32" s="256">
        <v>116200.55999999991</v>
      </c>
      <c r="Q32" s="256">
        <v>126285.80000000003</v>
      </c>
      <c r="R32" s="256">
        <v>162680.81000000006</v>
      </c>
      <c r="S32" s="256">
        <v>137543.26999999993</v>
      </c>
      <c r="T32" s="3">
        <v>160705.3900000001</v>
      </c>
      <c r="U32" s="92">
        <f t="shared" si="117"/>
        <v>0.16839878825041882</v>
      </c>
      <c r="W32" s="163" t="s">
        <v>83</v>
      </c>
      <c r="X32" s="25">
        <v>6997.9059999999999</v>
      </c>
      <c r="Y32" s="256">
        <v>5641.7790000000005</v>
      </c>
      <c r="Z32" s="256">
        <v>6955.6630000000014</v>
      </c>
      <c r="AA32" s="256">
        <v>8794.5019999999968</v>
      </c>
      <c r="AB32" s="256">
        <v>7652.6419999999989</v>
      </c>
      <c r="AC32" s="256">
        <v>8505.6460000000006</v>
      </c>
      <c r="AD32" s="256">
        <v>6655.8349999999991</v>
      </c>
      <c r="AE32" s="256">
        <v>10323.646999999997</v>
      </c>
      <c r="AF32" s="3">
        <v>11292.887000000001</v>
      </c>
      <c r="AG32" s="92">
        <f t="shared" si="118"/>
        <v>9.3885426342067257E-2</v>
      </c>
      <c r="AH32" s="3">
        <v>29571.834999999992</v>
      </c>
      <c r="AI32" s="256">
        <v>27556.182000000004</v>
      </c>
      <c r="AJ32" s="256">
        <v>27462.67</v>
      </c>
      <c r="AK32" s="256">
        <v>33693.252999999975</v>
      </c>
      <c r="AL32" s="256">
        <v>31434.276000000013</v>
      </c>
      <c r="AM32" s="256">
        <v>35272.59899999998</v>
      </c>
      <c r="AN32" s="256">
        <v>32715.812000000005</v>
      </c>
      <c r="AO32" s="256">
        <v>32226.994999999999</v>
      </c>
      <c r="AP32" s="3">
        <v>36807.348000000005</v>
      </c>
      <c r="AQ32" s="92">
        <f t="shared" si="119"/>
        <v>0.14212783413408561</v>
      </c>
      <c r="AS32" s="183">
        <f t="shared" si="102"/>
        <v>0.4117380456536428</v>
      </c>
      <c r="AT32" s="259">
        <f t="shared" si="103"/>
        <v>0.45017323810756427</v>
      </c>
      <c r="AU32" s="259">
        <f t="shared" si="104"/>
        <v>0.53052169146380823</v>
      </c>
      <c r="AV32" s="259">
        <f t="shared" si="105"/>
        <v>0.79315079340313666</v>
      </c>
      <c r="AW32" s="259">
        <f t="shared" si="106"/>
        <v>0.54920904241465762</v>
      </c>
      <c r="AX32" s="259">
        <f t="shared" si="107"/>
        <v>0.49231320433642595</v>
      </c>
      <c r="AY32" s="259">
        <f t="shared" si="108"/>
        <v>0.55060892354362378</v>
      </c>
      <c r="AZ32" s="259">
        <f t="shared" si="108"/>
        <v>0.517735660528718</v>
      </c>
      <c r="BA32" s="344">
        <f t="shared" si="120"/>
        <v>0.74394180054689785</v>
      </c>
      <c r="BB32" s="92">
        <f t="shared" si="121"/>
        <v>0.43691435082369129</v>
      </c>
      <c r="BC32" s="165">
        <f t="shared" si="109"/>
        <v>2.2914270225780289</v>
      </c>
      <c r="BD32" s="259">
        <f t="shared" si="110"/>
        <v>1.9145717289185553</v>
      </c>
      <c r="BE32" s="259">
        <f t="shared" si="111"/>
        <v>2.1035922277296368</v>
      </c>
      <c r="BF32" s="259">
        <f t="shared" si="112"/>
        <v>2.004869476200021</v>
      </c>
      <c r="BG32" s="259">
        <f t="shared" si="113"/>
        <v>2.7051742263548508</v>
      </c>
      <c r="BH32" s="259">
        <f t="shared" si="114"/>
        <v>2.7930772105810764</v>
      </c>
      <c r="BI32" s="259">
        <f t="shared" si="115"/>
        <v>2.0110430972159525</v>
      </c>
      <c r="BJ32" s="259">
        <f t="shared" si="115"/>
        <v>2.3430441198613363</v>
      </c>
      <c r="BK32" s="344">
        <f t="shared" si="122"/>
        <v>2.2903617607349687</v>
      </c>
      <c r="BL32" s="92">
        <f t="shared" si="123"/>
        <v>-2.2484578365295761E-2</v>
      </c>
      <c r="BN32" s="164">
        <f t="shared" si="100"/>
        <v>26059.977000000006</v>
      </c>
      <c r="BO32" s="164">
        <f t="shared" si="101"/>
        <v>25514.461000000003</v>
      </c>
    </row>
    <row r="33" spans="1:67" ht="20.100000000000001" customHeight="1" x14ac:dyDescent="0.25">
      <c r="A33" s="178" t="s">
        <v>84</v>
      </c>
      <c r="B33" s="25">
        <v>105627.73999999999</v>
      </c>
      <c r="C33" s="256">
        <v>146684.46999999994</v>
      </c>
      <c r="D33" s="256">
        <v>105806.44999999998</v>
      </c>
      <c r="E33" s="256">
        <v>156736.06999999992</v>
      </c>
      <c r="F33" s="256">
        <v>207228.25</v>
      </c>
      <c r="G33" s="256">
        <v>181747.00999999995</v>
      </c>
      <c r="H33" s="256">
        <v>156166.68</v>
      </c>
      <c r="I33" s="256">
        <v>210489.33000000005</v>
      </c>
      <c r="J33" s="3">
        <v>129755.00999999992</v>
      </c>
      <c r="K33" s="92">
        <f t="shared" si="116"/>
        <v>-0.38355540397225885</v>
      </c>
      <c r="L33" s="3">
        <v>118132.11000000003</v>
      </c>
      <c r="M33" s="256">
        <v>147173.66999999995</v>
      </c>
      <c r="N33" s="256">
        <v>167545.44000000024</v>
      </c>
      <c r="O33" s="256">
        <v>131905.74000000005</v>
      </c>
      <c r="P33" s="256">
        <v>115807.50000000003</v>
      </c>
      <c r="Q33" s="256">
        <v>114798.86000000002</v>
      </c>
      <c r="R33" s="256">
        <v>138194.19000000003</v>
      </c>
      <c r="S33" s="256">
        <v>136807.27999999994</v>
      </c>
      <c r="T33" s="3">
        <v>140820.01999999996</v>
      </c>
      <c r="U33" s="92">
        <f t="shared" si="117"/>
        <v>2.9331333829603377E-2</v>
      </c>
      <c r="W33" s="163" t="s">
        <v>84</v>
      </c>
      <c r="X33" s="25">
        <v>5233.5920000000015</v>
      </c>
      <c r="Y33" s="256">
        <v>6774.5830000000024</v>
      </c>
      <c r="Z33" s="256">
        <v>6184.9250000000011</v>
      </c>
      <c r="AA33" s="256">
        <v>12346.015000000001</v>
      </c>
      <c r="AB33" s="256">
        <v>9823.5429999999997</v>
      </c>
      <c r="AC33" s="256">
        <v>9567.4180000000015</v>
      </c>
      <c r="AD33" s="256">
        <v>8929.8140000000003</v>
      </c>
      <c r="AE33" s="256">
        <v>11054.444999999994</v>
      </c>
      <c r="AF33" s="3">
        <v>12031.18</v>
      </c>
      <c r="AG33" s="92">
        <f t="shared" si="118"/>
        <v>8.8356765084091196E-2</v>
      </c>
      <c r="AH33" s="3">
        <v>29004.790999999972</v>
      </c>
      <c r="AI33" s="256">
        <v>32396.498</v>
      </c>
      <c r="AJ33" s="256">
        <v>31705.719999999998</v>
      </c>
      <c r="AK33" s="256">
        <v>31122.389999999996</v>
      </c>
      <c r="AL33" s="256">
        <v>31058.100000000006</v>
      </c>
      <c r="AM33" s="256">
        <v>31539.86900000001</v>
      </c>
      <c r="AN33" s="256">
        <v>33045.123999999989</v>
      </c>
      <c r="AO33" s="256">
        <v>35766.52600000002</v>
      </c>
      <c r="AP33" s="3">
        <v>34827.792999999947</v>
      </c>
      <c r="AQ33" s="92">
        <f t="shared" si="119"/>
        <v>-2.6246133046303473E-2</v>
      </c>
      <c r="AS33" s="183">
        <f t="shared" si="102"/>
        <v>0.49547514696423517</v>
      </c>
      <c r="AT33" s="259">
        <f t="shared" si="103"/>
        <v>0.46184732439637305</v>
      </c>
      <c r="AU33" s="259">
        <f t="shared" si="104"/>
        <v>0.58455084732547036</v>
      </c>
      <c r="AV33" s="259">
        <f t="shared" si="105"/>
        <v>0.78769456194735565</v>
      </c>
      <c r="AW33" s="259">
        <f t="shared" si="106"/>
        <v>0.4740445861025222</v>
      </c>
      <c r="AX33" s="259">
        <f t="shared" si="107"/>
        <v>0.52641405214864356</v>
      </c>
      <c r="AY33" s="259">
        <f t="shared" si="108"/>
        <v>0.57181301414616748</v>
      </c>
      <c r="AZ33" s="259">
        <f t="shared" si="108"/>
        <v>0.52517840215463618</v>
      </c>
      <c r="BA33" s="344">
        <f t="shared" si="120"/>
        <v>0.92722277159086253</v>
      </c>
      <c r="BB33" s="92">
        <f t="shared" si="121"/>
        <v>0.76553865845733382</v>
      </c>
      <c r="BC33" s="165">
        <f t="shared" si="109"/>
        <v>2.4552842575993914</v>
      </c>
      <c r="BD33" s="259">
        <f t="shared" si="110"/>
        <v>2.2012427902355096</v>
      </c>
      <c r="BE33" s="259">
        <f t="shared" si="111"/>
        <v>1.8923654382954234</v>
      </c>
      <c r="BF33" s="259">
        <f t="shared" si="112"/>
        <v>2.3594416740317734</v>
      </c>
      <c r="BG33" s="259">
        <f t="shared" si="113"/>
        <v>2.6818729356906932</v>
      </c>
      <c r="BH33" s="259">
        <f t="shared" si="114"/>
        <v>2.7474026310017368</v>
      </c>
      <c r="BI33" s="259">
        <f t="shared" si="115"/>
        <v>2.3912093554729026</v>
      </c>
      <c r="BJ33" s="259">
        <f t="shared" si="115"/>
        <v>2.6143730070505047</v>
      </c>
      <c r="BK33" s="344">
        <f t="shared" si="122"/>
        <v>2.4732131837504321</v>
      </c>
      <c r="BL33" s="92">
        <f t="shared" si="123"/>
        <v>-5.3993757937138023E-2</v>
      </c>
      <c r="BN33" s="164">
        <f t="shared" si="100"/>
        <v>24115.30999999999</v>
      </c>
      <c r="BO33" s="164">
        <f t="shared" si="101"/>
        <v>22796.612999999947</v>
      </c>
    </row>
    <row r="34" spans="1:67" ht="20.100000000000001" customHeight="1" x14ac:dyDescent="0.25">
      <c r="A34" s="178" t="s">
        <v>85</v>
      </c>
      <c r="B34" s="25">
        <v>172955.39000000004</v>
      </c>
      <c r="C34" s="256">
        <v>88363.709999999992</v>
      </c>
      <c r="D34" s="256">
        <v>120306.19000000003</v>
      </c>
      <c r="E34" s="256">
        <v>142180.06</v>
      </c>
      <c r="F34" s="256">
        <v>163672.61999999994</v>
      </c>
      <c r="G34" s="256">
        <v>227414.28000000014</v>
      </c>
      <c r="H34" s="256">
        <v>155058.31000000006</v>
      </c>
      <c r="I34" s="256">
        <v>234056.73999999987</v>
      </c>
      <c r="J34" s="3">
        <v>175393.76999999984</v>
      </c>
      <c r="K34" s="92">
        <f t="shared" si="116"/>
        <v>-0.25063567919471175</v>
      </c>
      <c r="L34" s="3">
        <v>135211.27999999997</v>
      </c>
      <c r="M34" s="256">
        <v>175317.34000000005</v>
      </c>
      <c r="N34" s="256">
        <v>118154.39000000004</v>
      </c>
      <c r="O34" s="256">
        <v>152399.24000000002</v>
      </c>
      <c r="P34" s="256">
        <v>114737.72999999998</v>
      </c>
      <c r="Q34" s="256">
        <v>115427.66999999995</v>
      </c>
      <c r="R34" s="256">
        <v>126500.04999999999</v>
      </c>
      <c r="S34" s="256">
        <v>158768.92999999993</v>
      </c>
      <c r="T34" s="3">
        <v>143918.77999999982</v>
      </c>
      <c r="U34" s="92">
        <f t="shared" si="117"/>
        <v>-9.3533098698845657E-2</v>
      </c>
      <c r="W34" s="163" t="s">
        <v>85</v>
      </c>
      <c r="X34" s="25">
        <v>8418.2340000000022</v>
      </c>
      <c r="Y34" s="256">
        <v>4390.6889999999994</v>
      </c>
      <c r="Z34" s="256">
        <v>6848.4070000000011</v>
      </c>
      <c r="AA34" s="256">
        <v>11167.32799999999</v>
      </c>
      <c r="AB34" s="256">
        <v>8872.2850000000017</v>
      </c>
      <c r="AC34" s="256">
        <v>11662.620000000006</v>
      </c>
      <c r="AD34" s="256">
        <v>9222.8069999999971</v>
      </c>
      <c r="AE34" s="256">
        <v>14053.179000000004</v>
      </c>
      <c r="AF34" s="3">
        <v>12940.954000000014</v>
      </c>
      <c r="AG34" s="92">
        <f t="shared" si="118"/>
        <v>-7.9144014318752301E-2</v>
      </c>
      <c r="AH34" s="3">
        <v>28421.635000000002</v>
      </c>
      <c r="AI34" s="256">
        <v>31101.468000000008</v>
      </c>
      <c r="AJ34" s="256">
        <v>27821.58</v>
      </c>
      <c r="AK34" s="256">
        <v>30041.770000000019</v>
      </c>
      <c r="AL34" s="256">
        <v>29496.788000000015</v>
      </c>
      <c r="AM34" s="256">
        <v>31068.588000000022</v>
      </c>
      <c r="AN34" s="256">
        <v>31942.423000000006</v>
      </c>
      <c r="AO34" s="256">
        <v>36434.632999999994</v>
      </c>
      <c r="AP34" s="3">
        <v>35399.215000000011</v>
      </c>
      <c r="AQ34" s="92">
        <f t="shared" si="119"/>
        <v>-2.8418510486985925E-2</v>
      </c>
      <c r="AS34" s="183">
        <f t="shared" si="102"/>
        <v>0.48672862985073784</v>
      </c>
      <c r="AT34" s="259">
        <f t="shared" si="103"/>
        <v>0.49688825876595721</v>
      </c>
      <c r="AU34" s="259">
        <f t="shared" si="104"/>
        <v>0.56924809937044796</v>
      </c>
      <c r="AV34" s="259">
        <f t="shared" si="105"/>
        <v>0.78543559483657488</v>
      </c>
      <c r="AW34" s="259">
        <f t="shared" si="106"/>
        <v>0.54207508867396426</v>
      </c>
      <c r="AX34" s="259">
        <f t="shared" si="107"/>
        <v>0.51283586940978365</v>
      </c>
      <c r="AY34" s="259">
        <f t="shared" si="108"/>
        <v>0.59479604801574282</v>
      </c>
      <c r="AZ34" s="259">
        <f t="shared" si="108"/>
        <v>0.60041761668559557</v>
      </c>
      <c r="BA34" s="344">
        <f t="shared" si="120"/>
        <v>0.73782289986696936</v>
      </c>
      <c r="BB34" s="92">
        <f t="shared" si="121"/>
        <v>0.22884951967244674</v>
      </c>
      <c r="BC34" s="165">
        <f t="shared" si="109"/>
        <v>2.1020165625234823</v>
      </c>
      <c r="BD34" s="259">
        <f t="shared" si="110"/>
        <v>1.7740098041642658</v>
      </c>
      <c r="BE34" s="259">
        <f t="shared" si="111"/>
        <v>2.354680177351006</v>
      </c>
      <c r="BF34" s="259">
        <f t="shared" si="112"/>
        <v>1.9712545810595916</v>
      </c>
      <c r="BG34" s="259">
        <f t="shared" si="113"/>
        <v>2.5708010782503732</v>
      </c>
      <c r="BH34" s="259">
        <f t="shared" si="114"/>
        <v>2.691606613908089</v>
      </c>
      <c r="BI34" s="259">
        <f t="shared" si="115"/>
        <v>2.5250917292127562</v>
      </c>
      <c r="BJ34" s="259">
        <f t="shared" si="115"/>
        <v>2.2948213482323028</v>
      </c>
      <c r="BK34" s="344">
        <f t="shared" si="122"/>
        <v>2.4596661394711692</v>
      </c>
      <c r="BL34" s="92">
        <f t="shared" si="123"/>
        <v>7.1833387538357218E-2</v>
      </c>
      <c r="BN34" s="164">
        <f t="shared" si="100"/>
        <v>22719.616000000009</v>
      </c>
      <c r="BO34" s="164">
        <f t="shared" si="101"/>
        <v>22458.260999999999</v>
      </c>
    </row>
    <row r="35" spans="1:67" ht="20.100000000000001" customHeight="1" x14ac:dyDescent="0.25">
      <c r="A35" s="178" t="s">
        <v>86</v>
      </c>
      <c r="B35" s="25">
        <v>153575.38000000003</v>
      </c>
      <c r="C35" s="256">
        <v>146031.1</v>
      </c>
      <c r="D35" s="256">
        <v>129411.21999999994</v>
      </c>
      <c r="E35" s="256">
        <v>179559.8899999999</v>
      </c>
      <c r="F35" s="256">
        <v>269358.03999999998</v>
      </c>
      <c r="G35" s="256">
        <v>237433.11000000002</v>
      </c>
      <c r="H35" s="256">
        <v>147994.01999999999</v>
      </c>
      <c r="I35" s="256">
        <v>204186.22000000018</v>
      </c>
      <c r="J35" s="3"/>
      <c r="K35" s="92" t="str">
        <f t="shared" si="116"/>
        <v/>
      </c>
      <c r="L35" s="3">
        <v>127394.07999999993</v>
      </c>
      <c r="M35" s="256">
        <v>153173.20000000004</v>
      </c>
      <c r="N35" s="256">
        <v>157184.51</v>
      </c>
      <c r="O35" s="256">
        <v>153334.56</v>
      </c>
      <c r="P35" s="256">
        <v>127866.06000000003</v>
      </c>
      <c r="Q35" s="256">
        <v>125620.06999999993</v>
      </c>
      <c r="R35" s="256">
        <v>137019.82</v>
      </c>
      <c r="S35" s="256">
        <v>144751.69000000009</v>
      </c>
      <c r="T35" s="3"/>
      <c r="U35" s="92" t="str">
        <f t="shared" si="117"/>
        <v/>
      </c>
      <c r="W35" s="163" t="s">
        <v>86</v>
      </c>
      <c r="X35" s="25">
        <v>8202.5570000000007</v>
      </c>
      <c r="Y35" s="256">
        <v>7142.6719999999987</v>
      </c>
      <c r="Z35" s="256">
        <v>8489.8880000000008</v>
      </c>
      <c r="AA35" s="256">
        <v>14058.68400000001</v>
      </c>
      <c r="AB35" s="256">
        <v>13129.382000000001</v>
      </c>
      <c r="AC35" s="256">
        <v>12275.063000000002</v>
      </c>
      <c r="AD35" s="256">
        <v>8424.4100000000017</v>
      </c>
      <c r="AE35" s="256">
        <v>11120.001000000009</v>
      </c>
      <c r="AF35" s="3"/>
      <c r="AG35" s="92" t="str">
        <f t="shared" si="118"/>
        <v/>
      </c>
      <c r="AH35" s="3">
        <v>32779.412000000004</v>
      </c>
      <c r="AI35" s="256">
        <v>32399.374999999993</v>
      </c>
      <c r="AJ35" s="256">
        <v>32672.658999999996</v>
      </c>
      <c r="AK35" s="256">
        <v>33859.816999999988</v>
      </c>
      <c r="AL35" s="256">
        <v>36267.96699999999</v>
      </c>
      <c r="AM35" s="256">
        <v>36630.704999999973</v>
      </c>
      <c r="AN35" s="256">
        <v>36290.450999999979</v>
      </c>
      <c r="AO35" s="256">
        <v>35489.240999999987</v>
      </c>
      <c r="AP35" s="3"/>
      <c r="AQ35" s="92" t="str">
        <f t="shared" si="119"/>
        <v/>
      </c>
      <c r="AS35" s="183">
        <f t="shared" si="102"/>
        <v>0.53410624801970208</v>
      </c>
      <c r="AT35" s="259">
        <f t="shared" si="103"/>
        <v>0.48911992034573448</v>
      </c>
      <c r="AU35" s="259">
        <f t="shared" si="104"/>
        <v>0.65603956133015395</v>
      </c>
      <c r="AV35" s="259">
        <f t="shared" si="105"/>
        <v>0.7829523620224994</v>
      </c>
      <c r="AW35" s="259">
        <f t="shared" si="106"/>
        <v>0.48743234098377025</v>
      </c>
      <c r="AX35" s="259">
        <f t="shared" si="107"/>
        <v>0.51699036414929667</v>
      </c>
      <c r="AY35" s="259">
        <f t="shared" si="108"/>
        <v>0.56923989226051175</v>
      </c>
      <c r="AZ35" s="259">
        <f t="shared" si="108"/>
        <v>0.54460095299281208</v>
      </c>
      <c r="BA35" s="344" t="str">
        <f t="shared" si="120"/>
        <v/>
      </c>
      <c r="BB35" s="92" t="str">
        <f t="shared" si="121"/>
        <v/>
      </c>
      <c r="BC35" s="165">
        <f t="shared" si="109"/>
        <v>2.5730718413288924</v>
      </c>
      <c r="BD35" s="259">
        <f t="shared" si="110"/>
        <v>2.1152117341675951</v>
      </c>
      <c r="BE35" s="259">
        <f t="shared" si="111"/>
        <v>2.0786182429808124</v>
      </c>
      <c r="BF35" s="259">
        <f t="shared" si="112"/>
        <v>2.2082312689324564</v>
      </c>
      <c r="BG35" s="259">
        <f t="shared" si="113"/>
        <v>2.8364029516511247</v>
      </c>
      <c r="BH35" s="259">
        <f t="shared" si="114"/>
        <v>2.9159914494554884</v>
      </c>
      <c r="BI35" s="259">
        <f t="shared" si="115"/>
        <v>2.648554858705841</v>
      </c>
      <c r="BJ35" s="259">
        <f t="shared" si="115"/>
        <v>2.4517324115524981</v>
      </c>
      <c r="BK35" s="344" t="str">
        <f t="shared" si="122"/>
        <v/>
      </c>
      <c r="BL35" s="92" t="str">
        <f t="shared" si="123"/>
        <v/>
      </c>
      <c r="BN35" s="164">
        <f t="shared" si="100"/>
        <v>27866.040999999976</v>
      </c>
      <c r="BO35" s="164">
        <f t="shared" si="101"/>
        <v>0</v>
      </c>
    </row>
    <row r="36" spans="1:67" ht="20.100000000000001" customHeight="1" x14ac:dyDescent="0.25">
      <c r="A36" s="178" t="s">
        <v>87</v>
      </c>
      <c r="B36" s="25">
        <v>172174.69999999992</v>
      </c>
      <c r="C36" s="256">
        <v>197846.85999999996</v>
      </c>
      <c r="D36" s="256">
        <v>108041.16999999998</v>
      </c>
      <c r="E36" s="256">
        <v>128500.73000000004</v>
      </c>
      <c r="F36" s="256">
        <v>196762.29</v>
      </c>
      <c r="G36" s="256">
        <v>236160.21999999988</v>
      </c>
      <c r="H36" s="256">
        <v>161643.40999999989</v>
      </c>
      <c r="I36" s="256">
        <v>158923.12999999992</v>
      </c>
      <c r="J36" s="3"/>
      <c r="K36" s="92" t="str">
        <f t="shared" si="116"/>
        <v/>
      </c>
      <c r="L36" s="3">
        <v>84144.9</v>
      </c>
      <c r="M36" s="256">
        <v>93566.699999999968</v>
      </c>
      <c r="N36" s="256">
        <v>109659.02</v>
      </c>
      <c r="O36" s="256">
        <v>85683.409999999989</v>
      </c>
      <c r="P36" s="256">
        <v>75119.589999999982</v>
      </c>
      <c r="Q36" s="256">
        <v>77720.049999999974</v>
      </c>
      <c r="R36" s="256">
        <v>113871.88000000002</v>
      </c>
      <c r="S36" s="256">
        <v>109961.24</v>
      </c>
      <c r="T36" s="3"/>
      <c r="U36" s="92" t="str">
        <f t="shared" si="117"/>
        <v/>
      </c>
      <c r="W36" s="163" t="s">
        <v>87</v>
      </c>
      <c r="X36" s="25">
        <v>7606.0559999999978</v>
      </c>
      <c r="Y36" s="256">
        <v>8313.0869999999995</v>
      </c>
      <c r="Z36" s="256">
        <v>6909.0559999999987</v>
      </c>
      <c r="AA36" s="256">
        <v>9139.0069999999996</v>
      </c>
      <c r="AB36" s="256">
        <v>8531.6860000000033</v>
      </c>
      <c r="AC36" s="256">
        <v>10841.422999999999</v>
      </c>
      <c r="AD36" s="256">
        <v>9683.087000000005</v>
      </c>
      <c r="AE36" s="256">
        <v>9368.5460000000021</v>
      </c>
      <c r="AF36" s="3"/>
      <c r="AG36" s="92" t="str">
        <f t="shared" si="118"/>
        <v/>
      </c>
      <c r="AH36" s="3">
        <v>21851.23599999999</v>
      </c>
      <c r="AI36" s="256">
        <v>23756.94100000001</v>
      </c>
      <c r="AJ36" s="256">
        <v>26722.863000000001</v>
      </c>
      <c r="AK36" s="256">
        <v>25745.833000000013</v>
      </c>
      <c r="AL36" s="256">
        <v>21196.857</v>
      </c>
      <c r="AM36" s="256">
        <v>23742.381999999994</v>
      </c>
      <c r="AN36" s="256">
        <v>27432.139000000003</v>
      </c>
      <c r="AO36" s="256">
        <v>27271.803999999956</v>
      </c>
      <c r="AP36" s="3"/>
      <c r="AQ36" s="92" t="str">
        <f t="shared" si="119"/>
        <v/>
      </c>
      <c r="AS36" s="183">
        <f t="shared" si="102"/>
        <v>0.44176385961468218</v>
      </c>
      <c r="AT36" s="259">
        <f t="shared" si="103"/>
        <v>0.42017785877420555</v>
      </c>
      <c r="AU36" s="259">
        <f t="shared" si="104"/>
        <v>0.63948363387771534</v>
      </c>
      <c r="AV36" s="259">
        <f t="shared" si="105"/>
        <v>0.71120273013234991</v>
      </c>
      <c r="AW36" s="259">
        <f t="shared" si="106"/>
        <v>0.43360371542738207</v>
      </c>
      <c r="AX36" s="259">
        <f t="shared" si="107"/>
        <v>0.45907066820991294</v>
      </c>
      <c r="AY36" s="259">
        <f t="shared" si="108"/>
        <v>0.59904001035365506</v>
      </c>
      <c r="AZ36" s="259">
        <f t="shared" si="108"/>
        <v>0.58950172954685753</v>
      </c>
      <c r="BA36" s="344" t="str">
        <f t="shared" si="120"/>
        <v/>
      </c>
      <c r="BB36" s="92" t="str">
        <f t="shared" si="121"/>
        <v/>
      </c>
      <c r="BC36" s="165">
        <f t="shared" si="109"/>
        <v>2.596858038930463</v>
      </c>
      <c r="BD36" s="259">
        <f t="shared" si="110"/>
        <v>2.5390380338304137</v>
      </c>
      <c r="BE36" s="259">
        <f t="shared" si="111"/>
        <v>2.4369051446930676</v>
      </c>
      <c r="BF36" s="259">
        <f t="shared" si="112"/>
        <v>3.0047628823362675</v>
      </c>
      <c r="BG36" s="259">
        <f t="shared" si="113"/>
        <v>2.8217482283915563</v>
      </c>
      <c r="BH36" s="259">
        <f t="shared" si="114"/>
        <v>3.0548593316653818</v>
      </c>
      <c r="BI36" s="259">
        <f t="shared" si="115"/>
        <v>2.4090354001356613</v>
      </c>
      <c r="BJ36" s="259">
        <f t="shared" si="115"/>
        <v>2.4801288162992665</v>
      </c>
      <c r="BK36" s="344" t="str">
        <f t="shared" si="122"/>
        <v/>
      </c>
      <c r="BL36" s="92" t="str">
        <f t="shared" si="123"/>
        <v/>
      </c>
      <c r="BN36" s="164">
        <f t="shared" si="100"/>
        <v>17749.051999999996</v>
      </c>
      <c r="BO36" s="164">
        <f t="shared" si="101"/>
        <v>0</v>
      </c>
    </row>
    <row r="37" spans="1:67" ht="20.100000000000001" customHeight="1" x14ac:dyDescent="0.25">
      <c r="A37" s="178" t="s">
        <v>88</v>
      </c>
      <c r="B37" s="25">
        <v>184593.24000000002</v>
      </c>
      <c r="C37" s="256">
        <v>144138.26999999993</v>
      </c>
      <c r="D37" s="256">
        <v>79979.249999999985</v>
      </c>
      <c r="E37" s="256">
        <v>122753.58</v>
      </c>
      <c r="F37" s="256">
        <v>216171.5800000001</v>
      </c>
      <c r="G37" s="256">
        <v>152140.34000000008</v>
      </c>
      <c r="H37" s="256">
        <v>150079.72999999981</v>
      </c>
      <c r="I37" s="256">
        <v>132543.78999999998</v>
      </c>
      <c r="J37" s="3"/>
      <c r="K37" s="92" t="str">
        <f t="shared" si="116"/>
        <v/>
      </c>
      <c r="L37" s="3">
        <v>138558.80000000005</v>
      </c>
      <c r="M37" s="256">
        <v>155834.77000000008</v>
      </c>
      <c r="N37" s="256">
        <v>166910.12999999986</v>
      </c>
      <c r="O37" s="256">
        <v>141021.50999999992</v>
      </c>
      <c r="P37" s="256">
        <v>123949.06000000001</v>
      </c>
      <c r="Q37" s="256">
        <v>108934.93999999996</v>
      </c>
      <c r="R37" s="256">
        <v>146738.06999999998</v>
      </c>
      <c r="S37" s="256">
        <v>149075.20999999993</v>
      </c>
      <c r="T37" s="3"/>
      <c r="U37" s="92" t="str">
        <f t="shared" si="117"/>
        <v/>
      </c>
      <c r="W37" s="163" t="s">
        <v>88</v>
      </c>
      <c r="X37" s="25">
        <v>8950.255000000001</v>
      </c>
      <c r="Y37" s="256">
        <v>8091.360999999999</v>
      </c>
      <c r="Z37" s="256">
        <v>7317.6259999999966</v>
      </c>
      <c r="AA37" s="256">
        <v>9009.7860000000001</v>
      </c>
      <c r="AB37" s="256">
        <v>11821.654999999999</v>
      </c>
      <c r="AC37" s="256">
        <v>8422.7539999999954</v>
      </c>
      <c r="AD37" s="256">
        <v>8932.9419999999991</v>
      </c>
      <c r="AE37" s="256">
        <v>10659.216000000006</v>
      </c>
      <c r="AF37" s="3"/>
      <c r="AG37" s="92" t="str">
        <f t="shared" si="118"/>
        <v/>
      </c>
      <c r="AH37" s="3">
        <v>36869.314999999995</v>
      </c>
      <c r="AI37" s="256">
        <v>38144.778000000013</v>
      </c>
      <c r="AJ37" s="256">
        <v>35747.971000000005</v>
      </c>
      <c r="AK37" s="256">
        <v>35405.063999999991</v>
      </c>
      <c r="AL37" s="256">
        <v>39468.506000000016</v>
      </c>
      <c r="AM37" s="256">
        <v>36656.012999999941</v>
      </c>
      <c r="AN37" s="256">
        <v>39678.97600000001</v>
      </c>
      <c r="AO37" s="256">
        <v>38953.487999999983</v>
      </c>
      <c r="AP37" s="3"/>
      <c r="AQ37" s="92" t="str">
        <f t="shared" si="119"/>
        <v/>
      </c>
      <c r="AS37" s="183">
        <f t="shared" si="102"/>
        <v>0.48486363856011194</v>
      </c>
      <c r="AT37" s="259">
        <f t="shared" si="103"/>
        <v>0.56136104589017211</v>
      </c>
      <c r="AU37" s="259">
        <f t="shared" si="104"/>
        <v>0.91494056270845225</v>
      </c>
      <c r="AV37" s="259">
        <f t="shared" si="105"/>
        <v>0.73397337983951261</v>
      </c>
      <c r="AW37" s="259">
        <f t="shared" si="106"/>
        <v>0.54686443981211563</v>
      </c>
      <c r="AX37" s="259">
        <f t="shared" si="107"/>
        <v>0.55361740351046873</v>
      </c>
      <c r="AY37" s="259">
        <f t="shared" si="108"/>
        <v>0.5952130910683282</v>
      </c>
      <c r="AZ37" s="259">
        <f t="shared" si="108"/>
        <v>0.80420335045497104</v>
      </c>
      <c r="BA37" s="344" t="str">
        <f t="shared" si="120"/>
        <v/>
      </c>
      <c r="BB37" s="92" t="str">
        <f t="shared" si="121"/>
        <v/>
      </c>
      <c r="BC37" s="165">
        <f t="shared" si="109"/>
        <v>2.6609147163514684</v>
      </c>
      <c r="BD37" s="259">
        <f t="shared" si="110"/>
        <v>2.4477706740286518</v>
      </c>
      <c r="BE37" s="259">
        <f t="shared" si="111"/>
        <v>2.1417496349682335</v>
      </c>
      <c r="BF37" s="259">
        <f t="shared" si="112"/>
        <v>2.5106144445623939</v>
      </c>
      <c r="BG37" s="259">
        <f t="shared" si="113"/>
        <v>3.1842521435822113</v>
      </c>
      <c r="BH37" s="259">
        <f t="shared" si="114"/>
        <v>3.3649454435831103</v>
      </c>
      <c r="BI37" s="259">
        <f t="shared" si="115"/>
        <v>2.7040682762148922</v>
      </c>
      <c r="BJ37" s="259">
        <f t="shared" si="115"/>
        <v>2.6130090978909237</v>
      </c>
      <c r="BK37" s="344" t="str">
        <f t="shared" si="122"/>
        <v/>
      </c>
      <c r="BL37" s="92" t="str">
        <f t="shared" si="123"/>
        <v/>
      </c>
      <c r="BN37" s="164">
        <f t="shared" si="100"/>
        <v>30746.034000000011</v>
      </c>
      <c r="BO37" s="164">
        <f t="shared" si="101"/>
        <v>0</v>
      </c>
    </row>
    <row r="38" spans="1:67" ht="20.100000000000001" customHeight="1" x14ac:dyDescent="0.25">
      <c r="A38" s="178" t="s">
        <v>89</v>
      </c>
      <c r="B38" s="25">
        <v>174808.49999999997</v>
      </c>
      <c r="C38" s="256">
        <v>100779.39000000001</v>
      </c>
      <c r="D38" s="256">
        <v>69029.49000000002</v>
      </c>
      <c r="E38" s="256">
        <v>154336.00999999978</v>
      </c>
      <c r="F38" s="256">
        <v>191835.92000000007</v>
      </c>
      <c r="G38" s="256">
        <v>123373.27999999998</v>
      </c>
      <c r="H38" s="256">
        <v>139835.61999999988</v>
      </c>
      <c r="I38" s="256">
        <v>160329.32</v>
      </c>
      <c r="J38" s="3"/>
      <c r="K38" s="92" t="str">
        <f t="shared" si="116"/>
        <v/>
      </c>
      <c r="L38" s="3">
        <v>122092.12999999996</v>
      </c>
      <c r="M38" s="256">
        <v>129989.20999999999</v>
      </c>
      <c r="N38" s="256">
        <v>213923.46999999977</v>
      </c>
      <c r="O38" s="256">
        <v>143278.98999999987</v>
      </c>
      <c r="P38" s="256">
        <v>142422.69000000009</v>
      </c>
      <c r="Q38" s="256">
        <v>143940.27999999988</v>
      </c>
      <c r="R38" s="256">
        <v>138271.19000000006</v>
      </c>
      <c r="S38" s="256">
        <v>167876.78999999992</v>
      </c>
      <c r="T38" s="3"/>
      <c r="U38" s="92" t="str">
        <f t="shared" si="117"/>
        <v/>
      </c>
      <c r="W38" s="163" t="s">
        <v>89</v>
      </c>
      <c r="X38" s="25">
        <v>8836.2159999999967</v>
      </c>
      <c r="Y38" s="256">
        <v>6184.2449999999999</v>
      </c>
      <c r="Z38" s="256">
        <v>6843.8590000000013</v>
      </c>
      <c r="AA38" s="256">
        <v>12325.401000000003</v>
      </c>
      <c r="AB38" s="256">
        <v>11790.632999999998</v>
      </c>
      <c r="AC38" s="256">
        <v>8857.4580000000024</v>
      </c>
      <c r="AD38" s="256">
        <v>10646.83</v>
      </c>
      <c r="AE38" s="256">
        <v>12898.878000000001</v>
      </c>
      <c r="AF38" s="3"/>
      <c r="AG38" s="92" t="str">
        <f t="shared" si="118"/>
        <v/>
      </c>
      <c r="AH38" s="3">
        <v>39727.941999999974</v>
      </c>
      <c r="AI38" s="256">
        <v>40734.826999999983</v>
      </c>
      <c r="AJ38" s="256">
        <v>48266.111999999994</v>
      </c>
      <c r="AK38" s="256">
        <v>48573.176999999916</v>
      </c>
      <c r="AL38" s="256">
        <v>47199.009999999987</v>
      </c>
      <c r="AM38" s="256">
        <v>49361.275999999947</v>
      </c>
      <c r="AN38" s="256">
        <v>45374.854000000007</v>
      </c>
      <c r="AO38" s="256">
        <v>51253.88999999997</v>
      </c>
      <c r="AP38" s="3"/>
      <c r="AQ38" s="92" t="str">
        <f t="shared" si="119"/>
        <v/>
      </c>
      <c r="AS38" s="183">
        <f t="shared" si="102"/>
        <v>0.50547976786025839</v>
      </c>
      <c r="AT38" s="259">
        <f t="shared" si="103"/>
        <v>0.61364183688748253</v>
      </c>
      <c r="AU38" s="259">
        <f t="shared" si="104"/>
        <v>0.99143989040046498</v>
      </c>
      <c r="AV38" s="259">
        <f t="shared" si="105"/>
        <v>0.79860824444016809</v>
      </c>
      <c r="AW38" s="259">
        <f t="shared" si="106"/>
        <v>0.61462071336796531</v>
      </c>
      <c r="AX38" s="259">
        <f t="shared" si="107"/>
        <v>0.7179397354111039</v>
      </c>
      <c r="AY38" s="259">
        <f t="shared" si="108"/>
        <v>0.7613818281779714</v>
      </c>
      <c r="AZ38" s="259">
        <f t="shared" si="108"/>
        <v>0.80452396355201905</v>
      </c>
      <c r="BA38" s="344" t="str">
        <f t="shared" si="120"/>
        <v/>
      </c>
      <c r="BB38" s="92" t="str">
        <f t="shared" si="121"/>
        <v/>
      </c>
      <c r="BC38" s="165">
        <f t="shared" si="109"/>
        <v>3.2539314368583776</v>
      </c>
      <c r="BD38" s="259">
        <f t="shared" si="110"/>
        <v>3.1337083285605001</v>
      </c>
      <c r="BE38" s="259">
        <f t="shared" si="111"/>
        <v>2.2562326611474677</v>
      </c>
      <c r="BF38" s="259">
        <f t="shared" si="112"/>
        <v>3.3901116276712977</v>
      </c>
      <c r="BG38" s="259">
        <f t="shared" si="113"/>
        <v>3.3140091652530894</v>
      </c>
      <c r="BH38" s="259">
        <f t="shared" si="114"/>
        <v>3.4292885910740196</v>
      </c>
      <c r="BI38" s="259">
        <f t="shared" si="115"/>
        <v>3.2815841101823158</v>
      </c>
      <c r="BJ38" s="259">
        <f t="shared" si="115"/>
        <v>3.0530658824248427</v>
      </c>
      <c r="BK38" s="344" t="str">
        <f t="shared" si="122"/>
        <v/>
      </c>
      <c r="BL38" s="92" t="str">
        <f t="shared" si="123"/>
        <v/>
      </c>
      <c r="BN38" s="164">
        <f t="shared" si="100"/>
        <v>34728.024000000005</v>
      </c>
      <c r="BO38" s="164">
        <f t="shared" si="101"/>
        <v>0</v>
      </c>
    </row>
    <row r="39" spans="1:67" ht="20.100000000000001" customHeight="1" x14ac:dyDescent="0.25">
      <c r="A39" s="178" t="s">
        <v>90</v>
      </c>
      <c r="B39" s="25">
        <v>143517.88</v>
      </c>
      <c r="C39" s="256">
        <v>108144.17000000003</v>
      </c>
      <c r="D39" s="256">
        <v>125852.90000000002</v>
      </c>
      <c r="E39" s="256">
        <v>102029.78999999992</v>
      </c>
      <c r="F39" s="256">
        <v>191064.2</v>
      </c>
      <c r="G39" s="256">
        <v>143527.37999999992</v>
      </c>
      <c r="H39" s="256">
        <v>152126.9200000001</v>
      </c>
      <c r="I39" s="256">
        <v>135563.34999999998</v>
      </c>
      <c r="J39" s="3"/>
      <c r="K39" s="92" t="str">
        <f t="shared" si="116"/>
        <v/>
      </c>
      <c r="L39" s="3">
        <v>155283.11000000002</v>
      </c>
      <c r="M39" s="256">
        <v>190846.28999999995</v>
      </c>
      <c r="N39" s="256">
        <v>164476.10999999999</v>
      </c>
      <c r="O39" s="256">
        <v>155784.03000000006</v>
      </c>
      <c r="P39" s="256">
        <v>141171.96999999974</v>
      </c>
      <c r="Q39" s="256">
        <v>154005.31000000008</v>
      </c>
      <c r="R39" s="256">
        <v>192493.65999999971</v>
      </c>
      <c r="S39" s="256">
        <v>202321.24000000019</v>
      </c>
      <c r="T39" s="3"/>
      <c r="U39" s="92" t="str">
        <f t="shared" si="117"/>
        <v/>
      </c>
      <c r="W39" s="163" t="s">
        <v>90</v>
      </c>
      <c r="X39" s="25">
        <v>8561.616</v>
      </c>
      <c r="Y39" s="256">
        <v>7679.9049999999988</v>
      </c>
      <c r="Z39" s="256">
        <v>10402.912</v>
      </c>
      <c r="AA39" s="256">
        <v>7707.6290000000035</v>
      </c>
      <c r="AB39" s="256">
        <v>12654.747000000003</v>
      </c>
      <c r="AC39" s="256">
        <v>9979.3469999999979</v>
      </c>
      <c r="AD39" s="256">
        <v>10750.968999999994</v>
      </c>
      <c r="AE39" s="256">
        <v>10875.266000000001</v>
      </c>
      <c r="AF39" s="3"/>
      <c r="AG39" s="92" t="str">
        <f t="shared" si="118"/>
        <v/>
      </c>
      <c r="AH39" s="3">
        <v>50334.872000000032</v>
      </c>
      <c r="AI39" s="256">
        <v>48986.57900000002</v>
      </c>
      <c r="AJ39" s="256">
        <v>51362.042000000016</v>
      </c>
      <c r="AK39" s="256">
        <v>51289.855999999963</v>
      </c>
      <c r="AL39" s="256">
        <v>48284.936000000031</v>
      </c>
      <c r="AM39" s="256">
        <v>53105.856999999989</v>
      </c>
      <c r="AN39" s="256">
        <v>59493.80799999999</v>
      </c>
      <c r="AO39" s="256">
        <v>59891.83700000005</v>
      </c>
      <c r="AP39" s="3"/>
      <c r="AQ39" s="92" t="str">
        <f t="shared" si="119"/>
        <v/>
      </c>
      <c r="AS39" s="183">
        <f>(X39/B39)*10</f>
        <v>0.59655396247491954</v>
      </c>
      <c r="AT39" s="259">
        <f>(Y39/C39)*10</f>
        <v>0.7101543245465749</v>
      </c>
      <c r="AU39" s="259">
        <f t="shared" ref="AU39:AW40" si="124">IF(Z39="","",(Z39/D39)*10)</f>
        <v>0.82659295097689434</v>
      </c>
      <c r="AV39" s="259">
        <f t="shared" si="124"/>
        <v>0.75542927217629385</v>
      </c>
      <c r="AW39" s="259">
        <f t="shared" si="124"/>
        <v>0.66232957299169615</v>
      </c>
      <c r="AX39" s="259">
        <f t="shared" ref="AX39:AX40" si="125">IF(AC39="","",(AC39/G39)*10)</f>
        <v>0.69529221532504837</v>
      </c>
      <c r="AY39" s="259">
        <f t="shared" ref="AY39:AZ40" si="126">IF(AD39="","",(AD39/H39)*10)</f>
        <v>0.70671048884707499</v>
      </c>
      <c r="AZ39" s="259">
        <f t="shared" si="126"/>
        <v>0.80222759322486525</v>
      </c>
      <c r="BA39" s="344" t="str">
        <f t="shared" si="120"/>
        <v/>
      </c>
      <c r="BB39" s="92" t="str">
        <f t="shared" si="121"/>
        <v/>
      </c>
      <c r="BC39" s="165">
        <f>(AH39/L39)*10</f>
        <v>3.2414904621629503</v>
      </c>
      <c r="BD39" s="259">
        <f>(AI39/M39)*10</f>
        <v>2.5668080317411479</v>
      </c>
      <c r="BE39" s="259">
        <f t="shared" ref="BE39:BG40" si="127">IF(AJ39="","",(AJ39/N39)*10)</f>
        <v>3.1227660965473962</v>
      </c>
      <c r="BF39" s="259">
        <f t="shared" si="127"/>
        <v>3.2923693141074821</v>
      </c>
      <c r="BG39" s="259">
        <f t="shared" si="127"/>
        <v>3.4202920027254784</v>
      </c>
      <c r="BH39" s="259">
        <f t="shared" ref="BH39:BH40" si="128">IF(AM39="","",(AM39/Q39)*10)</f>
        <v>3.4483133730908344</v>
      </c>
      <c r="BI39" s="259">
        <f t="shared" ref="BI39:BJ40" si="129">IF(AN39="","",(AN39/R39)*10)</f>
        <v>3.0906892206216079</v>
      </c>
      <c r="BJ39" s="259">
        <f t="shared" si="129"/>
        <v>2.9602347731755696</v>
      </c>
      <c r="BK39" s="344" t="str">
        <f t="shared" si="122"/>
        <v/>
      </c>
      <c r="BL39" s="92" t="str">
        <f t="shared" si="123"/>
        <v/>
      </c>
      <c r="BN39" s="164">
        <f t="shared" si="100"/>
        <v>48742.838999999993</v>
      </c>
      <c r="BO39" s="164">
        <f t="shared" si="101"/>
        <v>0</v>
      </c>
    </row>
    <row r="40" spans="1:67" ht="20.100000000000001" customHeight="1" thickBot="1" x14ac:dyDescent="0.3">
      <c r="A40" s="178" t="s">
        <v>91</v>
      </c>
      <c r="B40" s="25">
        <v>152820.21000000002</v>
      </c>
      <c r="C40" s="256">
        <v>216465.13999999996</v>
      </c>
      <c r="D40" s="256">
        <v>85804.429999999964</v>
      </c>
      <c r="E40" s="256">
        <v>229961.75</v>
      </c>
      <c r="F40" s="256">
        <v>233293.19000000015</v>
      </c>
      <c r="G40" s="256">
        <v>149139.44999999995</v>
      </c>
      <c r="H40" s="256">
        <v>169963.51000000004</v>
      </c>
      <c r="I40" s="256">
        <v>159897.64000000001</v>
      </c>
      <c r="J40" s="3"/>
      <c r="K40" s="92" t="str">
        <f t="shared" si="116"/>
        <v/>
      </c>
      <c r="L40" s="3">
        <v>149645.83999999991</v>
      </c>
      <c r="M40" s="256">
        <v>159202.30000000008</v>
      </c>
      <c r="N40" s="256">
        <v>203434.65000000014</v>
      </c>
      <c r="O40" s="256">
        <v>108594.94999999985</v>
      </c>
      <c r="P40" s="256">
        <v>106301.55</v>
      </c>
      <c r="Q40" s="256">
        <v>116548.94000000003</v>
      </c>
      <c r="R40" s="256">
        <v>113621.51999999999</v>
      </c>
      <c r="S40" s="256">
        <v>144277.33999999991</v>
      </c>
      <c r="T40" s="3"/>
      <c r="U40" s="92" t="str">
        <f t="shared" si="117"/>
        <v/>
      </c>
      <c r="W40" s="166" t="s">
        <v>91</v>
      </c>
      <c r="X40" s="25">
        <v>8577.6339999999964</v>
      </c>
      <c r="Y40" s="256">
        <v>10729.738000000001</v>
      </c>
      <c r="Z40" s="256">
        <v>8400.3320000000022</v>
      </c>
      <c r="AA40" s="256">
        <v>14080.129999999997</v>
      </c>
      <c r="AB40" s="256">
        <v>13582.820000000003</v>
      </c>
      <c r="AC40" s="256">
        <v>9345.7980000000007</v>
      </c>
      <c r="AD40" s="256">
        <v>11486.065000000006</v>
      </c>
      <c r="AE40" s="256">
        <v>14576.55</v>
      </c>
      <c r="AF40" s="3"/>
      <c r="AG40" s="92" t="str">
        <f t="shared" si="118"/>
        <v/>
      </c>
      <c r="AH40" s="3">
        <v>35379.044000000002</v>
      </c>
      <c r="AI40" s="256">
        <v>37144.067999999992</v>
      </c>
      <c r="AJ40" s="256">
        <v>37986.12000000001</v>
      </c>
      <c r="AK40" s="256">
        <v>33420.183999999987</v>
      </c>
      <c r="AL40" s="256">
        <v>33733.983000000022</v>
      </c>
      <c r="AM40" s="256">
        <v>36039.897999999965</v>
      </c>
      <c r="AN40" s="256">
        <v>34016.015999999967</v>
      </c>
      <c r="AO40" s="256">
        <v>36242.73599999999</v>
      </c>
      <c r="AP40" s="3"/>
      <c r="AQ40" s="92" t="str">
        <f t="shared" si="119"/>
        <v/>
      </c>
      <c r="AS40" s="183">
        <f>(X40/B40)*10</f>
        <v>0.56128924309160388</v>
      </c>
      <c r="AT40" s="259">
        <f>(Y40/C40)*10</f>
        <v>0.49567972006947647</v>
      </c>
      <c r="AU40" s="259">
        <f t="shared" si="124"/>
        <v>0.9790091257525988</v>
      </c>
      <c r="AV40" s="259">
        <f t="shared" si="124"/>
        <v>0.61228139027468687</v>
      </c>
      <c r="AW40" s="259">
        <f t="shared" si="124"/>
        <v>0.5822210241113337</v>
      </c>
      <c r="AX40" s="259">
        <f t="shared" si="125"/>
        <v>0.62664828118918259</v>
      </c>
      <c r="AY40" s="259">
        <f t="shared" si="126"/>
        <v>0.67579593996381937</v>
      </c>
      <c r="AZ40" s="259">
        <f t="shared" si="126"/>
        <v>0.91161758234830725</v>
      </c>
      <c r="BA40" s="165" t="str">
        <f t="shared" si="120"/>
        <v/>
      </c>
      <c r="BB40" s="92" t="str">
        <f t="shared" si="121"/>
        <v/>
      </c>
      <c r="BC40" s="165">
        <f>(AH40/L40)*10</f>
        <v>2.3641849315690981</v>
      </c>
      <c r="BD40" s="259">
        <f>(AI40/M40)*10</f>
        <v>2.3331363931299971</v>
      </c>
      <c r="BE40" s="259">
        <f t="shared" si="127"/>
        <v>1.8672394304510065</v>
      </c>
      <c r="BF40" s="259">
        <f t="shared" si="127"/>
        <v>3.0775081161693092</v>
      </c>
      <c r="BG40" s="259">
        <f t="shared" si="127"/>
        <v>3.1734234355002373</v>
      </c>
      <c r="BH40" s="259">
        <f t="shared" si="128"/>
        <v>3.0922544640903604</v>
      </c>
      <c r="BI40" s="259">
        <f t="shared" si="129"/>
        <v>2.9938004701926157</v>
      </c>
      <c r="BJ40" s="259">
        <f t="shared" si="129"/>
        <v>2.5120185886432349</v>
      </c>
      <c r="BK40" s="346" t="str">
        <f t="shared" si="122"/>
        <v/>
      </c>
      <c r="BL40" s="95" t="str">
        <f t="shared" si="123"/>
        <v/>
      </c>
      <c r="BN40" s="164">
        <f t="shared" si="100"/>
        <v>22529.950999999961</v>
      </c>
      <c r="BO40" s="164">
        <f t="shared" si="101"/>
        <v>0</v>
      </c>
    </row>
    <row r="41" spans="1:67" ht="20.100000000000001" customHeight="1" thickBot="1" x14ac:dyDescent="0.3">
      <c r="A41" s="279" t="s">
        <v>128</v>
      </c>
      <c r="B41" s="280">
        <f>SUM(B29:B40)</f>
        <v>1813519.3599999999</v>
      </c>
      <c r="C41" s="281">
        <f>SUM(C29:C40)</f>
        <v>1633514.4599999997</v>
      </c>
      <c r="D41" s="281">
        <f t="shared" ref="D41:I41" si="130">SUM(D29:D40)</f>
        <v>1293051.3799999997</v>
      </c>
      <c r="E41" s="281">
        <f t="shared" si="130"/>
        <v>1596293.2899999996</v>
      </c>
      <c r="F41" s="281">
        <f t="shared" si="130"/>
        <v>2327610.58</v>
      </c>
      <c r="G41" s="281">
        <f t="shared" si="130"/>
        <v>2158071.8899999997</v>
      </c>
      <c r="H41" s="281">
        <f t="shared" si="130"/>
        <v>1793645.6999999997</v>
      </c>
      <c r="I41" s="281">
        <f t="shared" si="130"/>
        <v>2108927.8800000004</v>
      </c>
      <c r="J41" s="281">
        <f>SUM(J29:J40)</f>
        <v>806612.15999999968</v>
      </c>
      <c r="K41" s="104">
        <f t="shared" si="116"/>
        <v>-0.61752501465341736</v>
      </c>
      <c r="L41" s="282">
        <f>SUM(L29:L40)</f>
        <v>1496959.3399999999</v>
      </c>
      <c r="M41" s="281">
        <f>SUM(M29:M40)</f>
        <v>1681832.61</v>
      </c>
      <c r="N41" s="281">
        <f t="shared" ref="N41:S41" si="131">SUM(N29:N40)</f>
        <v>1866671.5499999996</v>
      </c>
      <c r="O41" s="281">
        <f t="shared" si="131"/>
        <v>1638051.7199999997</v>
      </c>
      <c r="P41" s="281">
        <f t="shared" si="131"/>
        <v>1384490.7399999998</v>
      </c>
      <c r="Q41" s="281">
        <f t="shared" si="131"/>
        <v>1402522.0199999996</v>
      </c>
      <c r="R41" s="281">
        <f t="shared" si="131"/>
        <v>1644877.9899999998</v>
      </c>
      <c r="S41" s="281">
        <f t="shared" si="131"/>
        <v>1683668.1299999994</v>
      </c>
      <c r="T41" s="281">
        <f>IF(T31="","",SUM(T29:T40))</f>
        <v>862742.89999999991</v>
      </c>
      <c r="U41" s="104">
        <f t="shared" si="117"/>
        <v>-0.48758137982928962</v>
      </c>
      <c r="W41" s="163"/>
      <c r="X41" s="280">
        <f>SUM(X29:X40)</f>
        <v>88593.928999999989</v>
      </c>
      <c r="Y41" s="281">
        <f>SUM(Y29:Y40)</f>
        <v>80744.22</v>
      </c>
      <c r="Z41" s="281">
        <f t="shared" ref="Z41:AD41" si="132">SUM(Z29:Z40)</f>
        <v>85348.562999999995</v>
      </c>
      <c r="AA41" s="281">
        <f t="shared" si="132"/>
        <v>121368.935</v>
      </c>
      <c r="AB41" s="281">
        <f t="shared" si="132"/>
        <v>124143.97100000001</v>
      </c>
      <c r="AC41" s="281">
        <f t="shared" si="132"/>
        <v>115571.70700000001</v>
      </c>
      <c r="AD41" s="281">
        <f t="shared" si="132"/>
        <v>108842.355</v>
      </c>
      <c r="AE41" s="281">
        <f t="shared" ref="AE41" si="133">SUM(AE29:AE40)</f>
        <v>134086.476</v>
      </c>
      <c r="AF41" s="281">
        <f>SUM(AF29:AF40)</f>
        <v>64603.864000000023</v>
      </c>
      <c r="AG41" s="104">
        <f t="shared" si="118"/>
        <v>-0.51819254314655838</v>
      </c>
      <c r="AH41" s="282">
        <f>SUM(AH29:AH40)</f>
        <v>386156.65199999994</v>
      </c>
      <c r="AI41" s="281">
        <f>SUM(AI29:AI40)</f>
        <v>390987.57200000004</v>
      </c>
      <c r="AJ41" s="281">
        <f t="shared" ref="AJ41:AO41" si="134">SUM(AJ29:AJ40)</f>
        <v>406063.09400000004</v>
      </c>
      <c r="AK41" s="281">
        <f t="shared" si="134"/>
        <v>407598.05399999983</v>
      </c>
      <c r="AL41" s="281">
        <f t="shared" si="134"/>
        <v>406953.16900000011</v>
      </c>
      <c r="AM41" s="281">
        <f t="shared" si="134"/>
        <v>421887.39099999977</v>
      </c>
      <c r="AN41" s="281">
        <f t="shared" si="134"/>
        <v>430937.23899999994</v>
      </c>
      <c r="AO41" s="281">
        <f t="shared" si="134"/>
        <v>443107.85799999983</v>
      </c>
      <c r="AP41" s="281">
        <f>IF(AP31="","",SUM(AP42:AP45))</f>
        <v>208106.58099999995</v>
      </c>
      <c r="AQ41" s="104">
        <f t="shared" si="119"/>
        <v>-0.5303477985262901</v>
      </c>
      <c r="AS41" s="285">
        <f t="shared" ref="AS41" si="135">(X41/B41)*10</f>
        <v>0.48851934505954209</v>
      </c>
      <c r="AT41" s="286">
        <f t="shared" ref="AT41" si="136">(Y41/C41)*10</f>
        <v>0.49429755277464771</v>
      </c>
      <c r="AU41" s="286">
        <f t="shared" ref="AU41" si="137">IF(Z41="","",(Z41/D41)*10)</f>
        <v>0.66005546508136448</v>
      </c>
      <c r="AV41" s="286">
        <f t="shared" ref="AV41" si="138">IF(AA41="","",(AA41/E41)*10)</f>
        <v>0.76031726600817851</v>
      </c>
      <c r="AW41" s="286">
        <f t="shared" ref="AW41" si="139">IF(AB41="","",(AB41/F41)*10)</f>
        <v>0.53335369785095244</v>
      </c>
      <c r="AX41" s="286">
        <f t="shared" ref="AX41" si="140">IF(AC41="","",(AC41/G41)*10)</f>
        <v>0.53553223845568942</v>
      </c>
      <c r="AY41" s="286">
        <f t="shared" ref="AY41:AZ41" si="141">IF(AD41="","",(AD41/H41)*10)</f>
        <v>0.60682193255892181</v>
      </c>
      <c r="AZ41" s="286">
        <f t="shared" si="141"/>
        <v>0.63580398965563467</v>
      </c>
      <c r="BA41" s="182">
        <f t="shared" si="120"/>
        <v>0.80092846604246648</v>
      </c>
      <c r="BB41" s="104">
        <f t="shared" si="121"/>
        <v>0.25970972040654672</v>
      </c>
      <c r="BC41" s="287">
        <f t="shared" ref="BC41" si="142">(AH41/L41)*10</f>
        <v>2.5796068181785081</v>
      </c>
      <c r="BD41" s="286">
        <f t="shared" ref="BD41" si="143">(AI41/M41)*10</f>
        <v>2.3247710246265236</v>
      </c>
      <c r="BE41" s="286">
        <f t="shared" ref="BE41" si="144">IF(AJ41="","",(AJ41/N41)*10)</f>
        <v>2.1753323127467183</v>
      </c>
      <c r="BF41" s="286">
        <f t="shared" ref="BF41" si="145">IF(AK41="","",(AK41/O41)*10)</f>
        <v>2.4883100394412452</v>
      </c>
      <c r="BG41" s="286">
        <f t="shared" ref="BG41" si="146">IF(AL41="","",(AL41/P41)*10)</f>
        <v>2.9393708259832794</v>
      </c>
      <c r="BH41" s="286">
        <f t="shared" ref="BH41" si="147">IF(AM41="","",(AM41/Q41)*10)</f>
        <v>3.0080625115604236</v>
      </c>
      <c r="BI41" s="286">
        <f t="shared" ref="BI41:BJ41" si="148">IF(AN41="","",(AN41/R41)*10)</f>
        <v>2.6198735810186142</v>
      </c>
      <c r="BJ41" s="286">
        <f t="shared" si="148"/>
        <v>2.6318004724600925</v>
      </c>
      <c r="BK41" s="182">
        <f t="shared" si="122"/>
        <v>2.4121506070927965</v>
      </c>
      <c r="BL41" s="104">
        <f t="shared" si="123"/>
        <v>-8.345992322205828E-2</v>
      </c>
      <c r="BN41" s="164"/>
      <c r="BO41" s="164"/>
    </row>
    <row r="42" spans="1:67" ht="20.100000000000001" customHeight="1" x14ac:dyDescent="0.25">
      <c r="A42" s="178" t="s">
        <v>92</v>
      </c>
      <c r="B42" s="25">
        <f>SUM(B29:B31)</f>
        <v>383486.16999999993</v>
      </c>
      <c r="C42" s="256">
        <f>SUM(C29:C31)</f>
        <v>359736.73</v>
      </c>
      <c r="D42" s="256">
        <f>SUM(D29:D31)</f>
        <v>337710.40999999992</v>
      </c>
      <c r="E42" s="256">
        <f t="shared" ref="E42:F42" si="149">SUM(E29:E31)</f>
        <v>269354.83</v>
      </c>
      <c r="F42" s="256">
        <f t="shared" si="149"/>
        <v>518885.16000000003</v>
      </c>
      <c r="G42" s="256">
        <f t="shared" ref="G42:H42" si="150">SUM(G29:G31)</f>
        <v>534367.81999999983</v>
      </c>
      <c r="H42" s="256">
        <f t="shared" si="150"/>
        <v>439896.15</v>
      </c>
      <c r="I42" s="256">
        <f t="shared" ref="I42" si="151">SUM(I29:I31)</f>
        <v>513538.40000000014</v>
      </c>
      <c r="J42" s="3">
        <f>IF(J31="","",SUM(J29:J31))</f>
        <v>349665.38999999996</v>
      </c>
      <c r="K42" s="104">
        <f t="shared" si="116"/>
        <v>-0.31910565986886302</v>
      </c>
      <c r="L42" s="3">
        <f>SUM(L29:L31)</f>
        <v>337442.86</v>
      </c>
      <c r="M42" s="256">
        <f>SUM(M29:M31)</f>
        <v>332800.42999999988</v>
      </c>
      <c r="N42" s="256">
        <f>SUM(N29:N31)</f>
        <v>434832.52999999991</v>
      </c>
      <c r="O42" s="256">
        <f t="shared" ref="O42:P42" si="152">SUM(O29:O31)</f>
        <v>397992.19999999995</v>
      </c>
      <c r="P42" s="256">
        <f t="shared" si="152"/>
        <v>320914.02999999997</v>
      </c>
      <c r="Q42" s="256">
        <f t="shared" ref="Q42:R42" si="153">SUM(Q29:Q31)</f>
        <v>319240.09999999998</v>
      </c>
      <c r="R42" s="256">
        <f t="shared" si="153"/>
        <v>375486.79999999981</v>
      </c>
      <c r="S42" s="256">
        <f t="shared" ref="S42" si="154">SUM(S29:S31)</f>
        <v>332285.1399999999</v>
      </c>
      <c r="T42" s="3">
        <f>IF(T31="","",SUM(T29:T31))</f>
        <v>417298.71</v>
      </c>
      <c r="U42" s="104">
        <f t="shared" si="117"/>
        <v>0.25584523581162899</v>
      </c>
      <c r="W42" s="162" t="s">
        <v>92</v>
      </c>
      <c r="X42" s="25">
        <f>SUM(X29:X31)</f>
        <v>17209.863000000001</v>
      </c>
      <c r="Y42" s="256">
        <f>SUM(Y29:Y31)</f>
        <v>15796.161</v>
      </c>
      <c r="Z42" s="256">
        <f>SUM(Z29:Z31)</f>
        <v>16995.894999999997</v>
      </c>
      <c r="AA42" s="256">
        <f t="shared" ref="AA42:AB42" si="155">SUM(AA29:AA31)</f>
        <v>22740.453000000001</v>
      </c>
      <c r="AB42" s="256">
        <f t="shared" si="155"/>
        <v>26284.577999999994</v>
      </c>
      <c r="AC42" s="256">
        <f t="shared" ref="AC42:AD42" si="156">SUM(AC29:AC31)</f>
        <v>26114.18</v>
      </c>
      <c r="AD42" s="256">
        <f t="shared" si="156"/>
        <v>24109.596000000005</v>
      </c>
      <c r="AE42" s="256">
        <f t="shared" ref="AE42" si="157">SUM(AE29:AE31)</f>
        <v>29156.747999999992</v>
      </c>
      <c r="AF42" s="3">
        <f>IF(AF31="","",SUM(AF29:AF31))</f>
        <v>28338.843000000008</v>
      </c>
      <c r="AG42" s="104">
        <f t="shared" si="118"/>
        <v>-2.805199674531551E-2</v>
      </c>
      <c r="AH42" s="3">
        <f>SUM(AH29:AH31)</f>
        <v>82216.569999999963</v>
      </c>
      <c r="AI42" s="256">
        <f>SUM(AI29:AI31)</f>
        <v>78766.856</v>
      </c>
      <c r="AJ42" s="256">
        <f>SUM(AJ29:AJ31)</f>
        <v>86315.356999999989</v>
      </c>
      <c r="AK42" s="256">
        <f t="shared" ref="AK42:AL42" si="158">SUM(AK29:AK31)</f>
        <v>84446.709999999992</v>
      </c>
      <c r="AL42" s="256">
        <f t="shared" si="158"/>
        <v>88812.746000000028</v>
      </c>
      <c r="AM42" s="256">
        <f t="shared" ref="AM42:AN42" si="159">SUM(AM29:AM31)</f>
        <v>88470.203999999969</v>
      </c>
      <c r="AN42" s="256">
        <f t="shared" si="159"/>
        <v>90947.635999999984</v>
      </c>
      <c r="AO42" s="256">
        <f t="shared" ref="AO42" si="160">SUM(AO29:AO31)</f>
        <v>89576.707999999926</v>
      </c>
      <c r="AP42" s="3">
        <f>IF(AP31="","",SUM(AP29:AP31))</f>
        <v>101072.22500000001</v>
      </c>
      <c r="AQ42" s="104">
        <f t="shared" si="119"/>
        <v>0.12833154127521731</v>
      </c>
      <c r="AS42" s="181">
        <f t="shared" ref="AS42:AW44" si="161">(X42/B42)*10</f>
        <v>0.44877401967325198</v>
      </c>
      <c r="AT42" s="258">
        <f t="shared" si="161"/>
        <v>0.43910336873301764</v>
      </c>
      <c r="AU42" s="258">
        <f t="shared" si="161"/>
        <v>0.50326831796508742</v>
      </c>
      <c r="AV42" s="258">
        <f t="shared" si="161"/>
        <v>0.84425636622146327</v>
      </c>
      <c r="AW42" s="258">
        <f t="shared" si="161"/>
        <v>0.50655867668290977</v>
      </c>
      <c r="AX42" s="258">
        <f t="shared" ref="AX42:AX44" si="162">(AC42/G42)*10</f>
        <v>0.48869297556129054</v>
      </c>
      <c r="AY42" s="258">
        <f t="shared" ref="AY42:AZ44" si="163">(AD42/H42)*10</f>
        <v>0.54807472172693494</v>
      </c>
      <c r="AZ42" s="258">
        <f t="shared" si="163"/>
        <v>0.56776178762873397</v>
      </c>
      <c r="BA42" s="345">
        <f t="shared" si="120"/>
        <v>0.81045604770892565</v>
      </c>
      <c r="BB42" s="104">
        <f t="shared" si="121"/>
        <v>0.42745789760492348</v>
      </c>
      <c r="BC42" s="182">
        <f t="shared" ref="BC42:BG44" si="164">(AH42/L42)*10</f>
        <v>2.4364590200545351</v>
      </c>
      <c r="BD42" s="258">
        <f t="shared" si="164"/>
        <v>2.3667894900255999</v>
      </c>
      <c r="BE42" s="258">
        <f t="shared" si="164"/>
        <v>1.9850252923809542</v>
      </c>
      <c r="BF42" s="258">
        <f t="shared" si="164"/>
        <v>2.1218182165379122</v>
      </c>
      <c r="BG42" s="258">
        <f t="shared" si="164"/>
        <v>2.7674934000236773</v>
      </c>
      <c r="BH42" s="258">
        <f t="shared" ref="BH42:BH44" si="165">(AM42/Q42)*10</f>
        <v>2.7712747865947911</v>
      </c>
      <c r="BI42" s="258">
        <f t="shared" ref="BI42:BJ44" si="166">(AN42/R42)*10</f>
        <v>2.4221260507692954</v>
      </c>
      <c r="BJ42" s="258">
        <f t="shared" si="166"/>
        <v>2.6957783306229088</v>
      </c>
      <c r="BK42" s="345">
        <f t="shared" si="122"/>
        <v>2.4220593684557521</v>
      </c>
      <c r="BL42" s="104">
        <f t="shared" si="123"/>
        <v>-0.10153615342100809</v>
      </c>
      <c r="BN42" s="164"/>
      <c r="BO42" s="164"/>
    </row>
    <row r="43" spans="1:67" ht="20.100000000000001" customHeight="1" x14ac:dyDescent="0.25">
      <c r="A43" s="178" t="s">
        <v>93</v>
      </c>
      <c r="B43" s="25">
        <f>SUM(B32:B34)</f>
        <v>448543.28</v>
      </c>
      <c r="C43" s="256">
        <f>SUM(C32:C34)</f>
        <v>360372.79999999993</v>
      </c>
      <c r="D43" s="256">
        <f>SUM(D32:D34)</f>
        <v>357222.51</v>
      </c>
      <c r="E43" s="256">
        <f t="shared" ref="E43:F43" si="167">SUM(E32:E34)</f>
        <v>409796.7099999999</v>
      </c>
      <c r="F43" s="256">
        <f t="shared" si="167"/>
        <v>510240.19999999995</v>
      </c>
      <c r="G43" s="256">
        <f t="shared" ref="G43:H43" si="168">SUM(G32:G34)</f>
        <v>581930.29000000015</v>
      </c>
      <c r="H43" s="256">
        <f t="shared" si="168"/>
        <v>432106.33999999997</v>
      </c>
      <c r="I43" s="256">
        <f t="shared" ref="I43" si="169">SUM(I32:I34)</f>
        <v>643946.02999999991</v>
      </c>
      <c r="J43" s="3">
        <f>IF(J34="","",SUM(J32:J34))</f>
        <v>456946.76999999979</v>
      </c>
      <c r="K43" s="92">
        <f t="shared" si="116"/>
        <v>-0.29039585817463637</v>
      </c>
      <c r="L43" s="3">
        <f>SUM(L32:L34)</f>
        <v>382397.61999999994</v>
      </c>
      <c r="M43" s="256">
        <f>SUM(M32:M34)</f>
        <v>466419.70999999996</v>
      </c>
      <c r="N43" s="256">
        <f>SUM(N32:N34)</f>
        <v>416251.13000000024</v>
      </c>
      <c r="O43" s="256">
        <f t="shared" ref="O43:P43" si="170">SUM(O32:O34)</f>
        <v>452362.07000000007</v>
      </c>
      <c r="P43" s="256">
        <f t="shared" si="170"/>
        <v>346745.78999999992</v>
      </c>
      <c r="Q43" s="256">
        <f t="shared" ref="Q43:R43" si="171">SUM(Q32:Q34)</f>
        <v>356512.32999999996</v>
      </c>
      <c r="R43" s="256">
        <f t="shared" si="171"/>
        <v>427375.0500000001</v>
      </c>
      <c r="S43" s="256">
        <f t="shared" ref="S43" si="172">SUM(S32:S34)</f>
        <v>433119.47999999981</v>
      </c>
      <c r="T43" s="3">
        <f>IF(T34="","",SUM(T32:T34))</f>
        <v>445444.18999999983</v>
      </c>
      <c r="U43" s="92">
        <f t="shared" si="117"/>
        <v>2.8455681559277884E-2</v>
      </c>
      <c r="W43" s="163" t="s">
        <v>93</v>
      </c>
      <c r="X43" s="25">
        <f>SUM(X32:X34)</f>
        <v>20649.732000000004</v>
      </c>
      <c r="Y43" s="256">
        <f>SUM(Y32:Y34)</f>
        <v>16807.051000000003</v>
      </c>
      <c r="Z43" s="256">
        <f>SUM(Z32:Z34)</f>
        <v>19988.995000000003</v>
      </c>
      <c r="AA43" s="256">
        <f t="shared" ref="AA43:AB43" si="173">SUM(AA32:AA34)</f>
        <v>32307.84499999999</v>
      </c>
      <c r="AB43" s="256">
        <f t="shared" si="173"/>
        <v>26348.47</v>
      </c>
      <c r="AC43" s="256">
        <f t="shared" ref="AC43:AD43" si="174">SUM(AC32:AC34)</f>
        <v>29735.684000000008</v>
      </c>
      <c r="AD43" s="256">
        <f t="shared" si="174"/>
        <v>24808.455999999998</v>
      </c>
      <c r="AE43" s="256">
        <f t="shared" ref="AE43" si="175">SUM(AE32:AE34)</f>
        <v>35431.270999999993</v>
      </c>
      <c r="AF43" s="3">
        <f>IF(AF34="","",SUM(AF32:AF34))</f>
        <v>36265.021000000015</v>
      </c>
      <c r="AG43" s="92">
        <f t="shared" si="118"/>
        <v>2.3531473087714579E-2</v>
      </c>
      <c r="AH43" s="3">
        <f>SUM(AH32:AH34)</f>
        <v>86998.260999999969</v>
      </c>
      <c r="AI43" s="256">
        <f>SUM(AI32:AI34)</f>
        <v>91054.148000000016</v>
      </c>
      <c r="AJ43" s="256">
        <f>SUM(AJ32:AJ34)</f>
        <v>86989.97</v>
      </c>
      <c r="AK43" s="256">
        <f t="shared" ref="AK43:AL43" si="176">SUM(AK32:AK34)</f>
        <v>94857.412999999986</v>
      </c>
      <c r="AL43" s="256">
        <f t="shared" si="176"/>
        <v>91989.164000000033</v>
      </c>
      <c r="AM43" s="256">
        <f t="shared" ref="AM43:AN43" si="177">SUM(AM32:AM34)</f>
        <v>97881.056000000011</v>
      </c>
      <c r="AN43" s="256">
        <f t="shared" si="177"/>
        <v>97703.358999999997</v>
      </c>
      <c r="AO43" s="256">
        <f t="shared" ref="AO43" si="178">SUM(AO32:AO34)</f>
        <v>104428.15400000001</v>
      </c>
      <c r="AP43" s="3">
        <f>IF(AP34="","",SUM(AP32:AP34))</f>
        <v>107034.35599999996</v>
      </c>
      <c r="AQ43" s="92">
        <f t="shared" si="119"/>
        <v>2.4956890456954227E-2</v>
      </c>
      <c r="AS43" s="183">
        <f t="shared" si="161"/>
        <v>0.46037323310250017</v>
      </c>
      <c r="AT43" s="259">
        <f t="shared" si="161"/>
        <v>0.46637956582738782</v>
      </c>
      <c r="AU43" s="259">
        <f t="shared" si="161"/>
        <v>0.55956706087754671</v>
      </c>
      <c r="AV43" s="259">
        <f t="shared" si="161"/>
        <v>0.78838712492347729</v>
      </c>
      <c r="AW43" s="259">
        <f t="shared" si="161"/>
        <v>0.51639345547450011</v>
      </c>
      <c r="AX43" s="259">
        <f t="shared" si="162"/>
        <v>0.51098360939417675</v>
      </c>
      <c r="AY43" s="259">
        <f t="shared" si="163"/>
        <v>0.57412848883448453</v>
      </c>
      <c r="AZ43" s="259">
        <f t="shared" si="163"/>
        <v>0.55022112645061261</v>
      </c>
      <c r="BA43" s="344">
        <f t="shared" si="120"/>
        <v>0.79363775785087687</v>
      </c>
      <c r="BB43" s="92">
        <f t="shared" si="121"/>
        <v>0.44239782825226204</v>
      </c>
      <c r="BC43" s="165">
        <f t="shared" si="164"/>
        <v>2.2750732862824821</v>
      </c>
      <c r="BD43" s="259">
        <f t="shared" si="164"/>
        <v>1.9521934010893327</v>
      </c>
      <c r="BE43" s="259">
        <f t="shared" si="164"/>
        <v>2.0898434558003469</v>
      </c>
      <c r="BF43" s="259">
        <f t="shared" si="164"/>
        <v>2.0969356029341712</v>
      </c>
      <c r="BG43" s="259">
        <f t="shared" si="164"/>
        <v>2.6529280715996597</v>
      </c>
      <c r="BH43" s="259">
        <f t="shared" si="165"/>
        <v>2.7455167118623924</v>
      </c>
      <c r="BI43" s="259">
        <f t="shared" si="166"/>
        <v>2.2861268808275068</v>
      </c>
      <c r="BJ43" s="259">
        <f t="shared" si="166"/>
        <v>2.4110703586917879</v>
      </c>
      <c r="BK43" s="344">
        <f t="shared" si="122"/>
        <v>2.4028679327931068</v>
      </c>
      <c r="BL43" s="92">
        <f t="shared" si="123"/>
        <v>-3.4019852921801708E-3</v>
      </c>
      <c r="BN43" s="164"/>
      <c r="BO43" s="164"/>
    </row>
    <row r="44" spans="1:67" ht="20.100000000000001" customHeight="1" x14ac:dyDescent="0.25">
      <c r="A44" s="178" t="s">
        <v>94</v>
      </c>
      <c r="B44" s="25">
        <f>SUM(B35:B37)</f>
        <v>510343.31999999995</v>
      </c>
      <c r="C44" s="256">
        <f>SUM(C35:C37)</f>
        <v>488016.22999999986</v>
      </c>
      <c r="D44" s="256">
        <f>SUM(D35:D37)</f>
        <v>317431.6399999999</v>
      </c>
      <c r="E44" s="256">
        <f t="shared" ref="E44:F44" si="179">SUM(E35:E37)</f>
        <v>430814.19999999995</v>
      </c>
      <c r="F44" s="256">
        <f t="shared" si="179"/>
        <v>682291.91</v>
      </c>
      <c r="G44" s="256">
        <f t="shared" ref="G44:H44" si="180">SUM(G35:G37)</f>
        <v>625733.66999999993</v>
      </c>
      <c r="H44" s="256">
        <f t="shared" si="180"/>
        <v>459717.15999999968</v>
      </c>
      <c r="I44" s="256">
        <f t="shared" ref="I44" si="181">SUM(I35:I37)</f>
        <v>495653.14000000007</v>
      </c>
      <c r="J44" s="3" t="str">
        <f>IF(J37="","",SUM(J35:J37))</f>
        <v/>
      </c>
      <c r="K44" s="92" t="str">
        <f t="shared" si="116"/>
        <v/>
      </c>
      <c r="L44" s="3">
        <f>SUM(L35:L37)</f>
        <v>350097.77999999997</v>
      </c>
      <c r="M44" s="256">
        <f>SUM(M35:M37)</f>
        <v>402574.6700000001</v>
      </c>
      <c r="N44" s="256">
        <f>SUM(N35:N37)</f>
        <v>433753.65999999992</v>
      </c>
      <c r="O44" s="256">
        <f t="shared" ref="O44:P44" si="182">SUM(O35:O37)</f>
        <v>380039.47999999986</v>
      </c>
      <c r="P44" s="256">
        <f t="shared" si="182"/>
        <v>326934.71000000002</v>
      </c>
      <c r="Q44" s="256">
        <f t="shared" ref="Q44:R44" si="183">SUM(Q35:Q37)</f>
        <v>312275.05999999988</v>
      </c>
      <c r="R44" s="256">
        <f t="shared" si="183"/>
        <v>397629.77</v>
      </c>
      <c r="S44" s="256">
        <f t="shared" ref="S44" si="184">SUM(S35:S37)</f>
        <v>403788.14</v>
      </c>
      <c r="T44" s="3" t="str">
        <f>IF(T37="","",SUM(T35:T37))</f>
        <v/>
      </c>
      <c r="U44" s="92" t="str">
        <f t="shared" si="117"/>
        <v/>
      </c>
      <c r="W44" s="163" t="s">
        <v>94</v>
      </c>
      <c r="X44" s="25">
        <f>SUM(X35:X37)</f>
        <v>24758.867999999999</v>
      </c>
      <c r="Y44" s="256">
        <f>SUM(Y35:Y37)</f>
        <v>23547.119999999995</v>
      </c>
      <c r="Z44" s="256">
        <f>SUM(Z35:Z37)</f>
        <v>22716.569999999996</v>
      </c>
      <c r="AA44" s="256">
        <f t="shared" ref="AA44:AB44" si="185">SUM(AA35:AA37)</f>
        <v>32207.47700000001</v>
      </c>
      <c r="AB44" s="256">
        <f t="shared" si="185"/>
        <v>33482.723000000005</v>
      </c>
      <c r="AC44" s="256">
        <f t="shared" ref="AC44:AD44" si="186">SUM(AC35:AC37)</f>
        <v>31539.239999999998</v>
      </c>
      <c r="AD44" s="256">
        <f t="shared" si="186"/>
        <v>27040.439000000006</v>
      </c>
      <c r="AE44" s="256">
        <f t="shared" ref="AE44" si="187">SUM(AE35:AE37)</f>
        <v>31147.763000000021</v>
      </c>
      <c r="AF44" s="3" t="str">
        <f>IF(AF37="","",SUM(AF35:AF37))</f>
        <v/>
      </c>
      <c r="AG44" s="92" t="str">
        <f t="shared" si="118"/>
        <v/>
      </c>
      <c r="AH44" s="3">
        <f>SUM(AH35:AH37)</f>
        <v>91499.962999999989</v>
      </c>
      <c r="AI44" s="256">
        <f>SUM(AI35:AI37)</f>
        <v>94301.094000000012</v>
      </c>
      <c r="AJ44" s="256">
        <f>SUM(AJ35:AJ37)</f>
        <v>95143.493000000002</v>
      </c>
      <c r="AK44" s="256">
        <f t="shared" ref="AK44:AL44" si="188">SUM(AK35:AK37)</f>
        <v>95010.713999999993</v>
      </c>
      <c r="AL44" s="256">
        <f t="shared" si="188"/>
        <v>96933.330000000016</v>
      </c>
      <c r="AM44" s="256">
        <f t="shared" ref="AM44:AN44" si="189">SUM(AM35:AM37)</f>
        <v>97029.099999999919</v>
      </c>
      <c r="AN44" s="256">
        <f t="shared" si="189"/>
        <v>103401.56599999999</v>
      </c>
      <c r="AO44" s="256">
        <f t="shared" ref="AO44" si="190">SUM(AO35:AO37)</f>
        <v>101714.53299999992</v>
      </c>
      <c r="AP44" s="3" t="str">
        <f>IF(AP37="","",SUM(AP35:AP37))</f>
        <v/>
      </c>
      <c r="AQ44" s="92" t="str">
        <f t="shared" si="119"/>
        <v/>
      </c>
      <c r="AS44" s="183">
        <f t="shared" si="161"/>
        <v>0.48514141421504259</v>
      </c>
      <c r="AT44" s="259">
        <f t="shared" si="161"/>
        <v>0.48250690351015585</v>
      </c>
      <c r="AU44" s="259">
        <f t="shared" si="161"/>
        <v>0.71563660131674345</v>
      </c>
      <c r="AV44" s="259">
        <f t="shared" si="161"/>
        <v>0.74759552958096576</v>
      </c>
      <c r="AW44" s="259">
        <f t="shared" si="161"/>
        <v>0.49073897124179594</v>
      </c>
      <c r="AX44" s="259">
        <f t="shared" si="162"/>
        <v>0.50403616605767754</v>
      </c>
      <c r="AY44" s="259">
        <f t="shared" si="163"/>
        <v>0.58819729504985252</v>
      </c>
      <c r="AZ44" s="259">
        <f t="shared" si="163"/>
        <v>0.62841855495962384</v>
      </c>
      <c r="BA44" s="344" t="str">
        <f t="shared" si="120"/>
        <v/>
      </c>
      <c r="BB44" s="92" t="str">
        <f t="shared" si="121"/>
        <v/>
      </c>
      <c r="BC44" s="165">
        <f t="shared" si="164"/>
        <v>2.613554504687233</v>
      </c>
      <c r="BD44" s="259">
        <f t="shared" si="164"/>
        <v>2.3424497621770386</v>
      </c>
      <c r="BE44" s="259">
        <f t="shared" si="164"/>
        <v>2.1934914163029777</v>
      </c>
      <c r="BF44" s="259">
        <f t="shared" si="164"/>
        <v>2.5000222082189993</v>
      </c>
      <c r="BG44" s="259">
        <f t="shared" si="164"/>
        <v>2.9649140037776966</v>
      </c>
      <c r="BH44" s="259">
        <f t="shared" si="165"/>
        <v>3.1071677642140223</v>
      </c>
      <c r="BI44" s="259">
        <f t="shared" si="166"/>
        <v>2.6004483014438278</v>
      </c>
      <c r="BJ44" s="259">
        <f t="shared" si="166"/>
        <v>2.5190074428634759</v>
      </c>
      <c r="BK44" s="344" t="str">
        <f t="shared" si="122"/>
        <v/>
      </c>
      <c r="BL44" s="92" t="str">
        <f t="shared" si="123"/>
        <v/>
      </c>
      <c r="BN44" s="164"/>
      <c r="BO44" s="164"/>
    </row>
    <row r="45" spans="1:67" ht="20.100000000000001" customHeight="1" thickBot="1" x14ac:dyDescent="0.3">
      <c r="A45" s="179" t="s">
        <v>95</v>
      </c>
      <c r="B45" s="28">
        <f>SUM(B38:B40)</f>
        <v>471146.59</v>
      </c>
      <c r="C45" s="257">
        <f>SUM(C38:C40)</f>
        <v>425388.7</v>
      </c>
      <c r="D45" s="257">
        <f>IF(D40="","",SUM(D38:D40))</f>
        <v>280686.82</v>
      </c>
      <c r="E45" s="257">
        <f t="shared" ref="E45:J45" si="191">IF(E40="","",SUM(E38:E40))</f>
        <v>486327.5499999997</v>
      </c>
      <c r="F45" s="257">
        <f t="shared" si="191"/>
        <v>616193.31000000029</v>
      </c>
      <c r="G45" s="257">
        <f t="shared" ref="G45:H45" si="192">IF(G40="","",SUM(G38:G40))</f>
        <v>416040.10999999987</v>
      </c>
      <c r="H45" s="257">
        <f t="shared" si="192"/>
        <v>461926.05000000005</v>
      </c>
      <c r="I45" s="257">
        <f t="shared" ref="I45" si="193">IF(I40="","",SUM(I38:I40))</f>
        <v>455790.31</v>
      </c>
      <c r="J45" s="180" t="str">
        <f t="shared" si="191"/>
        <v/>
      </c>
      <c r="K45" s="95" t="str">
        <f t="shared" si="116"/>
        <v/>
      </c>
      <c r="L45" s="180">
        <f>SUM(L38:L40)</f>
        <v>427021.0799999999</v>
      </c>
      <c r="M45" s="257">
        <f>SUM(M38:M40)</f>
        <v>480037.80000000005</v>
      </c>
      <c r="N45" s="257">
        <f>IF(N40="","",SUM(N38:N40))</f>
        <v>581834.22999999986</v>
      </c>
      <c r="O45" s="257">
        <f t="shared" ref="O45:P45" si="194">IF(O40="","",SUM(O38:O40))</f>
        <v>407657.96999999974</v>
      </c>
      <c r="P45" s="257">
        <f t="shared" si="194"/>
        <v>389896.20999999979</v>
      </c>
      <c r="Q45" s="257">
        <f t="shared" ref="Q45:T45" si="195">IF(Q40="","",SUM(Q38:Q40))</f>
        <v>414494.53</v>
      </c>
      <c r="R45" s="257">
        <f t="shared" si="195"/>
        <v>444386.36999999976</v>
      </c>
      <c r="S45" s="257">
        <f t="shared" ref="S45" si="196">IF(S40="","",SUM(S38:S40))</f>
        <v>514475.37000000005</v>
      </c>
      <c r="T45" s="180" t="str">
        <f t="shared" si="195"/>
        <v/>
      </c>
      <c r="U45" s="95" t="str">
        <f t="shared" si="117"/>
        <v/>
      </c>
      <c r="W45" s="166" t="s">
        <v>95</v>
      </c>
      <c r="X45" s="28">
        <f>SUM(X38:X40)</f>
        <v>25975.465999999993</v>
      </c>
      <c r="Y45" s="257">
        <f>SUM(Y38:Y40)</f>
        <v>24593.887999999999</v>
      </c>
      <c r="Z45" s="257">
        <f>IF(Z40="","",SUM(Z38:Z40))</f>
        <v>25647.103000000003</v>
      </c>
      <c r="AA45" s="257">
        <f t="shared" ref="AA45:AB45" si="197">IF(AA40="","",SUM(AA38:AA40))</f>
        <v>34113.160000000003</v>
      </c>
      <c r="AB45" s="257">
        <f t="shared" si="197"/>
        <v>38028.200000000004</v>
      </c>
      <c r="AC45" s="257">
        <f t="shared" ref="AC45:AF45" si="198">IF(AC40="","",SUM(AC38:AC40))</f>
        <v>28182.603000000003</v>
      </c>
      <c r="AD45" s="257">
        <f t="shared" si="198"/>
        <v>32883.864000000001</v>
      </c>
      <c r="AE45" s="257">
        <f t="shared" ref="AE45" si="199">IF(AE40="","",SUM(AE38:AE40))</f>
        <v>38350.694000000003</v>
      </c>
      <c r="AF45" s="180" t="str">
        <f t="shared" si="198"/>
        <v/>
      </c>
      <c r="AG45" s="95" t="str">
        <f t="shared" si="118"/>
        <v/>
      </c>
      <c r="AH45" s="180">
        <f>SUM(AH38:AH40)</f>
        <v>125441.85800000001</v>
      </c>
      <c r="AI45" s="257">
        <f>SUM(AI38:AI40)</f>
        <v>126865.47399999999</v>
      </c>
      <c r="AJ45" s="257">
        <f>IF(AJ40="","",SUM(AJ38:AJ40))</f>
        <v>137614.27400000003</v>
      </c>
      <c r="AK45" s="257">
        <f t="shared" ref="AK45:AL45" si="200">IF(AK40="","",SUM(AK38:AK40))</f>
        <v>133283.21699999986</v>
      </c>
      <c r="AL45" s="257">
        <f t="shared" si="200"/>
        <v>129217.92900000005</v>
      </c>
      <c r="AM45" s="257">
        <f t="shared" ref="AM45:AP45" si="201">IF(AM40="","",SUM(AM38:AM40))</f>
        <v>138507.0309999999</v>
      </c>
      <c r="AN45" s="257">
        <f t="shared" si="201"/>
        <v>138884.67799999996</v>
      </c>
      <c r="AO45" s="257">
        <f t="shared" ref="AO45" si="202">IF(AO40="","",SUM(AO38:AO40))</f>
        <v>147388.46299999999</v>
      </c>
      <c r="AP45" s="180" t="str">
        <f t="shared" si="201"/>
        <v/>
      </c>
      <c r="AQ45" s="95" t="str">
        <f t="shared" si="119"/>
        <v/>
      </c>
      <c r="AS45" s="184">
        <f>(X45/B45)*10</f>
        <v>0.5513245039086454</v>
      </c>
      <c r="AT45" s="260">
        <f>(Y45/C45)*10</f>
        <v>0.5781509475921669</v>
      </c>
      <c r="AU45" s="260">
        <f t="shared" ref="AU45:AZ45" si="203">IF(Z40="","",(Z45/D45)*10)</f>
        <v>0.91372665805968378</v>
      </c>
      <c r="AV45" s="260">
        <f t="shared" si="203"/>
        <v>0.70144411929778661</v>
      </c>
      <c r="AW45" s="260">
        <f t="shared" si="203"/>
        <v>0.61714723907015456</v>
      </c>
      <c r="AX45" s="260">
        <f t="shared" si="203"/>
        <v>0.67740110442716717</v>
      </c>
      <c r="AY45" s="260">
        <f t="shared" si="203"/>
        <v>0.71188589602166841</v>
      </c>
      <c r="AZ45" s="260">
        <f t="shared" si="203"/>
        <v>0.84141091108321286</v>
      </c>
      <c r="BA45" s="346" t="str">
        <f t="shared" si="120"/>
        <v/>
      </c>
      <c r="BB45" s="95" t="str">
        <f t="shared" si="121"/>
        <v/>
      </c>
      <c r="BC45" s="185">
        <f>(AH45/L45)*10</f>
        <v>2.9376034082439215</v>
      </c>
      <c r="BD45" s="260">
        <f>(AI45/M45)*10</f>
        <v>2.642822586054681</v>
      </c>
      <c r="BE45" s="260">
        <f t="shared" ref="BE45:BJ45" si="204">IF(AJ40="","",(AJ45/N45)*10)</f>
        <v>2.3651800960558829</v>
      </c>
      <c r="BF45" s="260">
        <f t="shared" si="204"/>
        <v>3.2694863539648189</v>
      </c>
      <c r="BG45" s="260">
        <f t="shared" si="204"/>
        <v>3.3141622228130947</v>
      </c>
      <c r="BH45" s="260">
        <f t="shared" si="204"/>
        <v>3.3415888745262787</v>
      </c>
      <c r="BI45" s="260">
        <f t="shared" si="204"/>
        <v>3.1253136319189996</v>
      </c>
      <c r="BJ45" s="260">
        <f t="shared" si="204"/>
        <v>2.8648303027606548</v>
      </c>
      <c r="BK45" s="346" t="str">
        <f t="shared" si="122"/>
        <v/>
      </c>
      <c r="BL45" s="95" t="str">
        <f t="shared" si="123"/>
        <v/>
      </c>
      <c r="BN45" s="164"/>
      <c r="BO45" s="164"/>
    </row>
    <row r="46" spans="1:67" x14ac:dyDescent="0.25">
      <c r="L46" s="176"/>
      <c r="M46" s="176"/>
      <c r="N46" s="176"/>
      <c r="O46" s="176"/>
      <c r="P46" s="176"/>
      <c r="Q46" s="176"/>
      <c r="R46" s="176"/>
      <c r="S46" s="176"/>
      <c r="T46" s="176"/>
      <c r="X46" s="176"/>
      <c r="Y46" s="176"/>
      <c r="Z46" s="176"/>
      <c r="AA46" s="176"/>
      <c r="AB46" s="176"/>
      <c r="AC46" s="176"/>
      <c r="AD46" s="176"/>
      <c r="AE46" s="176"/>
      <c r="AF46" s="176"/>
      <c r="AH46" s="176"/>
      <c r="AI46" s="176"/>
      <c r="AJ46" s="176"/>
      <c r="AK46" s="176"/>
      <c r="AL46" s="176"/>
      <c r="AM46" s="176"/>
      <c r="AN46" s="176"/>
      <c r="AO46" s="176"/>
      <c r="AP46" s="176"/>
      <c r="BN46" s="164"/>
      <c r="BO46" s="164"/>
    </row>
    <row r="47" spans="1:67" ht="15.75" thickBot="1" x14ac:dyDescent="0.3">
      <c r="U47" s="206" t="s">
        <v>1</v>
      </c>
      <c r="AQ47" s="206">
        <v>1000</v>
      </c>
      <c r="BL47" s="206" t="s">
        <v>53</v>
      </c>
      <c r="BN47" s="164"/>
      <c r="BO47" s="164"/>
    </row>
    <row r="48" spans="1:67" ht="20.100000000000001" customHeight="1" x14ac:dyDescent="0.25">
      <c r="A48" s="374" t="s">
        <v>16</v>
      </c>
      <c r="B48" s="366" t="s">
        <v>78</v>
      </c>
      <c r="C48" s="367"/>
      <c r="D48" s="367"/>
      <c r="E48" s="367"/>
      <c r="F48" s="367"/>
      <c r="G48" s="367"/>
      <c r="H48" s="367"/>
      <c r="I48" s="367"/>
      <c r="J48" s="368"/>
      <c r="K48" s="372" t="str">
        <f>K26</f>
        <v>D       2018/2017</v>
      </c>
      <c r="L48" s="366" t="s">
        <v>79</v>
      </c>
      <c r="M48" s="367"/>
      <c r="N48" s="367"/>
      <c r="O48" s="367"/>
      <c r="P48" s="367"/>
      <c r="Q48" s="367"/>
      <c r="R48" s="367"/>
      <c r="S48" s="367"/>
      <c r="T48" s="368"/>
      <c r="U48" s="369" t="str">
        <f>K48</f>
        <v>D       2018/2017</v>
      </c>
      <c r="W48" s="376" t="s">
        <v>3</v>
      </c>
      <c r="X48" s="371" t="s">
        <v>78</v>
      </c>
      <c r="Y48" s="367"/>
      <c r="Z48" s="367"/>
      <c r="AA48" s="367"/>
      <c r="AB48" s="367"/>
      <c r="AC48" s="367"/>
      <c r="AD48" s="367"/>
      <c r="AE48" s="367"/>
      <c r="AF48" s="368"/>
      <c r="AG48" s="372" t="str">
        <f>K48</f>
        <v>D       2018/2017</v>
      </c>
      <c r="AH48" s="366" t="s">
        <v>79</v>
      </c>
      <c r="AI48" s="367"/>
      <c r="AJ48" s="367"/>
      <c r="AK48" s="367"/>
      <c r="AL48" s="367"/>
      <c r="AM48" s="367"/>
      <c r="AN48" s="367"/>
      <c r="AO48" s="367"/>
      <c r="AP48" s="368"/>
      <c r="AQ48" s="369" t="str">
        <f>AG48</f>
        <v>D       2018/2017</v>
      </c>
      <c r="AS48" s="371" t="s">
        <v>78</v>
      </c>
      <c r="AT48" s="367"/>
      <c r="AU48" s="367"/>
      <c r="AV48" s="367"/>
      <c r="AW48" s="367"/>
      <c r="AX48" s="367"/>
      <c r="AY48" s="367"/>
      <c r="AZ48" s="367"/>
      <c r="BA48" s="368"/>
      <c r="BB48" s="372" t="str">
        <f>AQ48</f>
        <v>D       2018/2017</v>
      </c>
      <c r="BC48" s="366" t="s">
        <v>79</v>
      </c>
      <c r="BD48" s="367"/>
      <c r="BE48" s="367"/>
      <c r="BF48" s="367"/>
      <c r="BG48" s="367"/>
      <c r="BH48" s="367"/>
      <c r="BI48" s="367"/>
      <c r="BJ48" s="367"/>
      <c r="BK48" s="368"/>
      <c r="BL48" s="369" t="str">
        <f>BB48</f>
        <v>D       2018/2017</v>
      </c>
      <c r="BN48" s="164"/>
      <c r="BO48" s="164"/>
    </row>
    <row r="49" spans="1:67" ht="20.100000000000001" customHeight="1" thickBot="1" x14ac:dyDescent="0.3">
      <c r="A49" s="375"/>
      <c r="B49" s="148">
        <v>2010</v>
      </c>
      <c r="C49" s="214">
        <v>2011</v>
      </c>
      <c r="D49" s="214">
        <v>2012</v>
      </c>
      <c r="E49" s="214">
        <v>2013</v>
      </c>
      <c r="F49" s="214">
        <v>2014</v>
      </c>
      <c r="G49" s="214">
        <v>2015</v>
      </c>
      <c r="H49" s="214">
        <v>2016</v>
      </c>
      <c r="I49" s="214">
        <v>2017</v>
      </c>
      <c r="J49" s="211">
        <v>2018</v>
      </c>
      <c r="K49" s="373"/>
      <c r="L49" s="148">
        <v>2010</v>
      </c>
      <c r="M49" s="214">
        <v>2011</v>
      </c>
      <c r="N49" s="214">
        <v>2012</v>
      </c>
      <c r="O49" s="214">
        <v>2013</v>
      </c>
      <c r="P49" s="214">
        <v>2014</v>
      </c>
      <c r="Q49" s="214">
        <v>2015</v>
      </c>
      <c r="R49" s="214">
        <v>2016</v>
      </c>
      <c r="S49" s="214">
        <v>2017</v>
      </c>
      <c r="T49" s="211">
        <v>2018</v>
      </c>
      <c r="U49" s="370"/>
      <c r="W49" s="377"/>
      <c r="X49" s="36">
        <v>2010</v>
      </c>
      <c r="Y49" s="214">
        <v>2011</v>
      </c>
      <c r="Z49" s="214">
        <v>2012</v>
      </c>
      <c r="AA49" s="214">
        <v>2013</v>
      </c>
      <c r="AB49" s="214">
        <v>2014</v>
      </c>
      <c r="AC49" s="214">
        <v>2015</v>
      </c>
      <c r="AD49" s="214">
        <v>2016</v>
      </c>
      <c r="AE49" s="214">
        <v>2017</v>
      </c>
      <c r="AF49" s="211">
        <v>2018</v>
      </c>
      <c r="AG49" s="373"/>
      <c r="AH49" s="148">
        <v>2010</v>
      </c>
      <c r="AI49" s="214">
        <v>2011</v>
      </c>
      <c r="AJ49" s="214">
        <v>2012</v>
      </c>
      <c r="AK49" s="214">
        <f>AA49</f>
        <v>2013</v>
      </c>
      <c r="AL49" s="214">
        <f>AB49</f>
        <v>2014</v>
      </c>
      <c r="AM49" s="214">
        <v>2015</v>
      </c>
      <c r="AN49" s="214">
        <v>2016</v>
      </c>
      <c r="AO49" s="214">
        <v>2017</v>
      </c>
      <c r="AP49" s="211">
        <v>2018</v>
      </c>
      <c r="AQ49" s="370"/>
      <c r="AS49" s="36">
        <v>2010</v>
      </c>
      <c r="AT49" s="214">
        <v>2011</v>
      </c>
      <c r="AU49" s="214">
        <v>2012</v>
      </c>
      <c r="AV49" s="214">
        <f>AK49</f>
        <v>2013</v>
      </c>
      <c r="AW49" s="214">
        <f>AL49</f>
        <v>2014</v>
      </c>
      <c r="AX49" s="214">
        <v>2015</v>
      </c>
      <c r="AY49" s="214">
        <f>AN49</f>
        <v>2016</v>
      </c>
      <c r="AZ49" s="214">
        <v>2017</v>
      </c>
      <c r="BA49" s="211">
        <f>AP49</f>
        <v>2018</v>
      </c>
      <c r="BB49" s="373"/>
      <c r="BC49" s="148">
        <v>2010</v>
      </c>
      <c r="BD49" s="214">
        <v>2011</v>
      </c>
      <c r="BE49" s="214">
        <v>2012</v>
      </c>
      <c r="BF49" s="214">
        <f>AV49</f>
        <v>2013</v>
      </c>
      <c r="BG49" s="214">
        <f t="shared" ref="BG49" si="205">AW49</f>
        <v>2014</v>
      </c>
      <c r="BH49" s="214">
        <v>2015</v>
      </c>
      <c r="BI49" s="214">
        <f>AY49</f>
        <v>2016</v>
      </c>
      <c r="BJ49" s="214">
        <v>2017</v>
      </c>
      <c r="BK49" s="211">
        <f>BA49</f>
        <v>2018</v>
      </c>
      <c r="BL49" s="370"/>
      <c r="BN49" s="164"/>
      <c r="BO49" s="164"/>
    </row>
    <row r="50" spans="1:67" ht="3" customHeight="1" thickBot="1" x14ac:dyDescent="0.3">
      <c r="A50" s="161" t="s">
        <v>97</v>
      </c>
      <c r="B50" s="186"/>
      <c r="C50" s="186"/>
      <c r="D50" s="186"/>
      <c r="E50" s="186"/>
      <c r="F50" s="186"/>
      <c r="G50" s="186"/>
      <c r="H50" s="186"/>
      <c r="I50" s="186"/>
      <c r="J50" s="186"/>
      <c r="K50" s="205"/>
      <c r="L50" s="160"/>
      <c r="M50" s="160"/>
      <c r="N50" s="160"/>
      <c r="O50" s="160"/>
      <c r="P50" s="160"/>
      <c r="Q50" s="160"/>
      <c r="R50" s="160"/>
      <c r="S50" s="160"/>
      <c r="T50" s="160"/>
      <c r="U50" s="207"/>
      <c r="V50" s="8"/>
      <c r="W50" s="161"/>
      <c r="X50" s="186">
        <v>2010</v>
      </c>
      <c r="Y50" s="186">
        <v>2011</v>
      </c>
      <c r="Z50" s="186">
        <v>2012</v>
      </c>
      <c r="AA50" s="186"/>
      <c r="AB50" s="186"/>
      <c r="AC50" s="186"/>
      <c r="AD50" s="186"/>
      <c r="AE50" s="186"/>
      <c r="AF50" s="186"/>
      <c r="AG50" s="205"/>
      <c r="AH50" s="186">
        <v>2010</v>
      </c>
      <c r="AI50" s="186">
        <v>2011</v>
      </c>
      <c r="AJ50" s="186">
        <v>2012</v>
      </c>
      <c r="AK50" s="186"/>
      <c r="AL50" s="186"/>
      <c r="AM50" s="186"/>
      <c r="AN50" s="186"/>
      <c r="AO50" s="186"/>
      <c r="AP50" s="186"/>
      <c r="AQ50" s="205"/>
      <c r="AR50" s="8"/>
      <c r="AS50" s="160"/>
      <c r="AT50" s="160"/>
      <c r="AU50" s="160"/>
      <c r="AV50" s="160"/>
      <c r="AW50" s="160"/>
      <c r="AX50" s="160"/>
      <c r="AY50" s="160"/>
      <c r="AZ50" s="160"/>
      <c r="BA50" s="160"/>
      <c r="BB50" s="207"/>
      <c r="BC50" s="186"/>
      <c r="BD50" s="186"/>
      <c r="BE50" s="186"/>
      <c r="BF50" s="186"/>
      <c r="BG50" s="186"/>
      <c r="BH50" s="186"/>
      <c r="BI50" s="186"/>
      <c r="BJ50" s="186"/>
      <c r="BK50" s="186"/>
      <c r="BL50" s="207"/>
      <c r="BN50" s="164">
        <f t="shared" ref="BN50:BN62" si="206">AN50-AD50</f>
        <v>0</v>
      </c>
      <c r="BO50" s="164">
        <f t="shared" ref="BO50:BO62" si="207">AP50-AF50</f>
        <v>0</v>
      </c>
    </row>
    <row r="51" spans="1:67" ht="20.100000000000001" customHeight="1" x14ac:dyDescent="0.25">
      <c r="A51" s="177" t="s">
        <v>80</v>
      </c>
      <c r="B51" s="59">
        <v>95.28</v>
      </c>
      <c r="C51" s="255">
        <v>512.16999999999996</v>
      </c>
      <c r="D51" s="255">
        <v>329.39</v>
      </c>
      <c r="E51" s="255">
        <v>1097.1199999999999</v>
      </c>
      <c r="F51" s="255">
        <v>359.98</v>
      </c>
      <c r="G51" s="255">
        <v>186.74000000000004</v>
      </c>
      <c r="H51" s="255">
        <v>103.10999999999999</v>
      </c>
      <c r="I51" s="255">
        <v>197.02</v>
      </c>
      <c r="J51" s="169">
        <v>149.84999999999997</v>
      </c>
      <c r="K51" s="104">
        <f>IF(J51="","",(J51-I51)/I51)</f>
        <v>-0.239417318038778</v>
      </c>
      <c r="L51" s="169">
        <v>77038.130000000048</v>
      </c>
      <c r="M51" s="255">
        <v>75617.27</v>
      </c>
      <c r="N51" s="255">
        <v>113844.10000000002</v>
      </c>
      <c r="O51" s="255">
        <v>93610.949999999983</v>
      </c>
      <c r="P51" s="255">
        <v>94388.039999999921</v>
      </c>
      <c r="Q51" s="255">
        <v>91436.9399999999</v>
      </c>
      <c r="R51" s="255">
        <v>70145.979999999967</v>
      </c>
      <c r="S51" s="255">
        <v>96676.930000000051</v>
      </c>
      <c r="T51" s="169">
        <v>86694.989999999991</v>
      </c>
      <c r="U51" s="104">
        <f>IF(T51="","",(T51-S51)/S51)</f>
        <v>-0.10325048592254693</v>
      </c>
      <c r="W51" s="163" t="s">
        <v>80</v>
      </c>
      <c r="X51" s="59">
        <v>29.815000000000005</v>
      </c>
      <c r="Y51" s="255">
        <v>149.20400000000001</v>
      </c>
      <c r="Z51" s="255">
        <v>122.17799999999998</v>
      </c>
      <c r="AA51" s="255">
        <v>109.56100000000001</v>
      </c>
      <c r="AB51" s="255">
        <v>97.120999999999995</v>
      </c>
      <c r="AC51" s="255">
        <v>99.907999999999987</v>
      </c>
      <c r="AD51" s="255">
        <v>68.53</v>
      </c>
      <c r="AE51" s="255">
        <v>118.282</v>
      </c>
      <c r="AF51" s="169">
        <v>104.797</v>
      </c>
      <c r="AG51" s="104">
        <f>IF(AF51="","",(AF51-AE51)/AE51)</f>
        <v>-0.11400720312473579</v>
      </c>
      <c r="AH51" s="169">
        <v>14178.058999999999</v>
      </c>
      <c r="AI51" s="255">
        <v>16344.844999999999</v>
      </c>
      <c r="AJ51" s="255">
        <v>18481.169000000002</v>
      </c>
      <c r="AK51" s="255">
        <v>20000.632999999987</v>
      </c>
      <c r="AL51" s="255">
        <v>18045.733999999989</v>
      </c>
      <c r="AM51" s="255">
        <v>19063.57499999999</v>
      </c>
      <c r="AN51" s="255">
        <v>17884.870999999992</v>
      </c>
      <c r="AO51" s="255">
        <v>22258.383999999998</v>
      </c>
      <c r="AP51" s="169">
        <v>22753.967000000004</v>
      </c>
      <c r="AQ51" s="104">
        <f>IF(AP51="","",(AP51-AO51)/AO51)</f>
        <v>2.2265003604934035E-2</v>
      </c>
      <c r="AS51" s="181">
        <f t="shared" ref="AS51:AS60" si="208">(X51/B51)*10</f>
        <v>3.1291981528127626</v>
      </c>
      <c r="AT51" s="258">
        <f t="shared" ref="AT51:AT60" si="209">(Y51/C51)*10</f>
        <v>2.9131733604076775</v>
      </c>
      <c r="AU51" s="258">
        <f t="shared" ref="AU51:AU60" si="210">(Z51/D51)*10</f>
        <v>3.7092200734691394</v>
      </c>
      <c r="AV51" s="258">
        <f t="shared" ref="AV51:AV60" si="211">(AA51/E51)*10</f>
        <v>0.99862366924310941</v>
      </c>
      <c r="AW51" s="258">
        <f t="shared" ref="AW51:AW60" si="212">(AB51/F51)*10</f>
        <v>2.6979554419689982</v>
      </c>
      <c r="AX51" s="258">
        <f t="shared" ref="AX51:AX60" si="213">(AC51/G51)*10</f>
        <v>5.3501124558209252</v>
      </c>
      <c r="AY51" s="258">
        <f t="shared" ref="AY51:AZ60" si="214">(AD51/H51)*10</f>
        <v>6.6463000678886637</v>
      </c>
      <c r="AZ51" s="258">
        <f t="shared" si="214"/>
        <v>6.0035529387879389</v>
      </c>
      <c r="BA51" s="182">
        <f>IF(J51="","",(AF51/J51)*10)</f>
        <v>6.9934601267934617</v>
      </c>
      <c r="BB51" s="104">
        <f>IF(BA51="","",(BA51-AZ51)/AZ51)</f>
        <v>0.1648868924949258</v>
      </c>
      <c r="BC51" s="182">
        <f t="shared" ref="BC51:BC60" si="215">(AH51/L51)*10</f>
        <v>1.8403950095881081</v>
      </c>
      <c r="BD51" s="258">
        <f t="shared" ref="BD51:BD60" si="216">(AI51/M51)*10</f>
        <v>2.1615227579625658</v>
      </c>
      <c r="BE51" s="258">
        <f t="shared" ref="BE51:BE60" si="217">(AJ51/N51)*10</f>
        <v>1.6233752122420044</v>
      </c>
      <c r="BF51" s="258">
        <f t="shared" ref="BF51:BF60" si="218">(AK51/O51)*10</f>
        <v>2.1365698136809841</v>
      </c>
      <c r="BG51" s="258">
        <f t="shared" ref="BG51:BG60" si="219">(AL51/P51)*10</f>
        <v>1.9118665881821473</v>
      </c>
      <c r="BH51" s="258">
        <f t="shared" ref="BH51:BH60" si="220">(AM51/Q51)*10</f>
        <v>2.084887683249244</v>
      </c>
      <c r="BI51" s="258">
        <f t="shared" ref="BI51:BJ60" si="221">(AN51/R51)*10</f>
        <v>2.5496644283820684</v>
      </c>
      <c r="BJ51" s="258">
        <f t="shared" si="221"/>
        <v>2.3023470025372119</v>
      </c>
      <c r="BK51" s="182">
        <f>IF(T51="","",(AP51/T51)*10)</f>
        <v>2.6245999913028428</v>
      </c>
      <c r="BL51" s="104">
        <f>IF(BK51="","",(BK51-BJ51)/BJ51)</f>
        <v>0.13996716759485192</v>
      </c>
      <c r="BN51" s="164">
        <f t="shared" si="206"/>
        <v>17816.340999999993</v>
      </c>
      <c r="BO51" s="164">
        <f t="shared" si="207"/>
        <v>22649.170000000006</v>
      </c>
    </row>
    <row r="52" spans="1:67" ht="20.100000000000001" customHeight="1" x14ac:dyDescent="0.25">
      <c r="A52" s="178" t="s">
        <v>81</v>
      </c>
      <c r="B52" s="25">
        <v>321.11</v>
      </c>
      <c r="C52" s="256">
        <v>100.60000000000001</v>
      </c>
      <c r="D52" s="256">
        <v>100.41000000000001</v>
      </c>
      <c r="E52" s="256">
        <v>382.40000000000003</v>
      </c>
      <c r="F52" s="256">
        <v>109.25</v>
      </c>
      <c r="G52" s="256">
        <v>49.88</v>
      </c>
      <c r="H52" s="256">
        <v>109.05999999999999</v>
      </c>
      <c r="I52" s="256">
        <v>459.19</v>
      </c>
      <c r="J52" s="3">
        <v>210.03000000000003</v>
      </c>
      <c r="K52" s="92">
        <f t="shared" ref="K52:K67" si="222">IF(J52="","",(J52-I52)/I52)</f>
        <v>-0.54260763518369293</v>
      </c>
      <c r="L52" s="3">
        <v>72819.339999999982</v>
      </c>
      <c r="M52" s="256">
        <v>87274.840000000011</v>
      </c>
      <c r="N52" s="256">
        <v>101727.20000000001</v>
      </c>
      <c r="O52" s="256">
        <v>110658.78999999996</v>
      </c>
      <c r="P52" s="256">
        <v>109991.49999999996</v>
      </c>
      <c r="Q52" s="256">
        <v>92866.790000000066</v>
      </c>
      <c r="R52" s="256">
        <v>72567.640000000072</v>
      </c>
      <c r="S52" s="256">
        <v>85064.209999999992</v>
      </c>
      <c r="T52" s="3">
        <v>97742.109999999957</v>
      </c>
      <c r="U52" s="92">
        <f t="shared" ref="U52:U67" si="223">IF(T52="","",(T52-S52)/S52)</f>
        <v>0.14903917875684694</v>
      </c>
      <c r="W52" s="163" t="s">
        <v>81</v>
      </c>
      <c r="X52" s="25">
        <v>106.98100000000001</v>
      </c>
      <c r="Y52" s="256">
        <v>32.087000000000003</v>
      </c>
      <c r="Z52" s="256">
        <v>68.099000000000004</v>
      </c>
      <c r="AA52" s="256">
        <v>95.572999999999993</v>
      </c>
      <c r="AB52" s="256">
        <v>79.214999999999989</v>
      </c>
      <c r="AC52" s="256">
        <v>14.875999999999999</v>
      </c>
      <c r="AD52" s="256">
        <v>102.047</v>
      </c>
      <c r="AE52" s="256">
        <v>223.39400000000003</v>
      </c>
      <c r="AF52" s="3">
        <v>153.98099999999999</v>
      </c>
      <c r="AG52" s="92">
        <f t="shared" ref="AG52:AG67" si="224">IF(AF52="","",(AF52-AE52)/AE52)</f>
        <v>-0.31072007305478228</v>
      </c>
      <c r="AH52" s="3">
        <v>14439.179</v>
      </c>
      <c r="AI52" s="256">
        <v>17444.693999999992</v>
      </c>
      <c r="AJ52" s="256">
        <v>20090.994000000017</v>
      </c>
      <c r="AK52" s="256">
        <v>22514.599000000009</v>
      </c>
      <c r="AL52" s="256">
        <v>22065.344000000008</v>
      </c>
      <c r="AM52" s="256">
        <v>19101.218999999997</v>
      </c>
      <c r="AN52" s="256">
        <v>19254.929999999989</v>
      </c>
      <c r="AO52" s="256">
        <v>22521.191999999985</v>
      </c>
      <c r="AP52" s="3">
        <v>25718.346000000012</v>
      </c>
      <c r="AQ52" s="92">
        <f t="shared" ref="AQ52:AQ67" si="225">IF(AP52="","",(AP52-AO52)/AO52)</f>
        <v>0.14196202403496361</v>
      </c>
      <c r="AS52" s="183">
        <f t="shared" si="208"/>
        <v>3.3315997633209804</v>
      </c>
      <c r="AT52" s="259">
        <f t="shared" si="209"/>
        <v>3.1895626242544735</v>
      </c>
      <c r="AU52" s="259">
        <f t="shared" si="210"/>
        <v>6.7820934169903389</v>
      </c>
      <c r="AV52" s="259">
        <f t="shared" si="211"/>
        <v>2.4992939330543926</v>
      </c>
      <c r="AW52" s="259">
        <f t="shared" si="212"/>
        <v>7.2508009153318067</v>
      </c>
      <c r="AX52" s="259">
        <f t="shared" si="213"/>
        <v>2.9823576583801121</v>
      </c>
      <c r="AY52" s="259">
        <f t="shared" si="214"/>
        <v>9.3569594718503577</v>
      </c>
      <c r="AZ52" s="259">
        <f t="shared" si="214"/>
        <v>4.8649578605805885</v>
      </c>
      <c r="BA52" s="343">
        <f t="shared" ref="BA52:BA53" si="226">IF(J52="","",(AF52/J52)*10)</f>
        <v>7.3313812312526769</v>
      </c>
      <c r="BB52" s="92">
        <f t="shared" ref="BB52:BB67" si="227">IF(BA52="","",(BA52-AZ52)/AZ52)</f>
        <v>0.50697733492346075</v>
      </c>
      <c r="BC52" s="165">
        <f t="shared" si="215"/>
        <v>1.9828769390109828</v>
      </c>
      <c r="BD52" s="259">
        <f t="shared" si="216"/>
        <v>1.9988227993313985</v>
      </c>
      <c r="BE52" s="259">
        <f t="shared" si="217"/>
        <v>1.9749874173279136</v>
      </c>
      <c r="BF52" s="259">
        <f t="shared" si="218"/>
        <v>2.0345965286625685</v>
      </c>
      <c r="BG52" s="259">
        <f t="shared" si="219"/>
        <v>2.0060953800975545</v>
      </c>
      <c r="BH52" s="259">
        <f t="shared" si="220"/>
        <v>2.0568406639230217</v>
      </c>
      <c r="BI52" s="259">
        <f t="shared" si="221"/>
        <v>2.6533769046368283</v>
      </c>
      <c r="BJ52" s="259">
        <f t="shared" si="221"/>
        <v>2.6475520080654351</v>
      </c>
      <c r="BK52" s="343">
        <f t="shared" ref="BK52:BK67" si="228">IF(T52="","",(AP52/T52)*10)</f>
        <v>2.6312452227601826</v>
      </c>
      <c r="BL52" s="92">
        <f t="shared" ref="BL52:BL67" si="229">IF(BK52="","",(BK52-BJ52)/BJ52)</f>
        <v>-6.1591935703532771E-3</v>
      </c>
      <c r="BN52" s="164">
        <f t="shared" si="206"/>
        <v>19152.882999999991</v>
      </c>
      <c r="BO52" s="164">
        <f t="shared" si="207"/>
        <v>25564.365000000013</v>
      </c>
    </row>
    <row r="53" spans="1:67" ht="20.100000000000001" customHeight="1" x14ac:dyDescent="0.25">
      <c r="A53" s="178" t="s">
        <v>82</v>
      </c>
      <c r="B53" s="25">
        <v>94.44</v>
      </c>
      <c r="C53" s="256">
        <v>412.02000000000004</v>
      </c>
      <c r="D53" s="256">
        <v>20.839999999999996</v>
      </c>
      <c r="E53" s="256">
        <v>99.119999999999976</v>
      </c>
      <c r="F53" s="256">
        <v>153.96</v>
      </c>
      <c r="G53" s="256">
        <v>19.999999999999996</v>
      </c>
      <c r="H53" s="256">
        <v>65.94</v>
      </c>
      <c r="I53" s="256">
        <v>25.840000000000003</v>
      </c>
      <c r="J53" s="3">
        <v>3.52</v>
      </c>
      <c r="K53" s="92">
        <f t="shared" si="222"/>
        <v>-0.86377708978328172</v>
      </c>
      <c r="L53" s="3">
        <v>84633.959999999977</v>
      </c>
      <c r="M53" s="256">
        <v>105231.42000000006</v>
      </c>
      <c r="N53" s="256">
        <v>125552.12000000001</v>
      </c>
      <c r="O53" s="256">
        <v>103316.65999999999</v>
      </c>
      <c r="P53" s="256">
        <v>107623.27999999997</v>
      </c>
      <c r="Q53" s="256">
        <v>129782.01999999996</v>
      </c>
      <c r="R53" s="256">
        <v>82472.049999999886</v>
      </c>
      <c r="S53" s="256">
        <v>109688.35999999994</v>
      </c>
      <c r="T53" s="3">
        <v>106506.45</v>
      </c>
      <c r="U53" s="92">
        <f t="shared" si="223"/>
        <v>-2.9008638655915239E-2</v>
      </c>
      <c r="W53" s="163" t="s">
        <v>82</v>
      </c>
      <c r="X53" s="25">
        <v>39.945</v>
      </c>
      <c r="Y53" s="256">
        <v>210.15600000000001</v>
      </c>
      <c r="Z53" s="256">
        <v>21.706999999999997</v>
      </c>
      <c r="AA53" s="256">
        <v>27.781999999999996</v>
      </c>
      <c r="AB53" s="256">
        <v>90.24</v>
      </c>
      <c r="AC53" s="256">
        <v>14.796000000000001</v>
      </c>
      <c r="AD53" s="256">
        <v>59.37299999999999</v>
      </c>
      <c r="AE53" s="256">
        <v>51.395000000000003</v>
      </c>
      <c r="AF53" s="3">
        <v>48.672999999999995</v>
      </c>
      <c r="AG53" s="92">
        <f t="shared" si="224"/>
        <v>-5.2962350423193076E-2</v>
      </c>
      <c r="AH53" s="3">
        <v>16992.152000000002</v>
      </c>
      <c r="AI53" s="256">
        <v>19273.382000000009</v>
      </c>
      <c r="AJ53" s="256">
        <v>22749.488000000016</v>
      </c>
      <c r="AK53" s="256">
        <v>20836.083999999995</v>
      </c>
      <c r="AL53" s="256">
        <v>21337.534000000003</v>
      </c>
      <c r="AM53" s="256">
        <v>27425.90399999998</v>
      </c>
      <c r="AN53" s="256">
        <v>21466.006000000001</v>
      </c>
      <c r="AO53" s="256">
        <v>29325.473999999973</v>
      </c>
      <c r="AP53" s="3">
        <v>27877.442000000025</v>
      </c>
      <c r="AQ53" s="92">
        <f t="shared" si="225"/>
        <v>-4.9377957198575878E-2</v>
      </c>
      <c r="AS53" s="183">
        <f t="shared" si="208"/>
        <v>4.2296696315120714</v>
      </c>
      <c r="AT53" s="259">
        <f t="shared" si="209"/>
        <v>5.1006261831949908</v>
      </c>
      <c r="AU53" s="259">
        <f t="shared" si="210"/>
        <v>10.416026871401151</v>
      </c>
      <c r="AV53" s="259">
        <f t="shared" si="211"/>
        <v>2.8028652138821637</v>
      </c>
      <c r="AW53" s="259">
        <f t="shared" si="212"/>
        <v>5.8612626656274349</v>
      </c>
      <c r="AX53" s="259">
        <f t="shared" si="213"/>
        <v>7.3980000000000024</v>
      </c>
      <c r="AY53" s="259">
        <f t="shared" si="214"/>
        <v>9.0040946314831647</v>
      </c>
      <c r="AZ53" s="259">
        <f t="shared" si="214"/>
        <v>19.889705882352938</v>
      </c>
      <c r="BA53" s="165">
        <f t="shared" si="226"/>
        <v>138.27556818181816</v>
      </c>
      <c r="BB53" s="92">
        <f t="shared" si="227"/>
        <v>5.952117291211561</v>
      </c>
      <c r="BC53" s="165">
        <f t="shared" si="215"/>
        <v>2.0077226683000542</v>
      </c>
      <c r="BD53" s="259">
        <f t="shared" si="216"/>
        <v>1.8315235126543004</v>
      </c>
      <c r="BE53" s="259">
        <f t="shared" si="217"/>
        <v>1.8119557041330736</v>
      </c>
      <c r="BF53" s="259">
        <f t="shared" si="218"/>
        <v>2.0167206334389824</v>
      </c>
      <c r="BG53" s="259">
        <f t="shared" si="219"/>
        <v>1.9826132412987234</v>
      </c>
      <c r="BH53" s="259">
        <f t="shared" si="220"/>
        <v>2.113228319300315</v>
      </c>
      <c r="BI53" s="259">
        <f t="shared" si="221"/>
        <v>2.602821925731206</v>
      </c>
      <c r="BJ53" s="259">
        <f t="shared" si="221"/>
        <v>2.6735265255128242</v>
      </c>
      <c r="BK53" s="343">
        <f t="shared" si="228"/>
        <v>2.6174416666784057</v>
      </c>
      <c r="BL53" s="92">
        <f t="shared" si="229"/>
        <v>-2.0977857634556493E-2</v>
      </c>
      <c r="BN53" s="164">
        <f t="shared" si="206"/>
        <v>21406.633000000002</v>
      </c>
      <c r="BO53" s="164">
        <f t="shared" si="207"/>
        <v>27828.769000000026</v>
      </c>
    </row>
    <row r="54" spans="1:67" ht="20.100000000000001" customHeight="1" x14ac:dyDescent="0.25">
      <c r="A54" s="178" t="s">
        <v>83</v>
      </c>
      <c r="B54" s="25">
        <v>449.70000000000005</v>
      </c>
      <c r="C54" s="256">
        <v>201.03000000000003</v>
      </c>
      <c r="D54" s="256">
        <v>32.190000000000005</v>
      </c>
      <c r="E54" s="256">
        <v>433.89999999999986</v>
      </c>
      <c r="F54" s="256">
        <v>116.07000000000001</v>
      </c>
      <c r="G54" s="256">
        <v>102.54</v>
      </c>
      <c r="H54" s="256">
        <v>105.56000000000002</v>
      </c>
      <c r="I54" s="256">
        <v>10.379999999999999</v>
      </c>
      <c r="J54" s="3">
        <v>20.220000000000002</v>
      </c>
      <c r="K54" s="92">
        <f t="shared" si="222"/>
        <v>0.94797687861271718</v>
      </c>
      <c r="L54" s="3">
        <v>86281.630000000092</v>
      </c>
      <c r="M54" s="256">
        <v>90571.82</v>
      </c>
      <c r="N54" s="256">
        <v>114496.53999999998</v>
      </c>
      <c r="O54" s="256">
        <v>127144.32000000001</v>
      </c>
      <c r="P54" s="256">
        <v>101418.98</v>
      </c>
      <c r="Q54" s="256">
        <v>138312.82000000012</v>
      </c>
      <c r="R54" s="256">
        <v>88700.669999999896</v>
      </c>
      <c r="S54" s="256">
        <v>90126.339999999866</v>
      </c>
      <c r="T54" s="3">
        <v>116079.19</v>
      </c>
      <c r="U54" s="92">
        <f t="shared" si="223"/>
        <v>0.28796076707431117</v>
      </c>
      <c r="W54" s="163" t="s">
        <v>83</v>
      </c>
      <c r="X54" s="25">
        <v>85.614000000000019</v>
      </c>
      <c r="Y54" s="256">
        <v>92.996999999999986</v>
      </c>
      <c r="Z54" s="256">
        <v>30.552</v>
      </c>
      <c r="AA54" s="256">
        <v>154.78400000000005</v>
      </c>
      <c r="AB54" s="256">
        <v>82.786999999999978</v>
      </c>
      <c r="AC54" s="256">
        <v>74.756</v>
      </c>
      <c r="AD54" s="256">
        <v>80.057000000000002</v>
      </c>
      <c r="AE54" s="256">
        <v>55.018000000000008</v>
      </c>
      <c r="AF54" s="3">
        <v>24.622999999999998</v>
      </c>
      <c r="AG54" s="92">
        <f t="shared" si="224"/>
        <v>-0.55245555999854601</v>
      </c>
      <c r="AH54" s="3">
        <v>16453.240000000009</v>
      </c>
      <c r="AI54" s="256">
        <v>17348.706999999995</v>
      </c>
      <c r="AJ54" s="256">
        <v>21481.076000000001</v>
      </c>
      <c r="AK54" s="256">
        <v>23047.187999999995</v>
      </c>
      <c r="AL54" s="256">
        <v>22346.683000000005</v>
      </c>
      <c r="AM54" s="256">
        <v>26898.605999999982</v>
      </c>
      <c r="AN54" s="256">
        <v>21615.627000000011</v>
      </c>
      <c r="AO54" s="256">
        <v>21391.431000000015</v>
      </c>
      <c r="AP54" s="3">
        <v>27605.86700000002</v>
      </c>
      <c r="AQ54" s="92">
        <f t="shared" si="225"/>
        <v>0.29051053199760224</v>
      </c>
      <c r="AS54" s="183">
        <f t="shared" si="208"/>
        <v>1.9038025350233492</v>
      </c>
      <c r="AT54" s="259">
        <f t="shared" si="209"/>
        <v>4.6260259662736889</v>
      </c>
      <c r="AU54" s="259">
        <f t="shared" si="210"/>
        <v>9.4911463187325236</v>
      </c>
      <c r="AV54" s="259">
        <f t="shared" si="211"/>
        <v>3.5672735653376373</v>
      </c>
      <c r="AW54" s="259">
        <f t="shared" si="212"/>
        <v>7.1325062462307205</v>
      </c>
      <c r="AX54" s="259">
        <f t="shared" si="213"/>
        <v>7.2904232494636236</v>
      </c>
      <c r="AY54" s="259">
        <f t="shared" si="214"/>
        <v>7.5840280409245917</v>
      </c>
      <c r="AZ54" s="259">
        <f t="shared" si="214"/>
        <v>53.003853564547221</v>
      </c>
      <c r="BA54" s="165">
        <f>IF(J54="","",(AF54/J54)*10)</f>
        <v>12.177546983184964</v>
      </c>
      <c r="BB54" s="92">
        <f t="shared" si="227"/>
        <v>-0.770251667298957</v>
      </c>
      <c r="BC54" s="165">
        <f t="shared" si="215"/>
        <v>1.9069227134443323</v>
      </c>
      <c r="BD54" s="259">
        <f t="shared" si="216"/>
        <v>1.915464103514757</v>
      </c>
      <c r="BE54" s="259">
        <f t="shared" si="217"/>
        <v>1.8761332001822941</v>
      </c>
      <c r="BF54" s="259">
        <f t="shared" si="218"/>
        <v>1.8126793237794652</v>
      </c>
      <c r="BG54" s="259">
        <f t="shared" si="219"/>
        <v>2.2034024597762674</v>
      </c>
      <c r="BH54" s="259">
        <f t="shared" si="220"/>
        <v>1.9447659298682476</v>
      </c>
      <c r="BI54" s="259">
        <f t="shared" si="221"/>
        <v>2.4369181202351724</v>
      </c>
      <c r="BJ54" s="259">
        <f t="shared" si="221"/>
        <v>2.3734938088021824</v>
      </c>
      <c r="BK54" s="343">
        <f t="shared" si="228"/>
        <v>2.3781925942109021</v>
      </c>
      <c r="BL54" s="92">
        <f t="shared" si="229"/>
        <v>1.9796914537101814E-3</v>
      </c>
      <c r="BN54" s="164">
        <f t="shared" si="206"/>
        <v>21535.570000000011</v>
      </c>
      <c r="BO54" s="164">
        <f t="shared" si="207"/>
        <v>27581.244000000021</v>
      </c>
    </row>
    <row r="55" spans="1:67" ht="20.100000000000001" customHeight="1" x14ac:dyDescent="0.25">
      <c r="A55" s="178" t="s">
        <v>84</v>
      </c>
      <c r="B55" s="25">
        <v>115.13000000000001</v>
      </c>
      <c r="C55" s="256">
        <v>87.89</v>
      </c>
      <c r="D55" s="256">
        <v>385.15999999999991</v>
      </c>
      <c r="E55" s="256">
        <v>4.24</v>
      </c>
      <c r="F55" s="256">
        <v>1094.3</v>
      </c>
      <c r="G55" s="256">
        <v>355.73999999999995</v>
      </c>
      <c r="H55" s="256">
        <v>257.62</v>
      </c>
      <c r="I55" s="256">
        <v>23.620000000000005</v>
      </c>
      <c r="J55" s="3">
        <v>291.11999999999995</v>
      </c>
      <c r="K55" s="92">
        <f t="shared" si="222"/>
        <v>11.325148179508886</v>
      </c>
      <c r="L55" s="3">
        <v>103881.57000000004</v>
      </c>
      <c r="M55" s="256">
        <v>116719.58999999998</v>
      </c>
      <c r="N55" s="256">
        <v>131645.18999999994</v>
      </c>
      <c r="O55" s="256">
        <v>124200.61000000002</v>
      </c>
      <c r="P55" s="256">
        <v>115003.54999999996</v>
      </c>
      <c r="Q55" s="256">
        <v>101873.18999999994</v>
      </c>
      <c r="R55" s="256">
        <v>98498.06999999992</v>
      </c>
      <c r="S55" s="256">
        <v>125736.5599999999</v>
      </c>
      <c r="T55" s="3">
        <v>118135.74000000005</v>
      </c>
      <c r="U55" s="92">
        <f t="shared" si="223"/>
        <v>-6.0450357477569397E-2</v>
      </c>
      <c r="W55" s="163" t="s">
        <v>84</v>
      </c>
      <c r="X55" s="25">
        <v>36.316000000000003</v>
      </c>
      <c r="Y55" s="256">
        <v>16.928000000000001</v>
      </c>
      <c r="Z55" s="256">
        <v>146.25000000000003</v>
      </c>
      <c r="AA55" s="256">
        <v>10.174000000000001</v>
      </c>
      <c r="AB55" s="256">
        <v>189.64499999999995</v>
      </c>
      <c r="AC55" s="256">
        <v>141.92499999999998</v>
      </c>
      <c r="AD55" s="256">
        <v>147.154</v>
      </c>
      <c r="AE55" s="256">
        <v>82.36399999999999</v>
      </c>
      <c r="AF55" s="3">
        <v>196.86600000000001</v>
      </c>
      <c r="AG55" s="92">
        <f t="shared" si="224"/>
        <v>1.3901947452770633</v>
      </c>
      <c r="AH55" s="3">
        <v>18200.404999999999</v>
      </c>
      <c r="AI55" s="256">
        <v>20446.271000000008</v>
      </c>
      <c r="AJ55" s="256">
        <v>22726.202999999998</v>
      </c>
      <c r="AK55" s="256">
        <v>24859.089999999986</v>
      </c>
      <c r="AL55" s="256">
        <v>23995.31</v>
      </c>
      <c r="AM55" s="256">
        <v>23727.782000000003</v>
      </c>
      <c r="AN55" s="256">
        <v>22966.652000000002</v>
      </c>
      <c r="AO55" s="256">
        <v>30754.819000000036</v>
      </c>
      <c r="AP55" s="3">
        <v>29759.845000000001</v>
      </c>
      <c r="AQ55" s="92">
        <f t="shared" si="225"/>
        <v>-3.2351808020721358E-2</v>
      </c>
      <c r="AS55" s="183">
        <f t="shared" si="208"/>
        <v>3.1543472596195605</v>
      </c>
      <c r="AT55" s="259">
        <f t="shared" si="209"/>
        <v>1.9260439185345319</v>
      </c>
      <c r="AU55" s="259">
        <f t="shared" si="210"/>
        <v>3.7971232734448042</v>
      </c>
      <c r="AV55" s="259">
        <f t="shared" si="211"/>
        <v>23.995283018867926</v>
      </c>
      <c r="AW55" s="259">
        <f t="shared" si="212"/>
        <v>1.7330256785159459</v>
      </c>
      <c r="AX55" s="259">
        <f t="shared" si="213"/>
        <v>3.9895710350255804</v>
      </c>
      <c r="AY55" s="259">
        <f t="shared" si="214"/>
        <v>5.7120565173511375</v>
      </c>
      <c r="AZ55" s="259">
        <f t="shared" si="214"/>
        <v>34.870448772226915</v>
      </c>
      <c r="BA55" s="165">
        <f t="shared" ref="BA55:BA67" si="230">IF(J55="","",(AF55/J55)*10)</f>
        <v>6.7623660346248986</v>
      </c>
      <c r="BB55" s="92">
        <f t="shared" si="227"/>
        <v>-0.8060717234011946</v>
      </c>
      <c r="BC55" s="165">
        <f t="shared" si="215"/>
        <v>1.7520340711061637</v>
      </c>
      <c r="BD55" s="259">
        <f t="shared" si="216"/>
        <v>1.7517428736684229</v>
      </c>
      <c r="BE55" s="259">
        <f t="shared" si="217"/>
        <v>1.726322321385233</v>
      </c>
      <c r="BF55" s="259">
        <f t="shared" si="218"/>
        <v>2.0015272066699175</v>
      </c>
      <c r="BG55" s="259">
        <f t="shared" si="219"/>
        <v>2.0864842867894087</v>
      </c>
      <c r="BH55" s="259">
        <f t="shared" si="220"/>
        <v>2.3291488172697856</v>
      </c>
      <c r="BI55" s="259">
        <f t="shared" si="221"/>
        <v>2.331685483786639</v>
      </c>
      <c r="BJ55" s="259">
        <f t="shared" si="221"/>
        <v>2.4459726749324191</v>
      </c>
      <c r="BK55" s="343">
        <f t="shared" si="228"/>
        <v>2.5191229174168623</v>
      </c>
      <c r="BL55" s="92">
        <f t="shared" si="229"/>
        <v>2.9906402158177969E-2</v>
      </c>
      <c r="BN55" s="164">
        <f t="shared" si="206"/>
        <v>22819.498000000003</v>
      </c>
      <c r="BO55" s="164">
        <f t="shared" si="207"/>
        <v>29562.978999999999</v>
      </c>
    </row>
    <row r="56" spans="1:67" ht="20.100000000000001" customHeight="1" x14ac:dyDescent="0.25">
      <c r="A56" s="178" t="s">
        <v>85</v>
      </c>
      <c r="B56" s="25">
        <v>87.69</v>
      </c>
      <c r="C56" s="256">
        <v>193.86</v>
      </c>
      <c r="D56" s="256">
        <v>760.19999999999993</v>
      </c>
      <c r="E56" s="256">
        <v>201.37000000000003</v>
      </c>
      <c r="F56" s="256">
        <v>0.83</v>
      </c>
      <c r="G56" s="256">
        <v>312.90000000000003</v>
      </c>
      <c r="H56" s="256">
        <v>805.90999999999985</v>
      </c>
      <c r="I56" s="256">
        <v>97.779999999999973</v>
      </c>
      <c r="J56" s="3">
        <v>379.49000000000007</v>
      </c>
      <c r="K56" s="92">
        <f t="shared" si="222"/>
        <v>2.881059521374516</v>
      </c>
      <c r="L56" s="3">
        <v>80469.45</v>
      </c>
      <c r="M56" s="256">
        <v>123040.03000000013</v>
      </c>
      <c r="N56" s="256">
        <v>125120.51999999996</v>
      </c>
      <c r="O56" s="256">
        <v>89935.11</v>
      </c>
      <c r="P56" s="256">
        <v>114563.67999999995</v>
      </c>
      <c r="Q56" s="256">
        <v>112203.61000000006</v>
      </c>
      <c r="R56" s="256">
        <v>84181.98000000001</v>
      </c>
      <c r="S56" s="256">
        <v>122440.88999999994</v>
      </c>
      <c r="T56" s="3">
        <v>107608.75999999991</v>
      </c>
      <c r="U56" s="92">
        <f t="shared" si="223"/>
        <v>-0.12113706458683893</v>
      </c>
      <c r="W56" s="163" t="s">
        <v>85</v>
      </c>
      <c r="X56" s="25">
        <v>50.512</v>
      </c>
      <c r="Y56" s="256">
        <v>76.984999999999985</v>
      </c>
      <c r="Z56" s="256">
        <v>140.74100000000001</v>
      </c>
      <c r="AA56" s="256">
        <v>108.19399999999999</v>
      </c>
      <c r="AB56" s="256">
        <v>2.327</v>
      </c>
      <c r="AC56" s="256">
        <v>108.241</v>
      </c>
      <c r="AD56" s="256">
        <v>89.242999999999995</v>
      </c>
      <c r="AE56" s="256">
        <v>81.237000000000023</v>
      </c>
      <c r="AF56" s="3">
        <v>251.595</v>
      </c>
      <c r="AG56" s="92">
        <f t="shared" si="224"/>
        <v>2.097049374053694</v>
      </c>
      <c r="AH56" s="3">
        <v>17415.862000000005</v>
      </c>
      <c r="AI56" s="256">
        <v>20004.232999999982</v>
      </c>
      <c r="AJ56" s="256">
        <v>23077.424999999992</v>
      </c>
      <c r="AK56" s="256">
        <v>20396.612000000005</v>
      </c>
      <c r="AL56" s="256">
        <v>22655.134000000016</v>
      </c>
      <c r="AM56" s="256">
        <v>25022.574999999983</v>
      </c>
      <c r="AN56" s="256">
        <v>20750.199000000015</v>
      </c>
      <c r="AO56" s="256">
        <v>28142.362000000001</v>
      </c>
      <c r="AP56" s="3">
        <v>27307.987999999968</v>
      </c>
      <c r="AQ56" s="92">
        <f t="shared" si="225"/>
        <v>-2.9648328736586946E-2</v>
      </c>
      <c r="AS56" s="183">
        <f t="shared" si="208"/>
        <v>5.7602919375071266</v>
      </c>
      <c r="AT56" s="259">
        <f t="shared" si="209"/>
        <v>3.9711647580728346</v>
      </c>
      <c r="AU56" s="259">
        <f t="shared" si="210"/>
        <v>1.8513680610365695</v>
      </c>
      <c r="AV56" s="259">
        <f t="shared" si="211"/>
        <v>5.3728956646968253</v>
      </c>
      <c r="AW56" s="259">
        <f t="shared" si="212"/>
        <v>28.036144578313255</v>
      </c>
      <c r="AX56" s="259">
        <f t="shared" si="213"/>
        <v>3.4592841163310957</v>
      </c>
      <c r="AY56" s="259">
        <f t="shared" si="214"/>
        <v>1.1073569008946409</v>
      </c>
      <c r="AZ56" s="259">
        <f t="shared" si="214"/>
        <v>8.3081407240744571</v>
      </c>
      <c r="BA56" s="165">
        <f t="shared" si="230"/>
        <v>6.629818967561727</v>
      </c>
      <c r="BB56" s="92">
        <f t="shared" si="227"/>
        <v>-0.20200930776839945</v>
      </c>
      <c r="BC56" s="165">
        <f t="shared" si="215"/>
        <v>2.1642824699311363</v>
      </c>
      <c r="BD56" s="259">
        <f t="shared" si="216"/>
        <v>1.6258312843389231</v>
      </c>
      <c r="BE56" s="259">
        <f t="shared" si="217"/>
        <v>1.8444156881700937</v>
      </c>
      <c r="BF56" s="259">
        <f t="shared" si="218"/>
        <v>2.2679253964330508</v>
      </c>
      <c r="BG56" s="259">
        <f t="shared" si="219"/>
        <v>1.9775145141985686</v>
      </c>
      <c r="BH56" s="259">
        <f t="shared" si="220"/>
        <v>2.2301042720461464</v>
      </c>
      <c r="BI56" s="259">
        <f t="shared" si="221"/>
        <v>2.4649217088977964</v>
      </c>
      <c r="BJ56" s="259">
        <f t="shared" si="221"/>
        <v>2.2984447434186417</v>
      </c>
      <c r="BK56" s="343">
        <f t="shared" si="228"/>
        <v>2.5377104986620043</v>
      </c>
      <c r="BL56" s="92">
        <f t="shared" si="229"/>
        <v>0.10409898081234072</v>
      </c>
      <c r="BN56" s="164">
        <f t="shared" si="206"/>
        <v>20660.956000000017</v>
      </c>
      <c r="BO56" s="164">
        <f t="shared" si="207"/>
        <v>27056.392999999967</v>
      </c>
    </row>
    <row r="57" spans="1:67" ht="20.100000000000001" customHeight="1" x14ac:dyDescent="0.25">
      <c r="A57" s="178" t="s">
        <v>86</v>
      </c>
      <c r="B57" s="25">
        <v>303.20000000000005</v>
      </c>
      <c r="C57" s="256">
        <v>239.99999999999997</v>
      </c>
      <c r="D57" s="256">
        <v>243.11000000000004</v>
      </c>
      <c r="E57" s="256">
        <v>240.37</v>
      </c>
      <c r="F57" s="256">
        <v>134.97000000000006</v>
      </c>
      <c r="G57" s="256">
        <v>337.20000000000005</v>
      </c>
      <c r="H57" s="256">
        <v>84.99</v>
      </c>
      <c r="I57" s="256">
        <v>171.96000000000004</v>
      </c>
      <c r="J57" s="3"/>
      <c r="K57" s="92" t="str">
        <f t="shared" si="222"/>
        <v/>
      </c>
      <c r="L57" s="3">
        <v>121245.22000000007</v>
      </c>
      <c r="M57" s="256">
        <v>148123.03999999998</v>
      </c>
      <c r="N57" s="256">
        <v>145034.51999999987</v>
      </c>
      <c r="O57" s="256">
        <v>118029.58</v>
      </c>
      <c r="P57" s="256">
        <v>152352.9499999999</v>
      </c>
      <c r="Q57" s="256">
        <v>143202.34999999995</v>
      </c>
      <c r="R57" s="256">
        <v>113759.98999999999</v>
      </c>
      <c r="S57" s="256">
        <v>109785.30999999988</v>
      </c>
      <c r="T57" s="3"/>
      <c r="U57" s="92" t="str">
        <f t="shared" si="223"/>
        <v/>
      </c>
      <c r="W57" s="163" t="s">
        <v>86</v>
      </c>
      <c r="X57" s="25">
        <v>101.88200000000002</v>
      </c>
      <c r="Y57" s="256">
        <v>208.25</v>
      </c>
      <c r="Z57" s="256">
        <v>120.58900000000001</v>
      </c>
      <c r="AA57" s="256">
        <v>63.236000000000004</v>
      </c>
      <c r="AB57" s="256">
        <v>133.27200000000002</v>
      </c>
      <c r="AC57" s="256">
        <v>88.903999999999996</v>
      </c>
      <c r="AD57" s="256">
        <v>66.512999999999991</v>
      </c>
      <c r="AE57" s="256">
        <v>161.839</v>
      </c>
      <c r="AF57" s="3"/>
      <c r="AG57" s="92" t="str">
        <f t="shared" si="224"/>
        <v/>
      </c>
      <c r="AH57" s="3">
        <v>21585.097000000031</v>
      </c>
      <c r="AI57" s="256">
        <v>27388.943999999978</v>
      </c>
      <c r="AJ57" s="256">
        <v>30041.980000000014</v>
      </c>
      <c r="AK57" s="256">
        <v>31158.237999999987</v>
      </c>
      <c r="AL57" s="256">
        <v>32854.051000000014</v>
      </c>
      <c r="AM57" s="256">
        <v>32382.404999999973</v>
      </c>
      <c r="AN57" s="256">
        <v>26168.737000000016</v>
      </c>
      <c r="AO57" s="256">
        <v>29587.34800000002</v>
      </c>
      <c r="AP57" s="3"/>
      <c r="AQ57" s="92" t="str">
        <f t="shared" si="225"/>
        <v/>
      </c>
      <c r="AS57" s="183">
        <f t="shared" si="208"/>
        <v>3.3602242744063329</v>
      </c>
      <c r="AT57" s="259">
        <f t="shared" si="209"/>
        <v>8.6770833333333339</v>
      </c>
      <c r="AU57" s="259">
        <f t="shared" si="210"/>
        <v>4.960264900662251</v>
      </c>
      <c r="AV57" s="259">
        <f t="shared" si="211"/>
        <v>2.6307775512751173</v>
      </c>
      <c r="AW57" s="259">
        <f t="shared" si="212"/>
        <v>9.8741942653923065</v>
      </c>
      <c r="AX57" s="259">
        <f t="shared" si="213"/>
        <v>2.636536180308422</v>
      </c>
      <c r="AY57" s="259">
        <f t="shared" si="214"/>
        <v>7.8259795270031765</v>
      </c>
      <c r="AZ57" s="259">
        <f t="shared" si="214"/>
        <v>9.4114328913700831</v>
      </c>
      <c r="BA57" s="165" t="str">
        <f t="shared" si="230"/>
        <v/>
      </c>
      <c r="BB57" s="92" t="str">
        <f t="shared" si="227"/>
        <v/>
      </c>
      <c r="BC57" s="165">
        <f t="shared" si="215"/>
        <v>1.78028436914874</v>
      </c>
      <c r="BD57" s="259">
        <f t="shared" si="216"/>
        <v>1.8490670998920886</v>
      </c>
      <c r="BE57" s="259">
        <f t="shared" si="217"/>
        <v>2.0713675613226452</v>
      </c>
      <c r="BF57" s="259">
        <f t="shared" si="218"/>
        <v>2.6398668876056313</v>
      </c>
      <c r="BG57" s="259">
        <f t="shared" si="219"/>
        <v>2.1564433770399614</v>
      </c>
      <c r="BH57" s="259">
        <f t="shared" si="220"/>
        <v>2.2613040218962874</v>
      </c>
      <c r="BI57" s="259">
        <f t="shared" si="221"/>
        <v>2.3003462816760107</v>
      </c>
      <c r="BJ57" s="259">
        <f t="shared" si="221"/>
        <v>2.6950188508826955</v>
      </c>
      <c r="BK57" s="343" t="str">
        <f t="shared" si="228"/>
        <v/>
      </c>
      <c r="BL57" s="92" t="str">
        <f t="shared" si="229"/>
        <v/>
      </c>
      <c r="BN57" s="164">
        <f t="shared" si="206"/>
        <v>26102.224000000017</v>
      </c>
      <c r="BO57" s="164">
        <f t="shared" si="207"/>
        <v>0</v>
      </c>
    </row>
    <row r="58" spans="1:67" ht="20.100000000000001" customHeight="1" x14ac:dyDescent="0.25">
      <c r="A58" s="178" t="s">
        <v>87</v>
      </c>
      <c r="B58" s="25">
        <v>733.11</v>
      </c>
      <c r="C58" s="256">
        <v>19</v>
      </c>
      <c r="D58" s="256">
        <v>777.31</v>
      </c>
      <c r="E58" s="256">
        <v>199.58</v>
      </c>
      <c r="F58" s="256">
        <v>112.44000000000001</v>
      </c>
      <c r="G58" s="256">
        <v>335.96999999999997</v>
      </c>
      <c r="H58" s="256">
        <v>208.92000000000002</v>
      </c>
      <c r="I58" s="256">
        <v>156.26000000000005</v>
      </c>
      <c r="J58" s="3"/>
      <c r="K58" s="92" t="str">
        <f t="shared" si="222"/>
        <v/>
      </c>
      <c r="L58" s="3">
        <v>103944.79999999996</v>
      </c>
      <c r="M58" s="256">
        <v>126697.19000000006</v>
      </c>
      <c r="N58" s="256">
        <v>128779.38999999998</v>
      </c>
      <c r="O58" s="256">
        <v>107220.34000000003</v>
      </c>
      <c r="P58" s="256">
        <v>93191.830000000045</v>
      </c>
      <c r="Q58" s="256">
        <v>109094.74000000005</v>
      </c>
      <c r="R58" s="256">
        <v>96182.719999999987</v>
      </c>
      <c r="S58" s="256">
        <v>105960.61999999995</v>
      </c>
      <c r="T58" s="3"/>
      <c r="U58" s="92" t="str">
        <f t="shared" si="223"/>
        <v/>
      </c>
      <c r="W58" s="163" t="s">
        <v>87</v>
      </c>
      <c r="X58" s="25">
        <v>248.68200000000002</v>
      </c>
      <c r="Y58" s="256">
        <v>13.135</v>
      </c>
      <c r="Z58" s="256">
        <v>170.39499999999998</v>
      </c>
      <c r="AA58" s="256">
        <v>85.355999999999995</v>
      </c>
      <c r="AB58" s="256">
        <v>57.158000000000001</v>
      </c>
      <c r="AC58" s="256">
        <v>62.073999999999998</v>
      </c>
      <c r="AD58" s="256">
        <v>182.14699999999996</v>
      </c>
      <c r="AE58" s="256">
        <v>90.742000000000004</v>
      </c>
      <c r="AF58" s="3"/>
      <c r="AG58" s="92" t="str">
        <f t="shared" si="224"/>
        <v/>
      </c>
      <c r="AH58" s="3">
        <v>17333.093000000012</v>
      </c>
      <c r="AI58" s="256">
        <v>19429.269</v>
      </c>
      <c r="AJ58" s="256">
        <v>22173.393</v>
      </c>
      <c r="AK58" s="256">
        <v>23485.576000000015</v>
      </c>
      <c r="AL58" s="256">
        <v>20594.052000000025</v>
      </c>
      <c r="AM58" s="256">
        <v>21320.543000000012</v>
      </c>
      <c r="AN58" s="256">
        <v>22518.471000000009</v>
      </c>
      <c r="AO58" s="256">
        <v>23839.406000000025</v>
      </c>
      <c r="AP58" s="3"/>
      <c r="AQ58" s="92" t="str">
        <f t="shared" si="225"/>
        <v/>
      </c>
      <c r="AS58" s="183">
        <f t="shared" si="208"/>
        <v>3.3921512460613008</v>
      </c>
      <c r="AT58" s="259">
        <f t="shared" si="209"/>
        <v>6.9131578947368419</v>
      </c>
      <c r="AU58" s="259">
        <f t="shared" si="210"/>
        <v>2.1921112554836548</v>
      </c>
      <c r="AV58" s="259">
        <f t="shared" si="211"/>
        <v>4.2767812406052705</v>
      </c>
      <c r="AW58" s="259">
        <f t="shared" si="212"/>
        <v>5.0834222696549265</v>
      </c>
      <c r="AX58" s="259">
        <f t="shared" si="213"/>
        <v>1.8476054409619906</v>
      </c>
      <c r="AY58" s="259">
        <f t="shared" si="214"/>
        <v>8.7185046907907306</v>
      </c>
      <c r="AZ58" s="259">
        <f t="shared" si="214"/>
        <v>5.8071163445539478</v>
      </c>
      <c r="BA58" s="165" t="str">
        <f t="shared" si="230"/>
        <v/>
      </c>
      <c r="BB58" s="92" t="str">
        <f t="shared" si="227"/>
        <v/>
      </c>
      <c r="BC58" s="165">
        <f t="shared" si="215"/>
        <v>1.6675286305808483</v>
      </c>
      <c r="BD58" s="259">
        <f t="shared" si="216"/>
        <v>1.5335201199016324</v>
      </c>
      <c r="BE58" s="259">
        <f t="shared" si="217"/>
        <v>1.7218122402971472</v>
      </c>
      <c r="BF58" s="259">
        <f t="shared" si="218"/>
        <v>2.1904030522566904</v>
      </c>
      <c r="BG58" s="259">
        <f t="shared" si="219"/>
        <v>2.2098559498187784</v>
      </c>
      <c r="BH58" s="259">
        <f t="shared" si="220"/>
        <v>1.9543144793232015</v>
      </c>
      <c r="BI58" s="259">
        <f t="shared" si="221"/>
        <v>2.3412179443459293</v>
      </c>
      <c r="BJ58" s="259">
        <f t="shared" si="221"/>
        <v>2.2498364014857626</v>
      </c>
      <c r="BK58" s="343" t="str">
        <f t="shared" si="228"/>
        <v/>
      </c>
      <c r="BL58" s="92" t="str">
        <f t="shared" si="229"/>
        <v/>
      </c>
      <c r="BN58" s="164">
        <f t="shared" si="206"/>
        <v>22336.324000000008</v>
      </c>
      <c r="BO58" s="164">
        <f t="shared" si="207"/>
        <v>0</v>
      </c>
    </row>
    <row r="59" spans="1:67" ht="20.100000000000001" customHeight="1" x14ac:dyDescent="0.25">
      <c r="A59" s="178" t="s">
        <v>88</v>
      </c>
      <c r="B59" s="25">
        <v>75.409999999999982</v>
      </c>
      <c r="C59" s="256">
        <v>202.55</v>
      </c>
      <c r="D59" s="256">
        <v>126.27000000000001</v>
      </c>
      <c r="E59" s="256">
        <v>192.72</v>
      </c>
      <c r="F59" s="256">
        <v>183.71</v>
      </c>
      <c r="G59" s="256">
        <v>506.25</v>
      </c>
      <c r="H59" s="256">
        <v>278.89</v>
      </c>
      <c r="I59" s="256">
        <v>2.5899999999999994</v>
      </c>
      <c r="J59" s="3"/>
      <c r="K59" s="92" t="str">
        <f t="shared" si="222"/>
        <v/>
      </c>
      <c r="L59" s="3">
        <v>137727.64000000004</v>
      </c>
      <c r="M59" s="256">
        <v>135396.7600000001</v>
      </c>
      <c r="N59" s="256">
        <v>128850.10999999991</v>
      </c>
      <c r="O59" s="256">
        <v>149577.98000000007</v>
      </c>
      <c r="P59" s="256">
        <v>166278.61999999994</v>
      </c>
      <c r="Q59" s="256">
        <v>139990.40999999989</v>
      </c>
      <c r="R59" s="256">
        <v>114963.66999999993</v>
      </c>
      <c r="S59" s="256">
        <v>120241.45000000008</v>
      </c>
      <c r="T59" s="3"/>
      <c r="U59" s="92" t="str">
        <f t="shared" si="223"/>
        <v/>
      </c>
      <c r="W59" s="163" t="s">
        <v>88</v>
      </c>
      <c r="X59" s="25">
        <v>26.283999999999999</v>
      </c>
      <c r="Y59" s="256">
        <v>140.136</v>
      </c>
      <c r="Z59" s="256">
        <v>62.427000000000007</v>
      </c>
      <c r="AA59" s="256">
        <v>148.22899999999998</v>
      </c>
      <c r="AB59" s="256">
        <v>99.02600000000001</v>
      </c>
      <c r="AC59" s="256">
        <v>189.15099999999995</v>
      </c>
      <c r="AD59" s="256">
        <v>114.91000000000001</v>
      </c>
      <c r="AE59" s="256">
        <v>15.391</v>
      </c>
      <c r="AF59" s="3"/>
      <c r="AG59" s="92" t="str">
        <f t="shared" si="224"/>
        <v/>
      </c>
      <c r="AH59" s="3">
        <v>27788.44999999999</v>
      </c>
      <c r="AI59" s="256">
        <v>28869.683000000026</v>
      </c>
      <c r="AJ59" s="256">
        <v>26669.555999999982</v>
      </c>
      <c r="AK59" s="256">
        <v>36191.052999999971</v>
      </c>
      <c r="AL59" s="256">
        <v>36827.313000000016</v>
      </c>
      <c r="AM59" s="256">
        <v>34137.561000000023</v>
      </c>
      <c r="AN59" s="256">
        <v>30068.736999999986</v>
      </c>
      <c r="AO59" s="256">
        <v>32966.31700000001</v>
      </c>
      <c r="AP59" s="3"/>
      <c r="AQ59" s="92" t="str">
        <f t="shared" si="225"/>
        <v/>
      </c>
      <c r="AS59" s="183">
        <f t="shared" si="208"/>
        <v>3.485479379392654</v>
      </c>
      <c r="AT59" s="259">
        <f t="shared" si="209"/>
        <v>6.9185880029622302</v>
      </c>
      <c r="AU59" s="259">
        <f t="shared" si="210"/>
        <v>4.9439296745070092</v>
      </c>
      <c r="AV59" s="259">
        <f t="shared" si="211"/>
        <v>7.6914176006641757</v>
      </c>
      <c r="AW59" s="259">
        <f t="shared" si="212"/>
        <v>5.3903434761308588</v>
      </c>
      <c r="AX59" s="259">
        <f t="shared" si="213"/>
        <v>3.7363160493827152</v>
      </c>
      <c r="AY59" s="259">
        <f t="shared" si="214"/>
        <v>4.120262469073829</v>
      </c>
      <c r="AZ59" s="259">
        <f t="shared" si="214"/>
        <v>59.42471042471044</v>
      </c>
      <c r="BA59" s="165" t="str">
        <f t="shared" si="230"/>
        <v/>
      </c>
      <c r="BB59" s="92" t="str">
        <f t="shared" si="227"/>
        <v/>
      </c>
      <c r="BC59" s="165">
        <f t="shared" si="215"/>
        <v>2.0176378539558204</v>
      </c>
      <c r="BD59" s="259">
        <f t="shared" si="216"/>
        <v>2.1322284964573752</v>
      </c>
      <c r="BE59" s="259">
        <f t="shared" si="217"/>
        <v>2.0698124355501131</v>
      </c>
      <c r="BF59" s="259">
        <f t="shared" si="218"/>
        <v>2.4195441735474672</v>
      </c>
      <c r="BG59" s="259">
        <f t="shared" si="219"/>
        <v>2.2147954439362096</v>
      </c>
      <c r="BH59" s="259">
        <f t="shared" si="220"/>
        <v>2.4385642559372496</v>
      </c>
      <c r="BI59" s="259">
        <f t="shared" si="221"/>
        <v>2.615499052874704</v>
      </c>
      <c r="BJ59" s="259">
        <f t="shared" si="221"/>
        <v>2.7416766015379879</v>
      </c>
      <c r="BK59" s="343" t="str">
        <f t="shared" si="228"/>
        <v/>
      </c>
      <c r="BL59" s="92" t="str">
        <f t="shared" si="229"/>
        <v/>
      </c>
      <c r="BN59" s="164">
        <f t="shared" si="206"/>
        <v>29953.826999999987</v>
      </c>
      <c r="BO59" s="164">
        <f t="shared" si="207"/>
        <v>0</v>
      </c>
    </row>
    <row r="60" spans="1:67" ht="20.100000000000001" customHeight="1" x14ac:dyDescent="0.25">
      <c r="A60" s="178" t="s">
        <v>89</v>
      </c>
      <c r="B60" s="25">
        <v>240.72</v>
      </c>
      <c r="C60" s="256">
        <v>303.53000000000003</v>
      </c>
      <c r="D60" s="256">
        <v>1.4</v>
      </c>
      <c r="E60" s="256">
        <v>199.3</v>
      </c>
      <c r="F60" s="256">
        <v>162.61000000000001</v>
      </c>
      <c r="G60" s="256">
        <v>265.22999999999996</v>
      </c>
      <c r="H60" s="256">
        <v>74.89</v>
      </c>
      <c r="I60" s="256">
        <v>2.6999999999999997</v>
      </c>
      <c r="J60" s="3"/>
      <c r="K60" s="92" t="str">
        <f t="shared" si="222"/>
        <v/>
      </c>
      <c r="L60" s="3">
        <v>96321.399999999951</v>
      </c>
      <c r="M60" s="256">
        <v>139396.15999999995</v>
      </c>
      <c r="N60" s="256">
        <v>143871.70000000001</v>
      </c>
      <c r="O60" s="256">
        <v>165296.83000000013</v>
      </c>
      <c r="P60" s="256">
        <v>162972.80000000025</v>
      </c>
      <c r="Q60" s="256">
        <v>134613.07000000015</v>
      </c>
      <c r="R60" s="256">
        <v>111066.13999999998</v>
      </c>
      <c r="S60" s="256">
        <v>140486.95000000001</v>
      </c>
      <c r="T60" s="3"/>
      <c r="U60" s="92" t="str">
        <f t="shared" si="223"/>
        <v/>
      </c>
      <c r="W60" s="163" t="s">
        <v>89</v>
      </c>
      <c r="X60" s="25">
        <v>80.941000000000003</v>
      </c>
      <c r="Y60" s="256">
        <v>133.739</v>
      </c>
      <c r="Z60" s="256">
        <v>0.89600000000000013</v>
      </c>
      <c r="AA60" s="256">
        <v>99.911000000000001</v>
      </c>
      <c r="AB60" s="256">
        <v>62.055999999999997</v>
      </c>
      <c r="AC60" s="256">
        <v>42.978000000000009</v>
      </c>
      <c r="AD60" s="256">
        <v>73.328000000000003</v>
      </c>
      <c r="AE60" s="256">
        <v>7.7379999999999995</v>
      </c>
      <c r="AF60" s="3"/>
      <c r="AG60" s="92" t="str">
        <f t="shared" si="224"/>
        <v/>
      </c>
      <c r="AH60" s="3">
        <v>22777.257000000005</v>
      </c>
      <c r="AI60" s="256">
        <v>31524.350999999995</v>
      </c>
      <c r="AJ60" s="256">
        <v>36803.372000000003</v>
      </c>
      <c r="AK60" s="256">
        <v>39015.558000000005</v>
      </c>
      <c r="AL60" s="256">
        <v>41900.000000000029</v>
      </c>
      <c r="AM60" s="256">
        <v>32669.316000000006</v>
      </c>
      <c r="AN60" s="256">
        <v>30619.883999999991</v>
      </c>
      <c r="AO60" s="256">
        <v>36077.480999999985</v>
      </c>
      <c r="AP60" s="3"/>
      <c r="AQ60" s="92" t="str">
        <f t="shared" si="225"/>
        <v/>
      </c>
      <c r="AS60" s="183">
        <f t="shared" si="208"/>
        <v>3.3624543037554004</v>
      </c>
      <c r="AT60" s="259">
        <f t="shared" si="209"/>
        <v>4.4061213059664608</v>
      </c>
      <c r="AU60" s="259">
        <f t="shared" si="210"/>
        <v>6.4000000000000012</v>
      </c>
      <c r="AV60" s="259">
        <f t="shared" si="211"/>
        <v>5.0130958354239841</v>
      </c>
      <c r="AW60" s="259">
        <f t="shared" si="212"/>
        <v>3.816247463255642</v>
      </c>
      <c r="AX60" s="259">
        <f t="shared" si="213"/>
        <v>1.6204049315688276</v>
      </c>
      <c r="AY60" s="259">
        <f t="shared" si="214"/>
        <v>9.7914274268927759</v>
      </c>
      <c r="AZ60" s="259">
        <f t="shared" si="214"/>
        <v>28.659259259259258</v>
      </c>
      <c r="BA60" s="165" t="str">
        <f t="shared" si="230"/>
        <v/>
      </c>
      <c r="BB60" s="92" t="str">
        <f t="shared" si="227"/>
        <v/>
      </c>
      <c r="BC60" s="165">
        <f t="shared" si="215"/>
        <v>2.3647140718469641</v>
      </c>
      <c r="BD60" s="259">
        <f t="shared" si="216"/>
        <v>2.2614935016861302</v>
      </c>
      <c r="BE60" s="259">
        <f t="shared" si="217"/>
        <v>2.5580688905462297</v>
      </c>
      <c r="BF60" s="259">
        <f t="shared" si="218"/>
        <v>2.3603331049966276</v>
      </c>
      <c r="BG60" s="259">
        <f t="shared" si="219"/>
        <v>2.5709811698639262</v>
      </c>
      <c r="BH60" s="259">
        <f t="shared" si="220"/>
        <v>2.426905203187177</v>
      </c>
      <c r="BI60" s="259">
        <f t="shared" si="221"/>
        <v>2.7569053898875029</v>
      </c>
      <c r="BJ60" s="259">
        <f t="shared" si="221"/>
        <v>2.5680307672705531</v>
      </c>
      <c r="BK60" s="343" t="str">
        <f t="shared" si="228"/>
        <v/>
      </c>
      <c r="BL60" s="92" t="str">
        <f t="shared" si="229"/>
        <v/>
      </c>
      <c r="BN60" s="164">
        <f t="shared" si="206"/>
        <v>30546.55599999999</v>
      </c>
      <c r="BO60" s="164">
        <f t="shared" si="207"/>
        <v>0</v>
      </c>
    </row>
    <row r="61" spans="1:67" ht="20.100000000000001" customHeight="1" x14ac:dyDescent="0.25">
      <c r="A61" s="178" t="s">
        <v>90</v>
      </c>
      <c r="B61" s="25">
        <v>134.53000000000003</v>
      </c>
      <c r="C61" s="256">
        <v>176.85999999999999</v>
      </c>
      <c r="D61" s="256">
        <v>203.78999999999996</v>
      </c>
      <c r="E61" s="256">
        <v>75.959999999999994</v>
      </c>
      <c r="F61" s="256">
        <v>86.76</v>
      </c>
      <c r="G61" s="256">
        <v>338.64999999999992</v>
      </c>
      <c r="H61" s="256">
        <v>107.72999999999999</v>
      </c>
      <c r="I61" s="256">
        <v>189.56000000000003</v>
      </c>
      <c r="J61" s="3"/>
      <c r="K61" s="92" t="str">
        <f t="shared" si="222"/>
        <v/>
      </c>
      <c r="L61" s="3">
        <v>128709.03000000012</v>
      </c>
      <c r="M61" s="256">
        <v>150076.9599999999</v>
      </c>
      <c r="N61" s="256">
        <v>143385.01999999976</v>
      </c>
      <c r="O61" s="256">
        <v>130629.12999999999</v>
      </c>
      <c r="P61" s="256">
        <v>133047.13999999996</v>
      </c>
      <c r="Q61" s="256">
        <v>119520.93999999986</v>
      </c>
      <c r="R61" s="256">
        <v>122140.29999999996</v>
      </c>
      <c r="S61" s="256">
        <v>105739.01</v>
      </c>
      <c r="T61" s="3"/>
      <c r="U61" s="92" t="str">
        <f t="shared" si="223"/>
        <v/>
      </c>
      <c r="W61" s="163" t="s">
        <v>90</v>
      </c>
      <c r="X61" s="25">
        <v>62.047999999999995</v>
      </c>
      <c r="Y61" s="256">
        <v>49.418999999999997</v>
      </c>
      <c r="Z61" s="256">
        <v>115.30700000000002</v>
      </c>
      <c r="AA61" s="256">
        <v>48.548999999999999</v>
      </c>
      <c r="AB61" s="256">
        <v>60.350999999999999</v>
      </c>
      <c r="AC61" s="256">
        <v>250.62000000000003</v>
      </c>
      <c r="AD61" s="256">
        <v>66.029999999999987</v>
      </c>
      <c r="AE61" s="256">
        <v>58.631000000000007</v>
      </c>
      <c r="AF61" s="3"/>
      <c r="AG61" s="92" t="str">
        <f t="shared" si="224"/>
        <v/>
      </c>
      <c r="AH61" s="3">
        <v>25464.052000000007</v>
      </c>
      <c r="AI61" s="256">
        <v>29523.48000000001</v>
      </c>
      <c r="AJ61" s="256">
        <v>31498.723000000002</v>
      </c>
      <c r="AK61" s="256">
        <v>30997.326000000052</v>
      </c>
      <c r="AL61" s="256">
        <v>32940.034999999967</v>
      </c>
      <c r="AM61" s="256">
        <v>29831.125000000007</v>
      </c>
      <c r="AN61" s="256">
        <v>34512.415000000015</v>
      </c>
      <c r="AO61" s="256">
        <v>31146.678</v>
      </c>
      <c r="AP61" s="3"/>
      <c r="AQ61" s="92" t="str">
        <f t="shared" si="225"/>
        <v/>
      </c>
      <c r="AS61" s="183">
        <f>(X61/B61)*10</f>
        <v>4.6122054560321102</v>
      </c>
      <c r="AT61" s="259">
        <f>(Y61/C61)*10</f>
        <v>2.7942440348298092</v>
      </c>
      <c r="AU61" s="259">
        <f t="shared" ref="AU61:AW62" si="231">IF(Z61="","",(Z61/D61)*10)</f>
        <v>5.6581284655773123</v>
      </c>
      <c r="AV61" s="259">
        <f t="shared" si="231"/>
        <v>6.3913902053712492</v>
      </c>
      <c r="AW61" s="259">
        <f t="shared" si="231"/>
        <v>6.9560857538035954</v>
      </c>
      <c r="AX61" s="259">
        <f t="shared" ref="AX61:AX62" si="232">IF(AC61="","",(AC61/G61)*10)</f>
        <v>7.400561051232839</v>
      </c>
      <c r="AY61" s="259">
        <f t="shared" ref="AY61:AZ62" si="233">IF(AD61="","",(AD61/H61)*10)</f>
        <v>6.129211918685602</v>
      </c>
      <c r="AZ61" s="259">
        <f t="shared" si="233"/>
        <v>3.0930048533445875</v>
      </c>
      <c r="BA61" s="165" t="str">
        <f t="shared" si="230"/>
        <v/>
      </c>
      <c r="BB61" s="92" t="str">
        <f t="shared" si="227"/>
        <v/>
      </c>
      <c r="BC61" s="165">
        <f>(AH61/L61)*10</f>
        <v>1.9784200067392308</v>
      </c>
      <c r="BD61" s="259">
        <f>(AI61/M61)*10</f>
        <v>1.9672226836151285</v>
      </c>
      <c r="BE61" s="259">
        <f t="shared" ref="BE61:BG62" si="234">IF(AJ61="","",(AJ61/N61)*10)</f>
        <v>2.1967931517532344</v>
      </c>
      <c r="BF61" s="259">
        <f t="shared" si="234"/>
        <v>2.3729260081576027</v>
      </c>
      <c r="BG61" s="259">
        <f t="shared" si="234"/>
        <v>2.4758168420606395</v>
      </c>
      <c r="BH61" s="259">
        <f t="shared" ref="BH61:BH62" si="235">IF(AM61="","",(AM61/Q61)*10)</f>
        <v>2.4958910965727048</v>
      </c>
      <c r="BI61" s="259">
        <f t="shared" ref="BI61:BJ62" si="236">IF(AN61="","",(AN61/R61)*10)</f>
        <v>2.8256369928680405</v>
      </c>
      <c r="BJ61" s="259">
        <f t="shared" si="236"/>
        <v>2.9456184619091856</v>
      </c>
      <c r="BK61" s="343" t="str">
        <f t="shared" si="228"/>
        <v/>
      </c>
      <c r="BL61" s="92" t="str">
        <f t="shared" si="229"/>
        <v/>
      </c>
      <c r="BN61" s="164">
        <f t="shared" si="206"/>
        <v>34446.385000000017</v>
      </c>
      <c r="BO61" s="164">
        <f t="shared" si="207"/>
        <v>0</v>
      </c>
    </row>
    <row r="62" spans="1:67" ht="20.100000000000001" customHeight="1" thickBot="1" x14ac:dyDescent="0.3">
      <c r="A62" s="179" t="s">
        <v>91</v>
      </c>
      <c r="B62" s="28">
        <v>93.24</v>
      </c>
      <c r="C62" s="257">
        <v>124.46000000000001</v>
      </c>
      <c r="D62" s="257">
        <v>113.12</v>
      </c>
      <c r="E62" s="257">
        <v>110.57000000000001</v>
      </c>
      <c r="F62" s="257">
        <v>72.960000000000008</v>
      </c>
      <c r="G62" s="257">
        <v>208.45</v>
      </c>
      <c r="H62" s="257">
        <v>87.240000000000009</v>
      </c>
      <c r="I62" s="257">
        <v>106.97</v>
      </c>
      <c r="J62" s="180"/>
      <c r="K62" s="95" t="str">
        <f t="shared" si="222"/>
        <v/>
      </c>
      <c r="L62" s="180">
        <v>76422.39</v>
      </c>
      <c r="M62" s="257">
        <v>98632.750000000015</v>
      </c>
      <c r="N62" s="257">
        <v>93700.91999999994</v>
      </c>
      <c r="O62" s="257">
        <v>82943.079999999973</v>
      </c>
      <c r="P62" s="257">
        <v>100845.22000000002</v>
      </c>
      <c r="Q62" s="257">
        <v>82769.729999999952</v>
      </c>
      <c r="R62" s="257">
        <v>78074.199999999866</v>
      </c>
      <c r="S62" s="257">
        <v>92968.809999999954</v>
      </c>
      <c r="T62" s="180"/>
      <c r="U62" s="92" t="str">
        <f t="shared" si="223"/>
        <v/>
      </c>
      <c r="W62" s="166" t="s">
        <v>91</v>
      </c>
      <c r="X62" s="28">
        <v>30.416</v>
      </c>
      <c r="Y62" s="257">
        <v>47.312999999999995</v>
      </c>
      <c r="Z62" s="257">
        <v>23.595999999999997</v>
      </c>
      <c r="AA62" s="257">
        <v>78.717000000000013</v>
      </c>
      <c r="AB62" s="257">
        <v>56.821999999999996</v>
      </c>
      <c r="AC62" s="257">
        <v>94.972999999999999</v>
      </c>
      <c r="AD62" s="257">
        <v>72.218000000000018</v>
      </c>
      <c r="AE62" s="257">
        <v>81.169000000000011</v>
      </c>
      <c r="AF62" s="180"/>
      <c r="AG62" s="92" t="str">
        <f t="shared" si="224"/>
        <v/>
      </c>
      <c r="AH62" s="180">
        <v>15596.707000000013</v>
      </c>
      <c r="AI62" s="257">
        <v>18332.828999999987</v>
      </c>
      <c r="AJ62" s="257">
        <v>21648.361999999994</v>
      </c>
      <c r="AK62" s="257">
        <v>20693.550999999999</v>
      </c>
      <c r="AL62" s="257">
        <v>23770.443999999989</v>
      </c>
      <c r="AM62" s="257">
        <v>22065.902999999984</v>
      </c>
      <c r="AN62" s="257">
        <v>24906.735000000001</v>
      </c>
      <c r="AO62" s="257">
        <v>28049.714999999993</v>
      </c>
      <c r="AP62" s="180"/>
      <c r="AQ62" s="92" t="str">
        <f t="shared" si="225"/>
        <v/>
      </c>
      <c r="AS62" s="183">
        <f>(X62/B62)*10</f>
        <v>3.2621192621192625</v>
      </c>
      <c r="AT62" s="259">
        <f>(Y62/C62)*10</f>
        <v>3.8014623172103477</v>
      </c>
      <c r="AU62" s="259">
        <f t="shared" si="231"/>
        <v>2.0859264497878356</v>
      </c>
      <c r="AV62" s="259">
        <f t="shared" si="231"/>
        <v>7.1192005064664921</v>
      </c>
      <c r="AW62" s="259">
        <f t="shared" si="231"/>
        <v>7.7881030701754375</v>
      </c>
      <c r="AX62" s="259">
        <f t="shared" si="232"/>
        <v>4.5561525545694419</v>
      </c>
      <c r="AY62" s="259">
        <f t="shared" si="233"/>
        <v>8.2780834479596539</v>
      </c>
      <c r="AZ62" s="259">
        <f t="shared" si="233"/>
        <v>7.588015331401329</v>
      </c>
      <c r="BA62" s="165" t="str">
        <f t="shared" si="230"/>
        <v/>
      </c>
      <c r="BB62" s="92" t="str">
        <f t="shared" si="227"/>
        <v/>
      </c>
      <c r="BC62" s="165">
        <f>(AH62/L62)*10</f>
        <v>2.0408556968710365</v>
      </c>
      <c r="BD62" s="259">
        <f>(AI62/M62)*10</f>
        <v>1.8586959199657298</v>
      </c>
      <c r="BE62" s="259">
        <f t="shared" si="234"/>
        <v>2.3103681372605527</v>
      </c>
      <c r="BF62" s="259">
        <f t="shared" si="234"/>
        <v>2.494909882777443</v>
      </c>
      <c r="BG62" s="259">
        <f t="shared" si="234"/>
        <v>2.357121537342076</v>
      </c>
      <c r="BH62" s="259">
        <f t="shared" si="235"/>
        <v>2.6659387435479127</v>
      </c>
      <c r="BI62" s="259">
        <f t="shared" si="236"/>
        <v>3.1901364343150544</v>
      </c>
      <c r="BJ62" s="259">
        <f t="shared" si="236"/>
        <v>3.0171102545036348</v>
      </c>
      <c r="BK62" s="165" t="str">
        <f t="shared" si="228"/>
        <v/>
      </c>
      <c r="BL62" s="92" t="str">
        <f t="shared" si="229"/>
        <v/>
      </c>
      <c r="BN62" s="164">
        <f t="shared" si="206"/>
        <v>24834.517</v>
      </c>
      <c r="BO62" s="164">
        <f t="shared" si="207"/>
        <v>0</v>
      </c>
    </row>
    <row r="63" spans="1:67" ht="20.100000000000001" customHeight="1" thickBot="1" x14ac:dyDescent="0.3">
      <c r="A63" s="279" t="s">
        <v>128</v>
      </c>
      <c r="B63" s="280">
        <f>SUM(B51:B62)</f>
        <v>2743.56</v>
      </c>
      <c r="C63" s="281">
        <f t="shared" ref="C63:I63" si="237">SUM(C51:C62)</f>
        <v>2573.9700000000003</v>
      </c>
      <c r="D63" s="281">
        <f t="shared" si="237"/>
        <v>3093.1899999999996</v>
      </c>
      <c r="E63" s="281">
        <f t="shared" si="237"/>
        <v>3236.6499999999996</v>
      </c>
      <c r="F63" s="281">
        <f t="shared" si="237"/>
        <v>2587.84</v>
      </c>
      <c r="G63" s="281">
        <f t="shared" si="237"/>
        <v>3019.55</v>
      </c>
      <c r="H63" s="281">
        <f t="shared" si="237"/>
        <v>2289.8599999999997</v>
      </c>
      <c r="I63" s="281">
        <f t="shared" si="237"/>
        <v>1443.8700000000001</v>
      </c>
      <c r="J63" s="282">
        <f>IF(J53="","",SUM(J51:J62))</f>
        <v>1054.23</v>
      </c>
      <c r="K63" s="104">
        <f t="shared" si="222"/>
        <v>-0.26985808971721836</v>
      </c>
      <c r="L63" s="282">
        <f>SUM(L51:L62)</f>
        <v>1169494.56</v>
      </c>
      <c r="M63" s="281">
        <f t="shared" ref="M63:S63" si="238">SUM(M51:M62)</f>
        <v>1396777.8300000003</v>
      </c>
      <c r="N63" s="281">
        <f t="shared" si="238"/>
        <v>1496007.3299999994</v>
      </c>
      <c r="O63" s="281">
        <f t="shared" si="238"/>
        <v>1402563.3800000001</v>
      </c>
      <c r="P63" s="281">
        <f t="shared" si="238"/>
        <v>1451677.5899999996</v>
      </c>
      <c r="Q63" s="281">
        <f t="shared" si="238"/>
        <v>1395666.61</v>
      </c>
      <c r="R63" s="281">
        <f t="shared" si="238"/>
        <v>1132753.4099999997</v>
      </c>
      <c r="S63" s="281">
        <f t="shared" si="238"/>
        <v>1304915.4399999997</v>
      </c>
      <c r="T63" s="282">
        <f>SUM(T51:T62)</f>
        <v>632767.23999999987</v>
      </c>
      <c r="U63" s="104">
        <f t="shared" si="223"/>
        <v>-0.51508946817274226</v>
      </c>
      <c r="W63" s="163"/>
      <c r="X63" s="280">
        <f>SUM(X51:X62)</f>
        <v>899.43600000000015</v>
      </c>
      <c r="Y63" s="281">
        <f>SUM(Y51:Y62)</f>
        <v>1170.3490000000002</v>
      </c>
      <c r="Z63" s="281">
        <f t="shared" ref="Z63:AE63" si="239">SUM(Z51:Z62)</f>
        <v>1022.7370000000001</v>
      </c>
      <c r="AA63" s="281">
        <f t="shared" si="239"/>
        <v>1030.066</v>
      </c>
      <c r="AB63" s="281">
        <f t="shared" si="239"/>
        <v>1010.02</v>
      </c>
      <c r="AC63" s="281">
        <f t="shared" si="239"/>
        <v>1183.202</v>
      </c>
      <c r="AD63" s="281">
        <f t="shared" si="239"/>
        <v>1121.55</v>
      </c>
      <c r="AE63" s="281">
        <f t="shared" si="239"/>
        <v>1027.1999999999998</v>
      </c>
      <c r="AF63" s="281">
        <f>IF(AF53="","",SUM(AF64:AF67))</f>
        <v>780.53500000000008</v>
      </c>
      <c r="AG63" s="104">
        <f t="shared" si="224"/>
        <v>-0.24013337227414308</v>
      </c>
      <c r="AH63" s="282">
        <f>SUM(AH51:AH62)</f>
        <v>228223.55300000007</v>
      </c>
      <c r="AI63" s="281">
        <f>SUM(AI51:AI62)</f>
        <v>265930.68799999997</v>
      </c>
      <c r="AJ63" s="281">
        <f t="shared" ref="AJ63:AO63" si="240">SUM(AJ51:AJ62)</f>
        <v>297441.74100000004</v>
      </c>
      <c r="AK63" s="281">
        <f t="shared" si="240"/>
        <v>313195.50799999997</v>
      </c>
      <c r="AL63" s="281">
        <f t="shared" si="240"/>
        <v>319331.63400000008</v>
      </c>
      <c r="AM63" s="281">
        <f t="shared" si="240"/>
        <v>313646.51399999997</v>
      </c>
      <c r="AN63" s="281">
        <f t="shared" si="240"/>
        <v>292733.26400000002</v>
      </c>
      <c r="AO63" s="281">
        <f t="shared" si="240"/>
        <v>336060.60700000002</v>
      </c>
      <c r="AP63" s="289">
        <f>IF(AP53="","",SUM(AP64:AP67))</f>
        <v>161023.45500000002</v>
      </c>
      <c r="AQ63" s="104">
        <f t="shared" si="225"/>
        <v>-0.52084995490114072</v>
      </c>
      <c r="AS63" s="285">
        <f t="shared" ref="AS63" si="241">(X63/B63)*10</f>
        <v>3.2783536718715833</v>
      </c>
      <c r="AT63" s="286">
        <f t="shared" ref="AT63" si="242">(Y63/C63)*10</f>
        <v>4.5468634055563975</v>
      </c>
      <c r="AU63" s="286">
        <f t="shared" ref="AU63" si="243">IF(Z63="","",(Z63/D63)*10)</f>
        <v>3.3064150601805906</v>
      </c>
      <c r="AV63" s="286">
        <f t="shared" ref="AV63" si="244">IF(AA63="","",(AA63/E63)*10)</f>
        <v>3.1825066040504844</v>
      </c>
      <c r="AW63" s="286">
        <f t="shared" ref="AW63" si="245">IF(AB63="","",(AB63/F63)*10)</f>
        <v>3.9029460863113634</v>
      </c>
      <c r="AX63" s="286">
        <f t="shared" ref="AX63" si="246">IF(AC63="","",(AC63/G63)*10)</f>
        <v>3.9184712953916971</v>
      </c>
      <c r="AY63" s="286">
        <f t="shared" ref="AY63:AZ63" si="247">IF(AD63="","",(AD63/H63)*10)</f>
        <v>4.8978976880682668</v>
      </c>
      <c r="AZ63" s="286">
        <f t="shared" si="247"/>
        <v>7.1142138835213675</v>
      </c>
      <c r="BA63" s="287">
        <f t="shared" ref="BA63" si="248">IF(J63="","",(AF63/J63)*10)</f>
        <v>7.4038397693103031</v>
      </c>
      <c r="BB63" s="104">
        <f t="shared" si="227"/>
        <v>4.0710876919204685E-2</v>
      </c>
      <c r="BC63" s="287">
        <f t="shared" ref="BC63" si="249">(AH63/L63)*10</f>
        <v>1.9514716938914198</v>
      </c>
      <c r="BD63" s="286">
        <f t="shared" ref="BD63" si="250">(AI63/M63)*10</f>
        <v>1.9038868049616731</v>
      </c>
      <c r="BE63" s="286">
        <f t="shared" ref="BE63" si="251">IF(AJ63="","",(AJ63/N63)*10)</f>
        <v>1.9882371899875662</v>
      </c>
      <c r="BF63" s="286">
        <f t="shared" ref="BF63" si="252">IF(AK63="","",(AK63/O63)*10)</f>
        <v>2.23302213979093</v>
      </c>
      <c r="BG63" s="286">
        <f t="shared" ref="BG63" si="253">IF(AL63="","",(AL63/P63)*10)</f>
        <v>2.1997421204249639</v>
      </c>
      <c r="BH63" s="286">
        <f t="shared" ref="BH63" si="254">IF(AM63="","",(AM63/Q63)*10)</f>
        <v>2.2472882259467393</v>
      </c>
      <c r="BI63" s="286">
        <f t="shared" ref="BI63:BJ63" si="255">IF(AN63="","",(AN63/R63)*10)</f>
        <v>2.5842629244435478</v>
      </c>
      <c r="BJ63" s="286">
        <f t="shared" si="255"/>
        <v>2.5753439395276074</v>
      </c>
      <c r="BK63" s="182">
        <f t="shared" si="228"/>
        <v>2.5447501833375581</v>
      </c>
      <c r="BL63" s="104">
        <f t="shared" si="229"/>
        <v>-1.1879483637304428E-2</v>
      </c>
      <c r="BN63" s="164"/>
      <c r="BO63" s="164"/>
    </row>
    <row r="64" spans="1:67" ht="20.100000000000001" customHeight="1" x14ac:dyDescent="0.25">
      <c r="A64" s="178" t="s">
        <v>92</v>
      </c>
      <c r="B64" s="25">
        <f>SUM(B51:B53)</f>
        <v>510.83</v>
      </c>
      <c r="C64" s="256">
        <f>SUM(C51:C53)</f>
        <v>1024.79</v>
      </c>
      <c r="D64" s="256">
        <f>SUM(D51:D53)</f>
        <v>450.64</v>
      </c>
      <c r="E64" s="256">
        <f t="shared" ref="E64:F64" si="256">SUM(E51:E53)</f>
        <v>1578.6399999999999</v>
      </c>
      <c r="F64" s="256">
        <f t="shared" si="256"/>
        <v>623.19000000000005</v>
      </c>
      <c r="G64" s="256">
        <f t="shared" ref="G64:H64" si="257">SUM(G51:G53)</f>
        <v>256.62</v>
      </c>
      <c r="H64" s="256">
        <f t="shared" si="257"/>
        <v>278.10999999999996</v>
      </c>
      <c r="I64" s="256">
        <f t="shared" ref="I64" si="258">SUM(I51:I53)</f>
        <v>682.05000000000007</v>
      </c>
      <c r="J64" s="3">
        <f>IF(J53="","",SUM(J51:J53))</f>
        <v>363.4</v>
      </c>
      <c r="K64" s="104">
        <f t="shared" si="222"/>
        <v>-0.46719448720768281</v>
      </c>
      <c r="L64" s="3">
        <f>SUM(L51:L53)</f>
        <v>234491.43</v>
      </c>
      <c r="M64" s="256">
        <f>SUM(M51:M53)</f>
        <v>268123.53000000009</v>
      </c>
      <c r="N64" s="256">
        <f>SUM(N51:N53)</f>
        <v>341123.42000000004</v>
      </c>
      <c r="O64" s="256">
        <f t="shared" ref="O64:P64" si="259">SUM(O51:O53)</f>
        <v>307586.39999999991</v>
      </c>
      <c r="P64" s="256">
        <f t="shared" si="259"/>
        <v>312002.81999999983</v>
      </c>
      <c r="Q64" s="256">
        <f t="shared" ref="Q64:R64" si="260">SUM(Q51:Q53)</f>
        <v>314085.74999999994</v>
      </c>
      <c r="R64" s="256">
        <f t="shared" si="260"/>
        <v>225185.66999999993</v>
      </c>
      <c r="S64" s="256">
        <f t="shared" ref="S64" si="261">SUM(S51:S53)</f>
        <v>291429.5</v>
      </c>
      <c r="T64" s="3">
        <f>IF(T53="","",SUM(T51:T53))</f>
        <v>290943.54999999993</v>
      </c>
      <c r="U64" s="104">
        <f t="shared" si="223"/>
        <v>-1.6674701771785968E-3</v>
      </c>
      <c r="W64" s="162" t="s">
        <v>92</v>
      </c>
      <c r="X64" s="25">
        <f>SUM(X51:X53)</f>
        <v>176.74100000000001</v>
      </c>
      <c r="Y64" s="255">
        <f t="shared" ref="Y64:AD64" si="262">SUM(Y51:Y53)</f>
        <v>391.447</v>
      </c>
      <c r="Z64" s="255">
        <f t="shared" si="262"/>
        <v>211.98399999999998</v>
      </c>
      <c r="AA64" s="255">
        <f t="shared" si="262"/>
        <v>232.916</v>
      </c>
      <c r="AB64" s="255">
        <f t="shared" si="262"/>
        <v>266.57599999999996</v>
      </c>
      <c r="AC64" s="255">
        <f t="shared" si="262"/>
        <v>129.57999999999998</v>
      </c>
      <c r="AD64" s="255">
        <f t="shared" si="262"/>
        <v>229.95</v>
      </c>
      <c r="AE64" s="255">
        <f t="shared" ref="AE64" si="263">SUM(AE51:AE53)</f>
        <v>393.07100000000003</v>
      </c>
      <c r="AF64" s="3">
        <f>IF(AF53="","",SUM(AF51:AF53))</f>
        <v>307.45100000000002</v>
      </c>
      <c r="AG64" s="104">
        <f t="shared" si="224"/>
        <v>-0.21782324312910389</v>
      </c>
      <c r="AH64" s="3">
        <f>SUM(AH51:AH53)</f>
        <v>45609.39</v>
      </c>
      <c r="AI64" s="256">
        <f>SUM(AI51:AI53)</f>
        <v>53062.921000000002</v>
      </c>
      <c r="AJ64" s="256">
        <f>SUM(AJ51:AJ53)</f>
        <v>61321.651000000027</v>
      </c>
      <c r="AK64" s="256">
        <f>SUM(AK51:AK53)</f>
        <v>63351.315999999992</v>
      </c>
      <c r="AL64" s="256">
        <f t="shared" ref="AL64" si="264">SUM(AL51:AL53)</f>
        <v>61448.611999999994</v>
      </c>
      <c r="AM64" s="256">
        <f t="shared" ref="AM64:AN64" si="265">SUM(AM51:AM53)</f>
        <v>65590.697999999975</v>
      </c>
      <c r="AN64" s="256">
        <f t="shared" si="265"/>
        <v>58605.806999999979</v>
      </c>
      <c r="AO64" s="256">
        <f t="shared" ref="AO64" si="266">SUM(AO51:AO53)</f>
        <v>74105.049999999959</v>
      </c>
      <c r="AP64" s="3">
        <f>IF(AP53="","",SUM(AP51:AP53))</f>
        <v>76349.755000000034</v>
      </c>
      <c r="AQ64" s="104">
        <f t="shared" si="225"/>
        <v>3.0290850623541522E-2</v>
      </c>
      <c r="AS64" s="181">
        <f t="shared" ref="AS64:AW66" si="267">(X64/B64)*10</f>
        <v>3.4598790204177519</v>
      </c>
      <c r="AT64" s="258">
        <f t="shared" si="267"/>
        <v>3.819777710555333</v>
      </c>
      <c r="AU64" s="258">
        <f t="shared" si="267"/>
        <v>4.7040653293094268</v>
      </c>
      <c r="AV64" s="258">
        <f t="shared" si="267"/>
        <v>1.4754218821263874</v>
      </c>
      <c r="AW64" s="258">
        <f t="shared" si="267"/>
        <v>4.2776039410131732</v>
      </c>
      <c r="AX64" s="258">
        <f t="shared" ref="AX64:AX66" si="268">(AC64/G64)*10</f>
        <v>5.0494895175746235</v>
      </c>
      <c r="AY64" s="258">
        <f t="shared" ref="AY64:AZ66" si="269">(AD64/H64)*10</f>
        <v>8.2683110999244906</v>
      </c>
      <c r="AZ64" s="258">
        <f t="shared" si="269"/>
        <v>5.7630818854922659</v>
      </c>
      <c r="BA64" s="182">
        <f t="shared" si="230"/>
        <v>8.4604017611447464</v>
      </c>
      <c r="BB64" s="104">
        <f t="shared" si="227"/>
        <v>0.46803427909684875</v>
      </c>
      <c r="BC64" s="182">
        <f t="shared" ref="BC64:BG66" si="270">(AH64/L64)*10</f>
        <v>1.9450344091466372</v>
      </c>
      <c r="BD64" s="258">
        <f t="shared" si="270"/>
        <v>1.9790475308153666</v>
      </c>
      <c r="BE64" s="258">
        <f t="shared" si="270"/>
        <v>1.7976382565582869</v>
      </c>
      <c r="BF64" s="258">
        <f t="shared" si="270"/>
        <v>2.0596266935079059</v>
      </c>
      <c r="BG64" s="258">
        <f t="shared" si="270"/>
        <v>1.9694889937212756</v>
      </c>
      <c r="BH64" s="258">
        <f t="shared" ref="BH64:BH66" si="271">(AM64/Q64)*10</f>
        <v>2.0883054388809423</v>
      </c>
      <c r="BI64" s="258">
        <f t="shared" ref="BI64:BJ66" si="272">(AN64/R64)*10</f>
        <v>2.6025549050257064</v>
      </c>
      <c r="BJ64" s="258">
        <f t="shared" si="272"/>
        <v>2.5428122410394267</v>
      </c>
      <c r="BK64" s="345">
        <f t="shared" si="228"/>
        <v>2.6242119820150696</v>
      </c>
      <c r="BL64" s="104">
        <f t="shared" si="229"/>
        <v>3.2011699354714852E-2</v>
      </c>
    </row>
    <row r="65" spans="1:64" ht="20.100000000000001" customHeight="1" x14ac:dyDescent="0.25">
      <c r="A65" s="178" t="s">
        <v>93</v>
      </c>
      <c r="B65" s="25">
        <f>SUM(B54:B56)</f>
        <v>652.52</v>
      </c>
      <c r="C65" s="256">
        <f>SUM(C54:C56)</f>
        <v>482.78000000000003</v>
      </c>
      <c r="D65" s="256">
        <f>SUM(D54:D56)</f>
        <v>1177.5499999999997</v>
      </c>
      <c r="E65" s="256">
        <f t="shared" ref="E65:F65" si="273">SUM(E54:E56)</f>
        <v>639.50999999999988</v>
      </c>
      <c r="F65" s="256">
        <f t="shared" si="273"/>
        <v>1211.1999999999998</v>
      </c>
      <c r="G65" s="256">
        <f t="shared" ref="G65:H65" si="274">SUM(G54:G56)</f>
        <v>771.18000000000006</v>
      </c>
      <c r="H65" s="256">
        <f t="shared" si="274"/>
        <v>1169.0899999999999</v>
      </c>
      <c r="I65" s="256">
        <f t="shared" ref="I65" si="275">SUM(I54:I56)</f>
        <v>131.77999999999997</v>
      </c>
      <c r="J65" s="3">
        <f>IF(J56="","",SUM(J54:J56))</f>
        <v>690.83</v>
      </c>
      <c r="K65" s="92">
        <f t="shared" si="222"/>
        <v>4.2422977690089558</v>
      </c>
      <c r="L65" s="3">
        <f>SUM(L54:L56)</f>
        <v>270632.65000000014</v>
      </c>
      <c r="M65" s="256">
        <f>SUM(M54:M56)</f>
        <v>330331.44000000012</v>
      </c>
      <c r="N65" s="256">
        <f>SUM(N54:N56)</f>
        <v>371262.24999999988</v>
      </c>
      <c r="O65" s="256">
        <f t="shared" ref="O65:P65" si="276">SUM(O54:O56)</f>
        <v>341280.04000000004</v>
      </c>
      <c r="P65" s="256">
        <f t="shared" si="276"/>
        <v>330986.2099999999</v>
      </c>
      <c r="Q65" s="256">
        <f t="shared" ref="Q65:R65" si="277">SUM(Q54:Q56)</f>
        <v>352389.62000000011</v>
      </c>
      <c r="R65" s="256">
        <f t="shared" si="277"/>
        <v>271380.71999999986</v>
      </c>
      <c r="S65" s="256">
        <f t="shared" ref="S65" si="278">SUM(S54:S56)</f>
        <v>338303.78999999969</v>
      </c>
      <c r="T65" s="3">
        <f>IF(T56="","",SUM(T54:T56))</f>
        <v>341823.68999999994</v>
      </c>
      <c r="U65" s="92">
        <f t="shared" si="223"/>
        <v>1.0404553847889967E-2</v>
      </c>
      <c r="W65" s="163" t="s">
        <v>93</v>
      </c>
      <c r="X65" s="25">
        <f>SUM(X54:X56)</f>
        <v>172.44200000000001</v>
      </c>
      <c r="Y65" s="256">
        <f t="shared" ref="Y65:AD65" si="279">SUM(Y54:Y56)</f>
        <v>186.90999999999997</v>
      </c>
      <c r="Z65" s="256">
        <f t="shared" si="279"/>
        <v>317.54300000000001</v>
      </c>
      <c r="AA65" s="256">
        <f t="shared" si="279"/>
        <v>273.15200000000004</v>
      </c>
      <c r="AB65" s="256">
        <f t="shared" si="279"/>
        <v>274.7589999999999</v>
      </c>
      <c r="AC65" s="256">
        <f t="shared" si="279"/>
        <v>324.92199999999997</v>
      </c>
      <c r="AD65" s="256">
        <f t="shared" si="279"/>
        <v>316.45400000000001</v>
      </c>
      <c r="AE65" s="256">
        <f t="shared" ref="AE65" si="280">SUM(AE54:AE56)</f>
        <v>218.61900000000003</v>
      </c>
      <c r="AF65" s="3">
        <f>IF(AF56="","",SUM(AF54:AF56))</f>
        <v>473.084</v>
      </c>
      <c r="AG65" s="92">
        <f t="shared" si="224"/>
        <v>1.1639656205544804</v>
      </c>
      <c r="AH65" s="3">
        <f>SUM(AH54:AH56)</f>
        <v>52069.507000000012</v>
      </c>
      <c r="AI65" s="256">
        <f>SUM(AI54:AI56)</f>
        <v>57799.210999999981</v>
      </c>
      <c r="AJ65" s="256">
        <f>SUM(AJ54:AJ56)</f>
        <v>67284.703999999983</v>
      </c>
      <c r="AK65" s="256">
        <f>SUM(AK54:AK56)</f>
        <v>68302.889999999985</v>
      </c>
      <c r="AL65" s="256">
        <f t="shared" ref="AL65" si="281">SUM(AL54:AL56)</f>
        <v>68997.127000000022</v>
      </c>
      <c r="AM65" s="256">
        <f t="shared" ref="AM65:AN65" si="282">SUM(AM54:AM56)</f>
        <v>75648.96299999996</v>
      </c>
      <c r="AN65" s="256">
        <f t="shared" si="282"/>
        <v>65332.478000000025</v>
      </c>
      <c r="AO65" s="256">
        <f t="shared" ref="AO65" si="283">SUM(AO54:AO56)</f>
        <v>80288.612000000052</v>
      </c>
      <c r="AP65" s="3">
        <f>IF(AP56="","",SUM(AP54:AP56))</f>
        <v>84673.699999999983</v>
      </c>
      <c r="AQ65" s="92">
        <f t="shared" si="225"/>
        <v>5.4616562558086418E-2</v>
      </c>
      <c r="AS65" s="183">
        <f t="shared" si="267"/>
        <v>2.6427082694783306</v>
      </c>
      <c r="AT65" s="259">
        <f t="shared" si="267"/>
        <v>3.8715356891337658</v>
      </c>
      <c r="AU65" s="259">
        <f t="shared" si="267"/>
        <v>2.6966413315782778</v>
      </c>
      <c r="AV65" s="259">
        <f t="shared" si="267"/>
        <v>4.2712701912401698</v>
      </c>
      <c r="AW65" s="259">
        <f t="shared" si="267"/>
        <v>2.2684857992073972</v>
      </c>
      <c r="AX65" s="259">
        <f t="shared" si="268"/>
        <v>4.2133094737934069</v>
      </c>
      <c r="AY65" s="259">
        <f t="shared" si="269"/>
        <v>2.7068403630173901</v>
      </c>
      <c r="AZ65" s="259">
        <f t="shared" si="269"/>
        <v>16.589694946122332</v>
      </c>
      <c r="BA65" s="165">
        <f t="shared" si="230"/>
        <v>6.8480523428339826</v>
      </c>
      <c r="BB65" s="92">
        <f t="shared" si="227"/>
        <v>-0.5872104722194037</v>
      </c>
      <c r="BC65" s="165">
        <f t="shared" si="270"/>
        <v>1.9239920608248851</v>
      </c>
      <c r="BD65" s="259">
        <f t="shared" si="270"/>
        <v>1.7497338733485361</v>
      </c>
      <c r="BE65" s="259">
        <f t="shared" si="270"/>
        <v>1.8123227987763368</v>
      </c>
      <c r="BF65" s="259">
        <f t="shared" si="270"/>
        <v>2.0013737105750451</v>
      </c>
      <c r="BG65" s="259">
        <f t="shared" si="270"/>
        <v>2.0845921949437121</v>
      </c>
      <c r="BH65" s="259">
        <f t="shared" si="271"/>
        <v>2.1467420918924893</v>
      </c>
      <c r="BI65" s="259">
        <f t="shared" si="272"/>
        <v>2.4074104453698868</v>
      </c>
      <c r="BJ65" s="259">
        <f t="shared" si="272"/>
        <v>2.3732696580195016</v>
      </c>
      <c r="BK65" s="344">
        <f t="shared" si="228"/>
        <v>2.4771161998748532</v>
      </c>
      <c r="BL65" s="92">
        <f t="shared" si="229"/>
        <v>4.3756739359324101E-2</v>
      </c>
    </row>
    <row r="66" spans="1:64" ht="20.100000000000001" customHeight="1" x14ac:dyDescent="0.25">
      <c r="A66" s="178" t="s">
        <v>94</v>
      </c>
      <c r="B66" s="25">
        <f>SUM(B57:B59)</f>
        <v>1111.72</v>
      </c>
      <c r="C66" s="256">
        <f>SUM(C57:C59)</f>
        <v>461.55</v>
      </c>
      <c r="D66" s="256">
        <f>SUM(D57:D59)</f>
        <v>1146.69</v>
      </c>
      <c r="E66" s="256">
        <f t="shared" ref="E66:F66" si="284">SUM(E57:E59)</f>
        <v>632.67000000000007</v>
      </c>
      <c r="F66" s="256">
        <f t="shared" si="284"/>
        <v>431.12000000000012</v>
      </c>
      <c r="G66" s="256">
        <f t="shared" ref="G66:H66" si="285">SUM(G57:G59)</f>
        <v>1179.42</v>
      </c>
      <c r="H66" s="256">
        <f t="shared" si="285"/>
        <v>572.79999999999995</v>
      </c>
      <c r="I66" s="256">
        <f t="shared" ref="I66" si="286">SUM(I57:I59)</f>
        <v>330.81000000000006</v>
      </c>
      <c r="J66" s="3" t="str">
        <f>IF(J59="","",SUM(J57:J59))</f>
        <v/>
      </c>
      <c r="K66" s="92" t="str">
        <f t="shared" si="222"/>
        <v/>
      </c>
      <c r="L66" s="3">
        <f>SUM(L57:L59)</f>
        <v>362917.66000000003</v>
      </c>
      <c r="M66" s="256">
        <f>SUM(M57:M59)</f>
        <v>410216.99000000011</v>
      </c>
      <c r="N66" s="256">
        <f>SUM(N57:N59)</f>
        <v>402664.01999999979</v>
      </c>
      <c r="O66" s="256">
        <f t="shared" ref="O66:P66" si="287">SUM(O57:O59)</f>
        <v>374827.90000000014</v>
      </c>
      <c r="P66" s="256">
        <f t="shared" si="287"/>
        <v>411823.39999999991</v>
      </c>
      <c r="Q66" s="256">
        <f t="shared" ref="Q66:R66" si="288">SUM(Q57:Q59)</f>
        <v>392287.49999999988</v>
      </c>
      <c r="R66" s="256">
        <f t="shared" si="288"/>
        <v>324906.37999999989</v>
      </c>
      <c r="S66" s="256">
        <f t="shared" ref="S66" si="289">SUM(S57:S59)</f>
        <v>335987.37999999989</v>
      </c>
      <c r="T66" s="3" t="str">
        <f>IF(T59="","",SUM(T57:T59))</f>
        <v/>
      </c>
      <c r="U66" s="92" t="str">
        <f t="shared" si="223"/>
        <v/>
      </c>
      <c r="W66" s="163" t="s">
        <v>94</v>
      </c>
      <c r="X66" s="25">
        <f>SUM(X57:X59)</f>
        <v>376.84800000000001</v>
      </c>
      <c r="Y66" s="256">
        <f t="shared" ref="Y66:AD66" si="290">SUM(Y57:Y59)</f>
        <v>361.52099999999996</v>
      </c>
      <c r="Z66" s="256">
        <f t="shared" si="290"/>
        <v>353.411</v>
      </c>
      <c r="AA66" s="256">
        <f t="shared" si="290"/>
        <v>296.82099999999997</v>
      </c>
      <c r="AB66" s="256">
        <f t="shared" si="290"/>
        <v>289.45600000000002</v>
      </c>
      <c r="AC66" s="256">
        <f t="shared" si="290"/>
        <v>340.12899999999996</v>
      </c>
      <c r="AD66" s="256">
        <f t="shared" si="290"/>
        <v>363.57</v>
      </c>
      <c r="AE66" s="256">
        <f t="shared" ref="AE66" si="291">SUM(AE57:AE59)</f>
        <v>267.97200000000004</v>
      </c>
      <c r="AF66" s="3" t="str">
        <f>IF(AF59="","",SUM(AF57:AF59))</f>
        <v/>
      </c>
      <c r="AG66" s="92" t="str">
        <f t="shared" si="224"/>
        <v/>
      </c>
      <c r="AH66" s="3">
        <f>SUM(AH57:AH59)</f>
        <v>66706.640000000043</v>
      </c>
      <c r="AI66" s="256">
        <f>SUM(AI57:AI59)</f>
        <v>75687.896000000008</v>
      </c>
      <c r="AJ66" s="256">
        <f>SUM(AJ57:AJ59)</f>
        <v>78884.929000000004</v>
      </c>
      <c r="AK66" s="256">
        <f>SUM(AK57:AK59)</f>
        <v>90834.866999999969</v>
      </c>
      <c r="AL66" s="256">
        <f t="shared" ref="AL66" si="292">SUM(AL57:AL59)</f>
        <v>90275.416000000056</v>
      </c>
      <c r="AM66" s="256">
        <f t="shared" ref="AM66:AN66" si="293">SUM(AM57:AM59)</f>
        <v>87840.50900000002</v>
      </c>
      <c r="AN66" s="256">
        <f t="shared" si="293"/>
        <v>78755.945000000007</v>
      </c>
      <c r="AO66" s="256">
        <f t="shared" ref="AO66" si="294">SUM(AO57:AO59)</f>
        <v>86393.071000000054</v>
      </c>
      <c r="AP66" s="3" t="str">
        <f>IF(AP59="","",SUM(AP57:AP59))</f>
        <v/>
      </c>
      <c r="AQ66" s="92" t="str">
        <f t="shared" si="225"/>
        <v/>
      </c>
      <c r="AS66" s="183">
        <f t="shared" si="267"/>
        <v>3.3897744036268125</v>
      </c>
      <c r="AT66" s="259">
        <f t="shared" si="267"/>
        <v>7.8327591810204735</v>
      </c>
      <c r="AU66" s="259">
        <f t="shared" si="267"/>
        <v>3.0820099590996692</v>
      </c>
      <c r="AV66" s="259">
        <f t="shared" si="267"/>
        <v>4.691561161426967</v>
      </c>
      <c r="AW66" s="259">
        <f t="shared" si="267"/>
        <v>6.7140471330488012</v>
      </c>
      <c r="AX66" s="259">
        <f t="shared" si="268"/>
        <v>2.883866646317681</v>
      </c>
      <c r="AY66" s="259">
        <f t="shared" si="269"/>
        <v>6.3472416201117321</v>
      </c>
      <c r="AZ66" s="259">
        <f t="shared" si="269"/>
        <v>8.1004806384329378</v>
      </c>
      <c r="BA66" s="165" t="str">
        <f t="shared" si="230"/>
        <v/>
      </c>
      <c r="BB66" s="92" t="str">
        <f t="shared" si="227"/>
        <v/>
      </c>
      <c r="BC66" s="165">
        <f t="shared" si="270"/>
        <v>1.8380654168220978</v>
      </c>
      <c r="BD66" s="259">
        <f t="shared" si="270"/>
        <v>1.8450697519866253</v>
      </c>
      <c r="BE66" s="259">
        <f t="shared" si="270"/>
        <v>1.959075682997454</v>
      </c>
      <c r="BF66" s="259">
        <f t="shared" si="270"/>
        <v>2.4233752876986996</v>
      </c>
      <c r="BG66" s="259">
        <f t="shared" si="270"/>
        <v>2.1920904931579916</v>
      </c>
      <c r="BH66" s="259">
        <f t="shared" si="271"/>
        <v>2.2391870503138653</v>
      </c>
      <c r="BI66" s="259">
        <f t="shared" si="272"/>
        <v>2.423958095251932</v>
      </c>
      <c r="BJ66" s="259">
        <f t="shared" si="272"/>
        <v>2.5713189287050033</v>
      </c>
      <c r="BK66" s="344" t="str">
        <f t="shared" si="228"/>
        <v/>
      </c>
      <c r="BL66" s="92" t="str">
        <f t="shared" si="229"/>
        <v/>
      </c>
    </row>
    <row r="67" spans="1:64" ht="20.100000000000001" customHeight="1" thickBot="1" x14ac:dyDescent="0.3">
      <c r="A67" s="179" t="s">
        <v>95</v>
      </c>
      <c r="B67" s="28">
        <f>SUM(B60:B62)</f>
        <v>468.49</v>
      </c>
      <c r="C67" s="257">
        <f>SUM(C60:C62)</f>
        <v>604.85</v>
      </c>
      <c r="D67" s="257">
        <f>IF(D62="","",SUM(D60:D62))</f>
        <v>318.30999999999995</v>
      </c>
      <c r="E67" s="257">
        <f t="shared" ref="E67:J67" si="295">IF(E62="","",SUM(E60:E62))</f>
        <v>385.83</v>
      </c>
      <c r="F67" s="257">
        <f t="shared" si="295"/>
        <v>322.33000000000004</v>
      </c>
      <c r="G67" s="257">
        <f t="shared" ref="G67:H67" si="296">IF(G62="","",SUM(G60:G62))</f>
        <v>812.32999999999993</v>
      </c>
      <c r="H67" s="257">
        <f t="shared" si="296"/>
        <v>269.86</v>
      </c>
      <c r="I67" s="257">
        <f t="shared" ref="I67" si="297">IF(I62="","",SUM(I60:I62))</f>
        <v>299.23</v>
      </c>
      <c r="J67" s="180" t="str">
        <f t="shared" si="295"/>
        <v/>
      </c>
      <c r="K67" s="95" t="str">
        <f t="shared" si="222"/>
        <v/>
      </c>
      <c r="L67" s="180">
        <f>SUM(L60:L62)</f>
        <v>301452.82000000007</v>
      </c>
      <c r="M67" s="257">
        <f>SUM(M60:M62)</f>
        <v>388105.86999999988</v>
      </c>
      <c r="N67" s="257">
        <f>IF(N62="","",SUM(N60:N62))</f>
        <v>380957.63999999966</v>
      </c>
      <c r="O67" s="257">
        <f t="shared" ref="O67:P67" si="298">IF(O62="","",SUM(O60:O62))</f>
        <v>378869.0400000001</v>
      </c>
      <c r="P67" s="257">
        <f t="shared" si="298"/>
        <v>396865.16000000021</v>
      </c>
      <c r="Q67" s="257">
        <f t="shared" ref="Q67:T67" si="299">IF(Q62="","",SUM(Q60:Q62))</f>
        <v>336903.74</v>
      </c>
      <c r="R67" s="257">
        <f t="shared" si="299"/>
        <v>311280.63999999978</v>
      </c>
      <c r="S67" s="257">
        <f t="shared" ref="S67" si="300">IF(S62="","",SUM(S60:S62))</f>
        <v>339194.76999999996</v>
      </c>
      <c r="T67" s="180" t="str">
        <f t="shared" si="299"/>
        <v/>
      </c>
      <c r="U67" s="95" t="str">
        <f t="shared" si="223"/>
        <v/>
      </c>
      <c r="W67" s="166" t="s">
        <v>95</v>
      </c>
      <c r="X67" s="28">
        <f>SUM(X60:X62)</f>
        <v>173.405</v>
      </c>
      <c r="Y67" s="257">
        <f t="shared" ref="Y67:AD67" si="301">SUM(Y60:Y62)</f>
        <v>230.471</v>
      </c>
      <c r="Z67" s="257">
        <f t="shared" si="301"/>
        <v>139.79900000000001</v>
      </c>
      <c r="AA67" s="257">
        <f t="shared" si="301"/>
        <v>227.17700000000002</v>
      </c>
      <c r="AB67" s="257">
        <f t="shared" si="301"/>
        <v>179.22899999999998</v>
      </c>
      <c r="AC67" s="257">
        <f t="shared" si="301"/>
        <v>388.57100000000008</v>
      </c>
      <c r="AD67" s="257">
        <f t="shared" si="301"/>
        <v>211.57600000000002</v>
      </c>
      <c r="AE67" s="257">
        <f t="shared" ref="AE67" si="302">SUM(AE60:AE62)</f>
        <v>147.53800000000001</v>
      </c>
      <c r="AF67" s="180" t="str">
        <f>IF(AF62="","",SUM(AF60:AF62))</f>
        <v/>
      </c>
      <c r="AG67" s="95" t="str">
        <f t="shared" si="224"/>
        <v/>
      </c>
      <c r="AH67" s="180">
        <f>SUM(AH60:AH62)</f>
        <v>63838.016000000018</v>
      </c>
      <c r="AI67" s="257">
        <f>SUM(AI60:AI62)</f>
        <v>79380.659999999989</v>
      </c>
      <c r="AJ67" s="257">
        <f>IF(AJ62="","",SUM(AJ60:AJ62))</f>
        <v>89950.456999999995</v>
      </c>
      <c r="AK67" s="257">
        <f>IF(AK62="","",SUM(AK60:AK62))</f>
        <v>90706.435000000056</v>
      </c>
      <c r="AL67" s="257">
        <f t="shared" ref="AL67" si="303">IF(AL62="","",SUM(AL60:AL62))</f>
        <v>98610.478999999992</v>
      </c>
      <c r="AM67" s="257">
        <f t="shared" ref="AM67:AP67" si="304">IF(AM62="","",SUM(AM60:AM62))</f>
        <v>84566.343999999997</v>
      </c>
      <c r="AN67" s="257">
        <f t="shared" si="304"/>
        <v>90039.034000000014</v>
      </c>
      <c r="AO67" s="257">
        <f t="shared" ref="AO67" si="305">IF(AO62="","",SUM(AO60:AO62))</f>
        <v>95273.873999999982</v>
      </c>
      <c r="AP67" s="180" t="str">
        <f t="shared" si="304"/>
        <v/>
      </c>
      <c r="AQ67" s="95" t="str">
        <f t="shared" si="225"/>
        <v/>
      </c>
      <c r="AS67" s="184">
        <f>(X67/B67)*10</f>
        <v>3.7013596875066703</v>
      </c>
      <c r="AT67" s="260">
        <f>(Y67/C67)*10</f>
        <v>3.8103827395221956</v>
      </c>
      <c r="AU67" s="260">
        <f t="shared" ref="AU67:AZ67" si="306">IF(Z62="","",(Z67/D67)*10)</f>
        <v>4.3919135434010883</v>
      </c>
      <c r="AV67" s="260">
        <f t="shared" si="306"/>
        <v>5.8880076717725425</v>
      </c>
      <c r="AW67" s="260">
        <f t="shared" si="306"/>
        <v>5.5604194459094707</v>
      </c>
      <c r="AX67" s="260">
        <f t="shared" si="306"/>
        <v>4.7834131449041664</v>
      </c>
      <c r="AY67" s="260">
        <f t="shared" si="306"/>
        <v>7.840213444008004</v>
      </c>
      <c r="AZ67" s="260">
        <f t="shared" si="306"/>
        <v>4.9305885105103098</v>
      </c>
      <c r="BA67" s="185" t="str">
        <f t="shared" si="230"/>
        <v/>
      </c>
      <c r="BB67" s="95" t="str">
        <f t="shared" si="227"/>
        <v/>
      </c>
      <c r="BC67" s="185">
        <f>(AH67/L67)*10</f>
        <v>2.1176785143360082</v>
      </c>
      <c r="BD67" s="260">
        <f>(AI67/M67)*10</f>
        <v>2.0453352071175841</v>
      </c>
      <c r="BE67" s="260">
        <f t="shared" ref="BE67:BJ67" si="307">IF(AJ62="","",(AJ67/N67)*10)</f>
        <v>2.3611669003409426</v>
      </c>
      <c r="BF67" s="260">
        <f t="shared" si="307"/>
        <v>2.3941369028200361</v>
      </c>
      <c r="BG67" s="260">
        <f t="shared" si="307"/>
        <v>2.4847350923925884</v>
      </c>
      <c r="BH67" s="260">
        <f t="shared" si="307"/>
        <v>2.5101040433685897</v>
      </c>
      <c r="BI67" s="260">
        <f t="shared" si="307"/>
        <v>2.8925356231598625</v>
      </c>
      <c r="BJ67" s="260">
        <f t="shared" si="307"/>
        <v>2.8088249709746407</v>
      </c>
      <c r="BK67" s="346" t="str">
        <f t="shared" si="228"/>
        <v/>
      </c>
      <c r="BL67" s="95" t="str">
        <f t="shared" si="229"/>
        <v/>
      </c>
    </row>
    <row r="68" spans="1:64" x14ac:dyDescent="0.25">
      <c r="L68" s="176"/>
      <c r="M68" s="176"/>
      <c r="N68" s="176"/>
      <c r="O68" s="176"/>
      <c r="P68" s="176"/>
      <c r="Q68" s="176"/>
      <c r="R68" s="176"/>
      <c r="S68" s="176"/>
      <c r="T68" s="176"/>
      <c r="AH68" s="176"/>
      <c r="AI68" s="176"/>
      <c r="AJ68" s="176"/>
      <c r="AK68" s="176"/>
      <c r="AL68" s="176"/>
      <c r="AM68" s="176"/>
      <c r="AN68" s="176"/>
      <c r="AO68" s="176"/>
      <c r="AP68" s="176"/>
    </row>
    <row r="69" spans="1:64" x14ac:dyDescent="0.25">
      <c r="X69" s="176"/>
      <c r="Y69" s="176"/>
      <c r="Z69" s="176"/>
      <c r="AA69" s="176"/>
      <c r="AB69" s="176"/>
      <c r="AC69" s="176"/>
      <c r="AD69" s="176"/>
      <c r="AE69" s="176"/>
      <c r="AF69" s="176"/>
    </row>
  </sheetData>
  <mergeCells count="42">
    <mergeCell ref="AS4:BA4"/>
    <mergeCell ref="BB4:BB5"/>
    <mergeCell ref="A4:A5"/>
    <mergeCell ref="B4:J4"/>
    <mergeCell ref="K4:K5"/>
    <mergeCell ref="L4:T4"/>
    <mergeCell ref="U4:U5"/>
    <mergeCell ref="W4:W5"/>
    <mergeCell ref="BC26:BK26"/>
    <mergeCell ref="BL26:BL27"/>
    <mergeCell ref="BC4:BK4"/>
    <mergeCell ref="BL4:BL5"/>
    <mergeCell ref="A26:A27"/>
    <mergeCell ref="B26:J26"/>
    <mergeCell ref="K26:K27"/>
    <mergeCell ref="L26:T26"/>
    <mergeCell ref="U26:U27"/>
    <mergeCell ref="W26:W27"/>
    <mergeCell ref="X26:AF26"/>
    <mergeCell ref="AG26:AG27"/>
    <mergeCell ref="X4:AF4"/>
    <mergeCell ref="AG4:AG5"/>
    <mergeCell ref="AH4:AP4"/>
    <mergeCell ref="AQ4:AQ5"/>
    <mergeCell ref="W48:W49"/>
    <mergeCell ref="AH26:AP26"/>
    <mergeCell ref="AQ26:AQ27"/>
    <mergeCell ref="AS26:BA26"/>
    <mergeCell ref="BB26:BB27"/>
    <mergeCell ref="A48:A49"/>
    <mergeCell ref="B48:J48"/>
    <mergeCell ref="K48:K49"/>
    <mergeCell ref="L48:T48"/>
    <mergeCell ref="U48:U49"/>
    <mergeCell ref="BC48:BK48"/>
    <mergeCell ref="BL48:BL49"/>
    <mergeCell ref="X48:AF48"/>
    <mergeCell ref="AG48:AG49"/>
    <mergeCell ref="AH48:AP48"/>
    <mergeCell ref="AQ48:AQ49"/>
    <mergeCell ref="AS48:BA48"/>
    <mergeCell ref="BB48:BB49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4294967292" r:id="rId1"/>
  <ignoredErrors>
    <ignoredError sqref="B20:H23 AH20:AN23 AP21 T65:T67 AP65:AP67 J65:J67 X20:AD23 AH64:AN67 B64:H67 L64:R67 I20:I23 AO20:AO23 B42:I45 L20:S23 L42:S45 X42:AD45 AE42:AE45 AH42:AM45 AN42:AN45 AO42:AO45 S64:S67 I64:I67 X63:Z67 AA64:AE67 AO64:AO67 AH63:AI6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" id="{391D1CA5-2905-4BC4-A19F-1333B2F2817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K7:K23</xm:sqref>
        </x14:conditionalFormatting>
        <x14:conditionalFormatting xmlns:xm="http://schemas.microsoft.com/office/excel/2006/main">
          <x14:cfRule type="iconSet" priority="41" id="{F6B00361-CA12-4618-B76B-700151C693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U7:U23</xm:sqref>
        </x14:conditionalFormatting>
        <x14:conditionalFormatting xmlns:xm="http://schemas.microsoft.com/office/excel/2006/main">
          <x14:cfRule type="iconSet" priority="37" id="{1B8DEE3C-9913-4649-A715-A6CF9ECC95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BB7:BB23</xm:sqref>
        </x14:conditionalFormatting>
        <x14:conditionalFormatting xmlns:xm="http://schemas.microsoft.com/office/excel/2006/main">
          <x14:cfRule type="iconSet" priority="36" id="{2FCE0F4A-BED9-4F79-8128-56F4F28EF4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BL7:BL23</xm:sqref>
        </x14:conditionalFormatting>
        <x14:conditionalFormatting xmlns:xm="http://schemas.microsoft.com/office/excel/2006/main">
          <x14:cfRule type="iconSet" priority="35" id="{34DDF56C-680D-4F5E-BCE7-A21C54284BD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34" id="{9FB5C3C4-3763-435C-ABD3-DC4AB82B89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AQ7:AQ23</xm:sqref>
        </x14:conditionalFormatting>
        <x14:conditionalFormatting xmlns:xm="http://schemas.microsoft.com/office/excel/2006/main">
          <x14:cfRule type="iconSet" priority="16" id="{D0B73B83-F298-4177-B4E3-C22E52C9FDB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K29:K45</xm:sqref>
        </x14:conditionalFormatting>
        <x14:conditionalFormatting xmlns:xm="http://schemas.microsoft.com/office/excel/2006/main">
          <x14:cfRule type="iconSet" priority="15" id="{7FAB90C6-0B3D-4411-83C1-B640335AB6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U29:U45</xm:sqref>
        </x14:conditionalFormatting>
        <x14:conditionalFormatting xmlns:xm="http://schemas.microsoft.com/office/excel/2006/main">
          <x14:cfRule type="iconSet" priority="13" id="{9B101CED-D281-47D8-BB24-3823C84A806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BB29:BB45</xm:sqref>
        </x14:conditionalFormatting>
        <x14:conditionalFormatting xmlns:xm="http://schemas.microsoft.com/office/excel/2006/main">
          <x14:cfRule type="iconSet" priority="12" id="{35D524CD-2096-46E7-B568-AAE528611F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BL29:BL45</xm:sqref>
        </x14:conditionalFormatting>
        <x14:conditionalFormatting xmlns:xm="http://schemas.microsoft.com/office/excel/2006/main">
          <x14:cfRule type="iconSet" priority="11" id="{1BEF4AD4-8B3B-4F2E-9B6C-6D6C5D2F32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0" id="{7462860E-F239-4BFB-9719-A6BE7230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AQ29:AQ45</xm:sqref>
        </x14:conditionalFormatting>
        <x14:conditionalFormatting xmlns:xm="http://schemas.microsoft.com/office/excel/2006/main">
          <x14:cfRule type="iconSet" priority="8" id="{7E956D44-F2DA-49CA-AF1A-17896911F2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K51:K67</xm:sqref>
        </x14:conditionalFormatting>
        <x14:conditionalFormatting xmlns:xm="http://schemas.microsoft.com/office/excel/2006/main">
          <x14:cfRule type="iconSet" priority="7" id="{A1387DF0-7CCF-4EDF-A94F-459D1EC02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U51:U67</xm:sqref>
        </x14:conditionalFormatting>
        <x14:conditionalFormatting xmlns:xm="http://schemas.microsoft.com/office/excel/2006/main">
          <x14:cfRule type="iconSet" priority="5" id="{3A8B3E2F-DE32-42EC-9506-1CB3430FB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BB51:BB67</xm:sqref>
        </x14:conditionalFormatting>
        <x14:conditionalFormatting xmlns:xm="http://schemas.microsoft.com/office/excel/2006/main">
          <x14:cfRule type="iconSet" priority="4" id="{5080B736-A031-4143-BF20-B731D18C994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BL51:BL67</xm:sqref>
        </x14:conditionalFormatting>
        <x14:conditionalFormatting xmlns:xm="http://schemas.microsoft.com/office/excel/2006/main">
          <x14:cfRule type="iconSet" priority="3" id="{39E19CDD-CBAC-4F4E-9D2D-C617C88200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2" id="{013837BF-68D5-4AB3-8387-038EC102EE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AQ51:AQ67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A1:S57"/>
  <sheetViews>
    <sheetView showGridLines="0" topLeftCell="A37" workbookViewId="0">
      <selection activeCell="J51" sqref="J51:K56"/>
    </sheetView>
  </sheetViews>
  <sheetFormatPr defaultRowHeight="15" x14ac:dyDescent="0.25"/>
  <cols>
    <col min="1" max="1" width="3.140625" customWidth="1"/>
    <col min="2" max="2" width="28.7109375" customWidth="1"/>
    <col min="7" max="8" width="9.85546875" style="65" customWidth="1"/>
    <col min="9" max="9" width="1.85546875" customWidth="1"/>
    <col min="14" max="15" width="9.85546875" style="65" customWidth="1"/>
    <col min="16" max="16" width="1.85546875" customWidth="1"/>
    <col min="18" max="18" width="9.140625" style="51"/>
    <col min="19" max="19" width="9.85546875" style="65" customWidth="1"/>
  </cols>
  <sheetData>
    <row r="1" spans="1:19" ht="15.75" x14ac:dyDescent="0.25">
      <c r="A1" s="6" t="s">
        <v>25</v>
      </c>
    </row>
    <row r="3" spans="1:19" ht="8.25" customHeight="1" thickBot="1" x14ac:dyDescent="0.3">
      <c r="S3" s="91"/>
    </row>
    <row r="4" spans="1:19" x14ac:dyDescent="0.25">
      <c r="A4" s="374" t="s">
        <v>3</v>
      </c>
      <c r="B4" s="382"/>
      <c r="C4" s="385" t="s">
        <v>1</v>
      </c>
      <c r="D4" s="387"/>
      <c r="E4" s="381" t="s">
        <v>13</v>
      </c>
      <c r="F4" s="381"/>
      <c r="G4" s="385" t="s">
        <v>14</v>
      </c>
      <c r="H4" s="386"/>
      <c r="J4" s="393">
        <v>1000</v>
      </c>
      <c r="K4" s="381"/>
      <c r="L4" s="394" t="s">
        <v>13</v>
      </c>
      <c r="M4" s="395"/>
      <c r="N4" s="381" t="s">
        <v>14</v>
      </c>
      <c r="O4" s="386"/>
      <c r="Q4" s="380" t="s">
        <v>23</v>
      </c>
      <c r="R4" s="381"/>
      <c r="S4" s="208" t="s">
        <v>0</v>
      </c>
    </row>
    <row r="5" spans="1:19" x14ac:dyDescent="0.25">
      <c r="A5" s="383"/>
      <c r="B5" s="384"/>
      <c r="C5" s="388" t="s">
        <v>224</v>
      </c>
      <c r="D5" s="379"/>
      <c r="E5" s="389" t="str">
        <f>C5</f>
        <v>jan-junho</v>
      </c>
      <c r="F5" s="389"/>
      <c r="G5" s="388" t="s">
        <v>132</v>
      </c>
      <c r="H5" s="390"/>
      <c r="J5" s="378" t="str">
        <f>C5</f>
        <v>jan-junho</v>
      </c>
      <c r="K5" s="389"/>
      <c r="L5" s="391" t="str">
        <f>C5</f>
        <v>jan-junho</v>
      </c>
      <c r="M5" s="392"/>
      <c r="N5" s="389" t="s">
        <v>132</v>
      </c>
      <c r="O5" s="390"/>
      <c r="Q5" s="378" t="str">
        <f>C5</f>
        <v>jan-junho</v>
      </c>
      <c r="R5" s="379"/>
      <c r="S5" s="209" t="s">
        <v>133</v>
      </c>
    </row>
    <row r="6" spans="1:19" ht="19.5" customHeight="1" x14ac:dyDescent="0.25">
      <c r="A6" s="383"/>
      <c r="B6" s="384"/>
      <c r="C6" s="221">
        <v>2017</v>
      </c>
      <c r="D6" s="219">
        <v>2018</v>
      </c>
      <c r="E6" s="216">
        <f>C6</f>
        <v>2017</v>
      </c>
      <c r="F6" s="219">
        <f>D6</f>
        <v>2018</v>
      </c>
      <c r="G6" s="221" t="s">
        <v>1</v>
      </c>
      <c r="H6" s="222" t="s">
        <v>15</v>
      </c>
      <c r="J6" s="22">
        <f>C6</f>
        <v>2017</v>
      </c>
      <c r="K6" s="220">
        <f>D6</f>
        <v>2018</v>
      </c>
      <c r="L6" s="218">
        <f>E6</f>
        <v>2017</v>
      </c>
      <c r="M6" s="219">
        <f>D6</f>
        <v>2018</v>
      </c>
      <c r="N6" s="217">
        <v>1000</v>
      </c>
      <c r="O6" s="222" t="s">
        <v>15</v>
      </c>
      <c r="Q6" s="66">
        <f>C6</f>
        <v>2017</v>
      </c>
      <c r="R6" s="220">
        <f>D6</f>
        <v>2018</v>
      </c>
      <c r="S6" s="209" t="s">
        <v>24</v>
      </c>
    </row>
    <row r="7" spans="1:19" ht="20.100000000000001" customHeight="1" x14ac:dyDescent="0.25">
      <c r="A7" s="14" t="s">
        <v>4</v>
      </c>
      <c r="B7" s="1"/>
      <c r="C7" s="25">
        <v>310448.98000000033</v>
      </c>
      <c r="D7" s="223">
        <v>329558.4499999999</v>
      </c>
      <c r="E7" s="31">
        <f t="shared" ref="E7:E18" si="0">C7/$C$19</f>
        <v>0.22252207310458669</v>
      </c>
      <c r="F7" s="229">
        <f t="shared" ref="F7:F18" si="1">D7/$D$19</f>
        <v>0.22036523938246233</v>
      </c>
      <c r="G7" s="87">
        <f>(D7-C7)/C7</f>
        <v>6.1554301128641312E-2</v>
      </c>
      <c r="H7" s="83">
        <f>(F7-E7)/E7</f>
        <v>-9.6926731448822717E-3</v>
      </c>
      <c r="J7" s="25">
        <v>92012.672999999704</v>
      </c>
      <c r="K7" s="223">
        <v>97877.291000000056</v>
      </c>
      <c r="L7" s="31">
        <f t="shared" ref="L7:L18" si="2">J7/$J$19</f>
        <v>0.26410178764132725</v>
      </c>
      <c r="M7" s="229">
        <f t="shared" ref="M7:M18" si="3">K7/$K$19</f>
        <v>0.26515666961330664</v>
      </c>
      <c r="N7" s="87">
        <f>(K7-J7)/J7</f>
        <v>6.3737068044967787E-2</v>
      </c>
      <c r="O7" s="83">
        <f>(M7-L7)/L7</f>
        <v>3.994225034977851E-3</v>
      </c>
      <c r="Q7" s="49">
        <f>(J7/C7)*10</f>
        <v>2.9638581192954669</v>
      </c>
      <c r="R7" s="236">
        <f>(K7/D7)*10</f>
        <v>2.9699524014632335</v>
      </c>
      <c r="S7" s="92">
        <f>(R7-Q7)/Q7</f>
        <v>2.0561990225143401E-3</v>
      </c>
    </row>
    <row r="8" spans="1:19" ht="20.100000000000001" customHeight="1" x14ac:dyDescent="0.25">
      <c r="A8" s="14" t="s">
        <v>5</v>
      </c>
      <c r="B8" s="1"/>
      <c r="C8" s="25">
        <v>251546.33000000005</v>
      </c>
      <c r="D8" s="223">
        <v>252910.81000000006</v>
      </c>
      <c r="E8" s="31">
        <f t="shared" si="0"/>
        <v>0.18030212511392513</v>
      </c>
      <c r="F8" s="229">
        <f t="shared" si="1"/>
        <v>0.16911340367107103</v>
      </c>
      <c r="G8" s="87">
        <f>(D8-C8)/C8</f>
        <v>5.4243685447528103E-3</v>
      </c>
      <c r="H8" s="83">
        <f>(F8-E8)/E8</f>
        <v>-6.2055405258171138E-2</v>
      </c>
      <c r="J8" s="25">
        <v>62593.356999999996</v>
      </c>
      <c r="K8" s="223">
        <v>63942.571000000004</v>
      </c>
      <c r="L8" s="31">
        <f t="shared" si="2"/>
        <v>0.17966022439291418</v>
      </c>
      <c r="M8" s="229">
        <f t="shared" si="3"/>
        <v>0.17322505557364062</v>
      </c>
      <c r="N8" s="87">
        <f>(K8-J8)/J8</f>
        <v>2.1555226699216775E-2</v>
      </c>
      <c r="O8" s="83">
        <f>(M8-L8)/L8</f>
        <v>-3.5818550494515357E-2</v>
      </c>
      <c r="Q8" s="49">
        <f t="shared" ref="Q8:Q18" si="4">(J8/C8)*10</f>
        <v>2.4883430817694689</v>
      </c>
      <c r="R8" s="236">
        <f t="shared" ref="R8:R18" si="5">(K8/D8)*10</f>
        <v>2.5282656364115077</v>
      </c>
      <c r="S8" s="92">
        <f t="shared" ref="S8:S19" si="6">(R8-Q8)/Q8</f>
        <v>1.6043830504935717E-2</v>
      </c>
    </row>
    <row r="9" spans="1:19" ht="20.100000000000001" customHeight="1" x14ac:dyDescent="0.25">
      <c r="A9" s="33" t="s">
        <v>42</v>
      </c>
      <c r="B9" s="21"/>
      <c r="C9" s="27">
        <f>C10+C11</f>
        <v>525309.26999999967</v>
      </c>
      <c r="D9" s="224">
        <f>D10+D11</f>
        <v>603726.87000000058</v>
      </c>
      <c r="E9" s="34">
        <f t="shared" si="0"/>
        <v>0.37652856125169704</v>
      </c>
      <c r="F9" s="230">
        <f t="shared" si="1"/>
        <v>0.40369292982527044</v>
      </c>
      <c r="G9" s="88">
        <f>(D9-C9)/C9</f>
        <v>0.14927891906419424</v>
      </c>
      <c r="H9" s="84">
        <f>(F9-E9)/E9</f>
        <v>7.2144244471842103E-2</v>
      </c>
      <c r="J9" s="27">
        <f>J10+J11</f>
        <v>56335.397999999928</v>
      </c>
      <c r="K9" s="224">
        <f>K10+K11</f>
        <v>67672.40600000009</v>
      </c>
      <c r="L9" s="34">
        <f t="shared" si="2"/>
        <v>0.16169815346290048</v>
      </c>
      <c r="M9" s="230">
        <f t="shared" si="3"/>
        <v>0.18332944870408768</v>
      </c>
      <c r="N9" s="88">
        <f>(K9-J9)/J9</f>
        <v>0.20124128705010971</v>
      </c>
      <c r="O9" s="84">
        <f>(M9-L9)/L9</f>
        <v>0.13377577157150544</v>
      </c>
      <c r="Q9" s="50">
        <f t="shared" si="4"/>
        <v>1.0724234506655472</v>
      </c>
      <c r="R9" s="237">
        <f t="shared" si="5"/>
        <v>1.1209109510067032</v>
      </c>
      <c r="S9" s="93">
        <f t="shared" si="6"/>
        <v>4.5213017592131741E-2</v>
      </c>
    </row>
    <row r="10" spans="1:19" ht="20.100000000000001" customHeight="1" x14ac:dyDescent="0.25">
      <c r="A10" s="14"/>
      <c r="B10" s="1" t="s">
        <v>6</v>
      </c>
      <c r="C10" s="25">
        <v>510748.32999999961</v>
      </c>
      <c r="D10" s="223">
        <v>562690.74000000057</v>
      </c>
      <c r="E10" s="44">
        <f t="shared" si="0"/>
        <v>0.36609164322686893</v>
      </c>
      <c r="F10" s="231">
        <f t="shared" si="1"/>
        <v>0.37625337665714548</v>
      </c>
      <c r="G10" s="87">
        <f t="shared" ref="G10:G18" si="7">(D10-C10)/C10</f>
        <v>0.10169863893632507</v>
      </c>
      <c r="H10" s="83">
        <f t="shared" ref="H10:H18" si="8">(F10-E10)/E10</f>
        <v>2.7757348790338986E-2</v>
      </c>
      <c r="J10" s="25">
        <v>54000.695999999924</v>
      </c>
      <c r="K10" s="223">
        <v>61914.717000000077</v>
      </c>
      <c r="L10" s="44">
        <f t="shared" si="2"/>
        <v>0.15499691382159819</v>
      </c>
      <c r="M10" s="231">
        <f t="shared" si="3"/>
        <v>0.16773145223002128</v>
      </c>
      <c r="N10" s="87">
        <f t="shared" ref="N10:N18" si="9">(K10-J10)/J10</f>
        <v>0.1465540555255096</v>
      </c>
      <c r="O10" s="83">
        <f t="shared" ref="O10:O18" si="10">(M10-L10)/L10</f>
        <v>8.2159948185036594E-2</v>
      </c>
      <c r="Q10" s="49">
        <f t="shared" si="4"/>
        <v>1.0572858064949515</v>
      </c>
      <c r="R10" s="236">
        <f t="shared" si="5"/>
        <v>1.1003329644273161</v>
      </c>
      <c r="S10" s="92">
        <f t="shared" si="6"/>
        <v>4.0714778982110664E-2</v>
      </c>
    </row>
    <row r="11" spans="1:19" ht="20.100000000000001" customHeight="1" x14ac:dyDescent="0.25">
      <c r="A11" s="14"/>
      <c r="B11" s="1" t="s">
        <v>43</v>
      </c>
      <c r="C11" s="25">
        <v>14560.94000000003</v>
      </c>
      <c r="D11" s="223">
        <v>41036.130000000041</v>
      </c>
      <c r="E11" s="43">
        <f t="shared" si="0"/>
        <v>1.0436918024828117E-2</v>
      </c>
      <c r="F11" s="232">
        <f t="shared" si="1"/>
        <v>2.7439553168124974E-2</v>
      </c>
      <c r="G11" s="87">
        <f t="shared" si="7"/>
        <v>1.8182335755795955</v>
      </c>
      <c r="H11" s="83">
        <f t="shared" si="8"/>
        <v>1.6290858185193868</v>
      </c>
      <c r="J11" s="25">
        <v>2334.7020000000011</v>
      </c>
      <c r="K11" s="223">
        <v>5757.6890000000085</v>
      </c>
      <c r="L11" s="43">
        <f t="shared" si="2"/>
        <v>6.7012396413022833E-3</v>
      </c>
      <c r="M11" s="232">
        <f t="shared" si="3"/>
        <v>1.5597996474066404E-2</v>
      </c>
      <c r="N11" s="87">
        <f t="shared" si="9"/>
        <v>1.4661344360008282</v>
      </c>
      <c r="O11" s="83">
        <f t="shared" si="10"/>
        <v>1.3276285148691045</v>
      </c>
      <c r="Q11" s="49">
        <f t="shared" si="4"/>
        <v>1.6034006046312919</v>
      </c>
      <c r="R11" s="236">
        <f t="shared" si="5"/>
        <v>1.4030779705591154</v>
      </c>
      <c r="S11" s="92">
        <f t="shared" si="6"/>
        <v>-0.1249361098490052</v>
      </c>
    </row>
    <row r="12" spans="1:19" ht="20.100000000000001" customHeight="1" x14ac:dyDescent="0.25">
      <c r="A12" s="33" t="s">
        <v>41</v>
      </c>
      <c r="B12" s="21"/>
      <c r="C12" s="27">
        <f>SUM(C13:C15)</f>
        <v>287907.57000000012</v>
      </c>
      <c r="D12" s="224">
        <f>SUM(D13:D15)</f>
        <v>285370.52999999997</v>
      </c>
      <c r="E12" s="34">
        <f t="shared" si="0"/>
        <v>0.20636495355502174</v>
      </c>
      <c r="F12" s="230">
        <f t="shared" si="1"/>
        <v>0.19081818462294067</v>
      </c>
      <c r="G12" s="88">
        <f t="shared" si="7"/>
        <v>-8.811994766237485E-3</v>
      </c>
      <c r="H12" s="84">
        <f t="shared" si="8"/>
        <v>-7.5336284888780469E-2</v>
      </c>
      <c r="J12" s="27">
        <f>SUM(J13:J15)</f>
        <v>131561.49899999987</v>
      </c>
      <c r="K12" s="224">
        <f>SUM(K13:K15)</f>
        <v>131123.14400000003</v>
      </c>
      <c r="L12" s="34">
        <f t="shared" si="2"/>
        <v>0.37761784260601539</v>
      </c>
      <c r="M12" s="230">
        <f t="shared" si="3"/>
        <v>0.3552220930620773</v>
      </c>
      <c r="N12" s="88">
        <f t="shared" si="9"/>
        <v>-3.3319398405443549E-3</v>
      </c>
      <c r="O12" s="84">
        <f t="shared" si="10"/>
        <v>-5.9307974934077759E-2</v>
      </c>
      <c r="Q12" s="50">
        <f t="shared" si="4"/>
        <v>4.5695741518710262</v>
      </c>
      <c r="R12" s="237">
        <f t="shared" si="5"/>
        <v>4.5948382967225117</v>
      </c>
      <c r="S12" s="93">
        <f t="shared" si="6"/>
        <v>5.5287744572743054E-3</v>
      </c>
    </row>
    <row r="13" spans="1:19" ht="20.100000000000001" customHeight="1" x14ac:dyDescent="0.25">
      <c r="A13" s="14"/>
      <c r="B13" s="5" t="s">
        <v>7</v>
      </c>
      <c r="C13" s="42">
        <v>270008.82000000012</v>
      </c>
      <c r="D13" s="225">
        <v>265272.56</v>
      </c>
      <c r="E13" s="31">
        <f t="shared" si="0"/>
        <v>0.19353557670868546</v>
      </c>
      <c r="F13" s="229">
        <f t="shared" si="1"/>
        <v>0.1773793121857401</v>
      </c>
      <c r="G13" s="87">
        <f t="shared" si="7"/>
        <v>-1.7541130693434843E-2</v>
      </c>
      <c r="H13" s="83">
        <f t="shared" si="8"/>
        <v>-8.3479558630525932E-2</v>
      </c>
      <c r="J13" s="42">
        <v>122284.98499999986</v>
      </c>
      <c r="K13" s="225">
        <v>121152.73700000002</v>
      </c>
      <c r="L13" s="31">
        <f t="shared" si="2"/>
        <v>0.3509916850279195</v>
      </c>
      <c r="M13" s="229">
        <f t="shared" si="3"/>
        <v>0.32821153844007411</v>
      </c>
      <c r="N13" s="87">
        <f t="shared" si="9"/>
        <v>-9.2590926024142175E-3</v>
      </c>
      <c r="O13" s="83">
        <f t="shared" si="10"/>
        <v>-6.4902240023245419E-2</v>
      </c>
      <c r="Q13" s="49">
        <f t="shared" si="4"/>
        <v>4.5289255736164398</v>
      </c>
      <c r="R13" s="236">
        <f t="shared" si="5"/>
        <v>4.5671040005042371</v>
      </c>
      <c r="S13" s="92">
        <f t="shared" si="6"/>
        <v>8.429908212713489E-3</v>
      </c>
    </row>
    <row r="14" spans="1:19" ht="20.100000000000001" customHeight="1" x14ac:dyDescent="0.25">
      <c r="A14" s="14"/>
      <c r="B14" s="5" t="s">
        <v>8</v>
      </c>
      <c r="C14" s="42">
        <v>14086.940000000004</v>
      </c>
      <c r="D14" s="225">
        <v>14774.589999999995</v>
      </c>
      <c r="E14" s="31">
        <f t="shared" si="0"/>
        <v>1.009716666648389E-2</v>
      </c>
      <c r="F14" s="229">
        <f t="shared" si="1"/>
        <v>9.8792977759415181E-3</v>
      </c>
      <c r="G14" s="87">
        <f t="shared" si="7"/>
        <v>4.8814717745655926E-2</v>
      </c>
      <c r="H14" s="83">
        <f t="shared" si="8"/>
        <v>-2.1577230300214498E-2</v>
      </c>
      <c r="J14" s="42">
        <v>7985.9350000000004</v>
      </c>
      <c r="K14" s="225">
        <v>8260.5289999999986</v>
      </c>
      <c r="L14" s="31">
        <f t="shared" si="2"/>
        <v>2.29218393588832E-2</v>
      </c>
      <c r="M14" s="229">
        <f t="shared" si="3"/>
        <v>2.2378371290273417E-2</v>
      </c>
      <c r="N14" s="87">
        <f t="shared" si="9"/>
        <v>3.4384702605267665E-2</v>
      </c>
      <c r="O14" s="83">
        <f t="shared" si="10"/>
        <v>-2.3709618591283146E-2</v>
      </c>
      <c r="Q14" s="49">
        <f t="shared" si="4"/>
        <v>5.6690345809664819</v>
      </c>
      <c r="R14" s="236">
        <f t="shared" si="5"/>
        <v>5.5910377208436923</v>
      </c>
      <c r="S14" s="92">
        <f t="shared" si="6"/>
        <v>-1.3758402600799158E-2</v>
      </c>
    </row>
    <row r="15" spans="1:19" ht="20.100000000000001" customHeight="1" x14ac:dyDescent="0.25">
      <c r="A15" s="45"/>
      <c r="B15" s="46" t="s">
        <v>9</v>
      </c>
      <c r="C15" s="47">
        <v>3811.8099999999995</v>
      </c>
      <c r="D15" s="226">
        <v>5323.3799999999992</v>
      </c>
      <c r="E15" s="48">
        <f t="shared" si="0"/>
        <v>2.7322101798523983E-3</v>
      </c>
      <c r="F15" s="233">
        <f t="shared" si="1"/>
        <v>3.5595746612590651E-3</v>
      </c>
      <c r="G15" s="87">
        <f t="shared" si="7"/>
        <v>0.39654914594379048</v>
      </c>
      <c r="H15" s="83">
        <f t="shared" si="8"/>
        <v>0.30281875366241534</v>
      </c>
      <c r="J15" s="47">
        <v>1290.5790000000002</v>
      </c>
      <c r="K15" s="226">
        <v>1709.8779999999981</v>
      </c>
      <c r="L15" s="48">
        <f t="shared" si="2"/>
        <v>3.7043182192126687E-3</v>
      </c>
      <c r="M15" s="233">
        <f t="shared" si="3"/>
        <v>4.6321833317297346E-3</v>
      </c>
      <c r="N15" s="87">
        <f t="shared" si="9"/>
        <v>0.32489216080534233</v>
      </c>
      <c r="O15" s="83">
        <f t="shared" si="10"/>
        <v>0.25048202060628533</v>
      </c>
      <c r="Q15" s="49">
        <f t="shared" si="4"/>
        <v>3.3857380089773637</v>
      </c>
      <c r="R15" s="236">
        <f t="shared" si="5"/>
        <v>3.2120156742520702</v>
      </c>
      <c r="S15" s="92">
        <f t="shared" si="6"/>
        <v>-5.1310034699868855E-2</v>
      </c>
    </row>
    <row r="16" spans="1:19" ht="20.100000000000001" customHeight="1" x14ac:dyDescent="0.25">
      <c r="A16" s="14" t="s">
        <v>44</v>
      </c>
      <c r="B16" s="5"/>
      <c r="C16" s="42">
        <v>1332.5599999999997</v>
      </c>
      <c r="D16" s="225">
        <v>1896.5700000000002</v>
      </c>
      <c r="E16" s="31">
        <f t="shared" si="0"/>
        <v>9.5514571745813968E-4</v>
      </c>
      <c r="F16" s="229">
        <f t="shared" si="1"/>
        <v>1.2681759549955304E-3</v>
      </c>
      <c r="G16" s="89">
        <f t="shared" si="7"/>
        <v>0.42325298673230516</v>
      </c>
      <c r="H16" s="85">
        <f t="shared" si="8"/>
        <v>0.3277303471248717</v>
      </c>
      <c r="J16" s="42">
        <v>388.03499999999997</v>
      </c>
      <c r="K16" s="225">
        <v>518.61799999999994</v>
      </c>
      <c r="L16" s="31">
        <f t="shared" si="2"/>
        <v>1.1137676346757444E-3</v>
      </c>
      <c r="M16" s="229">
        <f t="shared" si="3"/>
        <v>1.4049737204262609E-3</v>
      </c>
      <c r="N16" s="89">
        <f t="shared" si="9"/>
        <v>0.33652376718594967</v>
      </c>
      <c r="O16" s="85">
        <f t="shared" si="10"/>
        <v>0.26146035913074139</v>
      </c>
      <c r="Q16" s="81">
        <f t="shared" si="4"/>
        <v>2.9119514318304618</v>
      </c>
      <c r="R16" s="238">
        <f t="shared" si="5"/>
        <v>2.7345049220434783</v>
      </c>
      <c r="S16" s="94">
        <f t="shared" si="6"/>
        <v>-6.0937317788792952E-2</v>
      </c>
    </row>
    <row r="17" spans="1:19" ht="20.100000000000001" customHeight="1" x14ac:dyDescent="0.25">
      <c r="A17" s="14" t="s">
        <v>10</v>
      </c>
      <c r="B17" s="1"/>
      <c r="C17" s="25">
        <v>6000.7300000000059</v>
      </c>
      <c r="D17" s="223">
        <v>7708.2299999999968</v>
      </c>
      <c r="E17" s="31">
        <f t="shared" si="0"/>
        <v>4.3011733513857462E-3</v>
      </c>
      <c r="F17" s="229">
        <f t="shared" si="1"/>
        <v>5.1542479009871467E-3</v>
      </c>
      <c r="G17" s="87">
        <f t="shared" si="7"/>
        <v>0.28454871323988734</v>
      </c>
      <c r="H17" s="83">
        <f t="shared" si="8"/>
        <v>0.1983353099048096</v>
      </c>
      <c r="J17" s="25">
        <v>3000.4789999999971</v>
      </c>
      <c r="K17" s="223">
        <v>4722.9650000000056</v>
      </c>
      <c r="L17" s="31">
        <f t="shared" si="2"/>
        <v>8.6122035350528689E-3</v>
      </c>
      <c r="M17" s="229">
        <f t="shared" si="3"/>
        <v>1.2794854223133451E-2</v>
      </c>
      <c r="N17" s="87">
        <f t="shared" si="9"/>
        <v>0.57407034010236702</v>
      </c>
      <c r="O17" s="83">
        <f t="shared" si="10"/>
        <v>0.48566556410988321</v>
      </c>
      <c r="Q17" s="49">
        <f t="shared" si="4"/>
        <v>5.0001899768861353</v>
      </c>
      <c r="R17" s="236">
        <f t="shared" si="5"/>
        <v>6.1271718669526045</v>
      </c>
      <c r="S17" s="92">
        <f t="shared" si="6"/>
        <v>0.22538781431826643</v>
      </c>
    </row>
    <row r="18" spans="1:19" ht="20.100000000000001" customHeight="1" thickBot="1" x14ac:dyDescent="0.3">
      <c r="A18" s="14" t="s">
        <v>11</v>
      </c>
      <c r="B18" s="16"/>
      <c r="C18" s="28">
        <v>12592.47</v>
      </c>
      <c r="D18" s="227">
        <v>14338.680000000004</v>
      </c>
      <c r="E18" s="32">
        <f t="shared" si="0"/>
        <v>9.0259679059255145E-3</v>
      </c>
      <c r="F18" s="234">
        <f t="shared" si="1"/>
        <v>9.5878186422727954E-3</v>
      </c>
      <c r="G18" s="90">
        <f t="shared" si="7"/>
        <v>0.13867096764971484</v>
      </c>
      <c r="H18" s="86">
        <f t="shared" si="8"/>
        <v>6.2248253284661915E-2</v>
      </c>
      <c r="J18" s="28">
        <v>2507.0829999999992</v>
      </c>
      <c r="K18" s="227">
        <v>3273.0410000000002</v>
      </c>
      <c r="L18" s="32">
        <f t="shared" si="2"/>
        <v>7.1960207271142256E-3</v>
      </c>
      <c r="M18" s="234">
        <f t="shared" si="3"/>
        <v>8.8669051033278632E-3</v>
      </c>
      <c r="N18" s="90">
        <f t="shared" si="9"/>
        <v>0.30551760751439072</v>
      </c>
      <c r="O18" s="86">
        <f t="shared" si="10"/>
        <v>0.2321956035948915</v>
      </c>
      <c r="Q18" s="82">
        <f t="shared" si="4"/>
        <v>1.9909382353104668</v>
      </c>
      <c r="R18" s="239">
        <f t="shared" si="5"/>
        <v>2.2826654894313836</v>
      </c>
      <c r="S18" s="95">
        <f t="shared" si="6"/>
        <v>0.14652752604122091</v>
      </c>
    </row>
    <row r="19" spans="1:19" ht="26.25" customHeight="1" thickBot="1" x14ac:dyDescent="0.3">
      <c r="A19" s="18" t="s">
        <v>12</v>
      </c>
      <c r="B19" s="75"/>
      <c r="C19" s="76">
        <f>C7+C8+C9+C12+C16+C17+C18</f>
        <v>1395137.9100000001</v>
      </c>
      <c r="D19" s="228">
        <f>D7+D8+D9+D12+D16+D17+D18</f>
        <v>1495510.1400000006</v>
      </c>
      <c r="E19" s="77">
        <f>E7+E8+E9+E12+E16+E17+E18</f>
        <v>0.99999999999999989</v>
      </c>
      <c r="F19" s="235">
        <f>F7+F8+F9+F12+F16+F17+F18</f>
        <v>0.99999999999999989</v>
      </c>
      <c r="G19" s="90">
        <f>(D19-C19)/C19</f>
        <v>7.1944306925184498E-2</v>
      </c>
      <c r="H19" s="86">
        <v>0</v>
      </c>
      <c r="I19" s="2"/>
      <c r="J19" s="76">
        <f>J7+J8+J9+J12+J16+J17+J18</f>
        <v>348398.52399999945</v>
      </c>
      <c r="K19" s="228">
        <f>K7+K8+K9+K12+K16+K17+K18</f>
        <v>369130.03600000025</v>
      </c>
      <c r="L19" s="77">
        <f>L7+L8+L9+L12+L16+L17+L18</f>
        <v>1</v>
      </c>
      <c r="M19" s="235">
        <f>M7+M8+M9+M12+M16+M17+M18</f>
        <v>0.99999999999999989</v>
      </c>
      <c r="N19" s="90">
        <f>(K19-J19)/J19</f>
        <v>5.9505165986296876E-2</v>
      </c>
      <c r="O19" s="86">
        <f>(M19-L19)/L19</f>
        <v>-1.1102230246251565E-16</v>
      </c>
      <c r="P19" s="2"/>
      <c r="Q19" s="35">
        <f>(J19/C19)*10</f>
        <v>2.497233581732428</v>
      </c>
      <c r="R19" s="240">
        <f>(K19/D19)*10</f>
        <v>2.4682549862216256</v>
      </c>
      <c r="S19" s="95">
        <f t="shared" si="6"/>
        <v>-1.1604279120217028E-2</v>
      </c>
    </row>
    <row r="21" spans="1:19" x14ac:dyDescent="0.25">
      <c r="A21" s="2"/>
    </row>
    <row r="22" spans="1:19" ht="8.25" customHeight="1" thickBot="1" x14ac:dyDescent="0.3"/>
    <row r="23" spans="1:19" ht="15" customHeight="1" x14ac:dyDescent="0.25">
      <c r="A23" s="374" t="s">
        <v>2</v>
      </c>
      <c r="B23" s="382"/>
      <c r="C23" s="385" t="s">
        <v>1</v>
      </c>
      <c r="D23" s="387"/>
      <c r="E23" s="381" t="s">
        <v>13</v>
      </c>
      <c r="F23" s="381"/>
      <c r="G23" s="385" t="s">
        <v>14</v>
      </c>
      <c r="H23" s="386"/>
      <c r="J23" s="393">
        <v>1000</v>
      </c>
      <c r="K23" s="381"/>
      <c r="L23" s="394" t="s">
        <v>13</v>
      </c>
      <c r="M23" s="395"/>
      <c r="N23" s="381" t="s">
        <v>14</v>
      </c>
      <c r="O23" s="386"/>
      <c r="Q23" s="380" t="s">
        <v>23</v>
      </c>
      <c r="R23" s="381"/>
      <c r="S23" s="208" t="s">
        <v>0</v>
      </c>
    </row>
    <row r="24" spans="1:19" ht="15" customHeight="1" x14ac:dyDescent="0.25">
      <c r="A24" s="383"/>
      <c r="B24" s="384"/>
      <c r="C24" s="388" t="str">
        <f>C5</f>
        <v>jan-junho</v>
      </c>
      <c r="D24" s="379"/>
      <c r="E24" s="389" t="str">
        <f>C5</f>
        <v>jan-junho</v>
      </c>
      <c r="F24" s="389"/>
      <c r="G24" s="388" t="str">
        <f>G5</f>
        <v>2018/2017</v>
      </c>
      <c r="H24" s="390"/>
      <c r="J24" s="378" t="str">
        <f>C5</f>
        <v>jan-junho</v>
      </c>
      <c r="K24" s="389"/>
      <c r="L24" s="391" t="str">
        <f>C5</f>
        <v>jan-junho</v>
      </c>
      <c r="M24" s="392"/>
      <c r="N24" s="389" t="str">
        <f>N5</f>
        <v>2018/2017</v>
      </c>
      <c r="O24" s="390"/>
      <c r="Q24" s="378" t="str">
        <f>C5</f>
        <v>jan-junho</v>
      </c>
      <c r="R24" s="379"/>
      <c r="S24" s="209" t="str">
        <f>S5</f>
        <v>2018 /2017</v>
      </c>
    </row>
    <row r="25" spans="1:19" ht="19.5" customHeight="1" x14ac:dyDescent="0.25">
      <c r="A25" s="383"/>
      <c r="B25" s="384"/>
      <c r="C25" s="221">
        <f>C6</f>
        <v>2017</v>
      </c>
      <c r="D25" s="219">
        <f>D6</f>
        <v>2018</v>
      </c>
      <c r="E25" s="216">
        <f>C6</f>
        <v>2017</v>
      </c>
      <c r="F25" s="219">
        <f>D6</f>
        <v>2018</v>
      </c>
      <c r="G25" s="221" t="s">
        <v>1</v>
      </c>
      <c r="H25" s="222" t="s">
        <v>15</v>
      </c>
      <c r="J25" s="215">
        <f>C6</f>
        <v>2017</v>
      </c>
      <c r="K25" s="220">
        <f>D6</f>
        <v>2018</v>
      </c>
      <c r="L25" s="218">
        <f>C6</f>
        <v>2017</v>
      </c>
      <c r="M25" s="219">
        <f>D6</f>
        <v>2018</v>
      </c>
      <c r="N25" s="217">
        <v>1000</v>
      </c>
      <c r="O25" s="222" t="s">
        <v>15</v>
      </c>
      <c r="Q25" s="215">
        <f>C6</f>
        <v>2017</v>
      </c>
      <c r="R25" s="220">
        <f>D6</f>
        <v>2018</v>
      </c>
      <c r="S25" s="209" t="s">
        <v>24</v>
      </c>
    </row>
    <row r="26" spans="1:19" ht="20.100000000000001" customHeight="1" x14ac:dyDescent="0.25">
      <c r="A26" s="14" t="s">
        <v>4</v>
      </c>
      <c r="B26" s="1"/>
      <c r="C26" s="25">
        <v>149275.86999999991</v>
      </c>
      <c r="D26" s="223">
        <v>157483.10999999984</v>
      </c>
      <c r="E26" s="31">
        <f>C26/$C$38</f>
        <v>0.19502870259654301</v>
      </c>
      <c r="F26" s="229">
        <f>D26/$D$38</f>
        <v>0.18253770619265583</v>
      </c>
      <c r="G26" s="87">
        <f>(D26-C26)/C26</f>
        <v>5.4980352819246257E-2</v>
      </c>
      <c r="H26" s="83">
        <f>(F26-E26)/E26</f>
        <v>-6.4046964562582229E-2</v>
      </c>
      <c r="J26" s="25">
        <v>38011.191000000064</v>
      </c>
      <c r="K26" s="223">
        <v>40388.418999999973</v>
      </c>
      <c r="L26" s="31">
        <f>J26/$J$38</f>
        <v>0.19592906388088385</v>
      </c>
      <c r="M26" s="229">
        <f>K26/$K$38</f>
        <v>0.19407564530599816</v>
      </c>
      <c r="N26" s="87">
        <f>(K26-J26)/J26</f>
        <v>6.2540213486073193E-2</v>
      </c>
      <c r="O26" s="83">
        <f>(M26-L26)/L26</f>
        <v>-9.4596408423228435E-3</v>
      </c>
      <c r="Q26" s="49">
        <f t="shared" ref="Q26:Q38" si="11">(J26/C26)*10</f>
        <v>2.5463720961733527</v>
      </c>
      <c r="R26" s="236">
        <f t="shared" ref="R26:R38" si="12">(K26/D26)*10</f>
        <v>2.564619088358111</v>
      </c>
      <c r="S26" s="92">
        <f>(R26-Q26)/Q26</f>
        <v>7.1658781574694547E-3</v>
      </c>
    </row>
    <row r="27" spans="1:19" ht="20.100000000000001" customHeight="1" x14ac:dyDescent="0.25">
      <c r="A27" s="14" t="s">
        <v>5</v>
      </c>
      <c r="B27" s="1"/>
      <c r="C27" s="25">
        <v>91890.459999999905</v>
      </c>
      <c r="D27" s="223">
        <v>91706.590000000026</v>
      </c>
      <c r="E27" s="31">
        <f>C27/$C$38</f>
        <v>0.12005474960420277</v>
      </c>
      <c r="F27" s="229">
        <f>D27/$D$38</f>
        <v>0.10629654558733551</v>
      </c>
      <c r="G27" s="87">
        <f t="shared" ref="G27:G38" si="13">(D27-C27)/C27</f>
        <v>-2.000969415104453E-3</v>
      </c>
      <c r="H27" s="83">
        <f t="shared" ref="H27:H38" si="14">(F27-E27)/E27</f>
        <v>-0.11459941453566309</v>
      </c>
      <c r="J27" s="25">
        <v>21845.175000000007</v>
      </c>
      <c r="K27" s="223">
        <v>21916.136999999992</v>
      </c>
      <c r="L27" s="31">
        <f t="shared" ref="L27:L37" si="15">J27/$J$38</f>
        <v>0.11260117285101855</v>
      </c>
      <c r="M27" s="229">
        <f t="shared" ref="M27:M37" si="16">K27/$K$38</f>
        <v>0.10531208044785471</v>
      </c>
      <c r="N27" s="87">
        <f t="shared" ref="N27:N38" si="17">(K27-J27)/J27</f>
        <v>3.2484061125619256E-3</v>
      </c>
      <c r="O27" s="83">
        <f t="shared" ref="O27:O37" si="18">(M27-L27)/L27</f>
        <v>-6.4733716520057535E-2</v>
      </c>
      <c r="Q27" s="49">
        <f t="shared" si="11"/>
        <v>2.3773060881401649</v>
      </c>
      <c r="R27" s="236">
        <f t="shared" si="12"/>
        <v>2.3898104814495866</v>
      </c>
      <c r="S27" s="92">
        <f t="shared" ref="S27:S36" si="19">(R27-Q27)/Q27</f>
        <v>5.2599004275483583E-3</v>
      </c>
    </row>
    <row r="28" spans="1:19" ht="20.100000000000001" customHeight="1" x14ac:dyDescent="0.25">
      <c r="A28" s="33" t="s">
        <v>42</v>
      </c>
      <c r="B28" s="21"/>
      <c r="C28" s="27">
        <f>C29+C30</f>
        <v>263610.56999999966</v>
      </c>
      <c r="D28" s="224">
        <f>D29+D30</f>
        <v>353234.49999999994</v>
      </c>
      <c r="E28" s="34">
        <f>C28/$C$38</f>
        <v>0.34440681844852183</v>
      </c>
      <c r="F28" s="230">
        <f>D28/$D$38</f>
        <v>0.40943194084819473</v>
      </c>
      <c r="G28" s="88">
        <f>(D28-C28)/C28</f>
        <v>0.33998610146778407</v>
      </c>
      <c r="H28" s="84">
        <f t="shared" si="14"/>
        <v>0.18880323767281088</v>
      </c>
      <c r="J28" s="27">
        <f>J29+J30</f>
        <v>30741.310999999998</v>
      </c>
      <c r="K28" s="224">
        <f>K29+K30</f>
        <v>40394.830000000031</v>
      </c>
      <c r="L28" s="34">
        <f t="shared" si="15"/>
        <v>0.15845639476808571</v>
      </c>
      <c r="M28" s="230">
        <f t="shared" si="16"/>
        <v>0.194106451635953</v>
      </c>
      <c r="N28" s="88">
        <f t="shared" si="17"/>
        <v>0.31402431080444271</v>
      </c>
      <c r="O28" s="84">
        <f t="shared" si="18"/>
        <v>0.2249833900363829</v>
      </c>
      <c r="Q28" s="50">
        <f t="shared" ref="Q28:R30" si="20">(J28/C28)*10</f>
        <v>1.1661638226418629</v>
      </c>
      <c r="R28" s="237">
        <f t="shared" si="20"/>
        <v>1.1435697815473869</v>
      </c>
      <c r="S28" s="93">
        <f t="shared" si="19"/>
        <v>-1.9374671599133319E-2</v>
      </c>
    </row>
    <row r="29" spans="1:19" ht="20.100000000000001" customHeight="1" x14ac:dyDescent="0.25">
      <c r="A29" s="14"/>
      <c r="B29" s="1" t="s">
        <v>6</v>
      </c>
      <c r="C29" s="25">
        <v>252966.02999999968</v>
      </c>
      <c r="D29" s="223">
        <v>322250.37999999995</v>
      </c>
      <c r="E29" s="44">
        <f t="shared" ref="E29:E36" si="21">C29/$C$38</f>
        <v>0.33049974273737709</v>
      </c>
      <c r="F29" s="231">
        <f t="shared" ref="F29:F36" si="22">D29/$D$38</f>
        <v>0.37351843753220104</v>
      </c>
      <c r="G29" s="87">
        <f>(D29-C29)/C29</f>
        <v>0.27388796037159757</v>
      </c>
      <c r="H29" s="83">
        <f>(F29-E29)/E29</f>
        <v>0.13016256665896295</v>
      </c>
      <c r="J29" s="25">
        <v>29139.922999999995</v>
      </c>
      <c r="K29" s="223">
        <v>36718.803000000029</v>
      </c>
      <c r="L29" s="44">
        <f>J29/$J$38</f>
        <v>0.15020202431833893</v>
      </c>
      <c r="M29" s="231">
        <f>K29/$K$38</f>
        <v>0.17644229617130672</v>
      </c>
      <c r="N29" s="87">
        <f>(K29-J29)/J29</f>
        <v>0.26008579363782242</v>
      </c>
      <c r="O29" s="83">
        <f>(M29-L29)/L29</f>
        <v>0.17469985489246154</v>
      </c>
      <c r="Q29" s="49">
        <f t="shared" si="20"/>
        <v>1.1519302809155851</v>
      </c>
      <c r="R29" s="236">
        <f t="shared" si="20"/>
        <v>1.1394494864521194</v>
      </c>
      <c r="S29" s="92">
        <f t="shared" si="19"/>
        <v>-1.0834678686930303E-2</v>
      </c>
    </row>
    <row r="30" spans="1:19" ht="20.100000000000001" customHeight="1" x14ac:dyDescent="0.25">
      <c r="A30" s="14"/>
      <c r="B30" s="1" t="s">
        <v>43</v>
      </c>
      <c r="C30" s="25">
        <v>10644.540000000005</v>
      </c>
      <c r="D30" s="223">
        <v>30984.119999999995</v>
      </c>
      <c r="E30" s="43">
        <f t="shared" si="21"/>
        <v>1.3907075711144797E-2</v>
      </c>
      <c r="F30" s="232">
        <f t="shared" si="22"/>
        <v>3.5913503315993675E-2</v>
      </c>
      <c r="G30" s="87">
        <f>(D30-C30)/C30</f>
        <v>1.9107993393796239</v>
      </c>
      <c r="H30" s="83">
        <f>(F30-E30)/E30</f>
        <v>1.5823907241127231</v>
      </c>
      <c r="J30" s="25">
        <v>1601.3880000000011</v>
      </c>
      <c r="K30" s="223">
        <v>3676.0270000000037</v>
      </c>
      <c r="L30" s="43">
        <f>J30/$J$38</f>
        <v>8.2543704497467733E-3</v>
      </c>
      <c r="M30" s="232">
        <f>K30/$K$38</f>
        <v>1.7664155464646281E-2</v>
      </c>
      <c r="N30" s="87">
        <f>(K30-J30)/J30</f>
        <v>1.2955255066230054</v>
      </c>
      <c r="O30" s="83">
        <f>(M30-L30)/L30</f>
        <v>1.1399760977759581</v>
      </c>
      <c r="Q30" s="49">
        <f t="shared" si="20"/>
        <v>1.5044219853558729</v>
      </c>
      <c r="R30" s="236">
        <f t="shared" si="20"/>
        <v>1.1864229159969701</v>
      </c>
      <c r="S30" s="92">
        <f t="shared" si="19"/>
        <v>-0.21137624446752531</v>
      </c>
    </row>
    <row r="31" spans="1:19" ht="20.100000000000001" customHeight="1" x14ac:dyDescent="0.25">
      <c r="A31" s="33" t="s">
        <v>41</v>
      </c>
      <c r="B31" s="21"/>
      <c r="C31" s="27">
        <f>SUM(C32:C34)</f>
        <v>250697.36000000002</v>
      </c>
      <c r="D31" s="224">
        <f>SUM(D32:D34)</f>
        <v>246505.41000000003</v>
      </c>
      <c r="E31" s="34">
        <f t="shared" si="21"/>
        <v>0.32753572874958636</v>
      </c>
      <c r="F31" s="230">
        <f t="shared" si="22"/>
        <v>0.28572290771677178</v>
      </c>
      <c r="G31" s="88">
        <f t="shared" si="13"/>
        <v>-1.6721157334883711E-2</v>
      </c>
      <c r="H31" s="84">
        <f t="shared" si="14"/>
        <v>-0.12765880898685741</v>
      </c>
      <c r="J31" s="27">
        <f>SUM(J32:J34)</f>
        <v>100961.27799999998</v>
      </c>
      <c r="K31" s="224">
        <f>SUM(K32:K34)</f>
        <v>100242.93099999997</v>
      </c>
      <c r="L31" s="34">
        <f t="shared" si="15"/>
        <v>0.52040591642491907</v>
      </c>
      <c r="M31" s="230">
        <f t="shared" si="16"/>
        <v>0.48169034596748278</v>
      </c>
      <c r="N31" s="88">
        <f t="shared" si="17"/>
        <v>-7.1150743555366746E-3</v>
      </c>
      <c r="O31" s="84">
        <f t="shared" si="18"/>
        <v>-7.4394946781935617E-2</v>
      </c>
      <c r="Q31" s="50">
        <f t="shared" si="11"/>
        <v>4.0272174385881039</v>
      </c>
      <c r="R31" s="237">
        <f t="shared" si="12"/>
        <v>4.066561094947164</v>
      </c>
      <c r="S31" s="93">
        <f t="shared" si="19"/>
        <v>9.7694393111422244E-3</v>
      </c>
    </row>
    <row r="32" spans="1:19" ht="20.100000000000001" customHeight="1" x14ac:dyDescent="0.25">
      <c r="A32" s="14"/>
      <c r="B32" s="5" t="s">
        <v>7</v>
      </c>
      <c r="C32" s="42">
        <v>238482.05000000002</v>
      </c>
      <c r="D32" s="225">
        <v>231834.67000000004</v>
      </c>
      <c r="E32" s="31">
        <f t="shared" si="21"/>
        <v>0.31157644436481219</v>
      </c>
      <c r="F32" s="229">
        <f t="shared" si="22"/>
        <v>0.26871814302963265</v>
      </c>
      <c r="G32" s="87">
        <f t="shared" si="13"/>
        <v>-2.787371208860363E-2</v>
      </c>
      <c r="H32" s="83">
        <f t="shared" si="14"/>
        <v>-0.13755308564019203</v>
      </c>
      <c r="J32" s="42">
        <v>95225.133999999976</v>
      </c>
      <c r="K32" s="225">
        <v>94257.574999999968</v>
      </c>
      <c r="L32" s="31">
        <f t="shared" si="15"/>
        <v>0.49083890485177611</v>
      </c>
      <c r="M32" s="229">
        <f t="shared" si="16"/>
        <v>0.45292933335923663</v>
      </c>
      <c r="N32" s="87">
        <f t="shared" si="17"/>
        <v>-1.0160752307263843E-2</v>
      </c>
      <c r="O32" s="83">
        <f t="shared" si="18"/>
        <v>-7.7234243491736757E-2</v>
      </c>
      <c r="Q32" s="49">
        <f t="shared" si="11"/>
        <v>3.9929686112644527</v>
      </c>
      <c r="R32" s="236">
        <f t="shared" si="12"/>
        <v>4.0657238626129537</v>
      </c>
      <c r="S32" s="92">
        <f t="shared" si="19"/>
        <v>1.8220842293438823E-2</v>
      </c>
    </row>
    <row r="33" spans="1:19" ht="20.100000000000001" customHeight="1" x14ac:dyDescent="0.25">
      <c r="A33" s="14"/>
      <c r="B33" s="5" t="s">
        <v>8</v>
      </c>
      <c r="C33" s="42">
        <v>9394.41</v>
      </c>
      <c r="D33" s="225">
        <v>10306.369999999997</v>
      </c>
      <c r="E33" s="31">
        <f t="shared" si="21"/>
        <v>1.2273782721614624E-2</v>
      </c>
      <c r="F33" s="229">
        <f t="shared" si="22"/>
        <v>1.1946050208005187E-2</v>
      </c>
      <c r="G33" s="87">
        <f t="shared" si="13"/>
        <v>9.707474977140633E-2</v>
      </c>
      <c r="H33" s="83">
        <f t="shared" si="14"/>
        <v>-2.6701834393099269E-2</v>
      </c>
      <c r="J33" s="42">
        <v>4930.1200000000008</v>
      </c>
      <c r="K33" s="225">
        <v>4960.3149999999996</v>
      </c>
      <c r="L33" s="31">
        <f t="shared" si="15"/>
        <v>2.5412352810003286E-2</v>
      </c>
      <c r="M33" s="229">
        <f t="shared" si="16"/>
        <v>2.3835454775935221E-2</v>
      </c>
      <c r="N33" s="87">
        <f t="shared" si="17"/>
        <v>6.1245973728831738E-3</v>
      </c>
      <c r="O33" s="83">
        <f t="shared" si="18"/>
        <v>-6.2052421743780312E-2</v>
      </c>
      <c r="Q33" s="49">
        <f t="shared" si="11"/>
        <v>5.2479293537327001</v>
      </c>
      <c r="R33" s="236">
        <f t="shared" si="12"/>
        <v>4.8128633068675013</v>
      </c>
      <c r="S33" s="92">
        <f t="shared" si="19"/>
        <v>-8.290242065773025E-2</v>
      </c>
    </row>
    <row r="34" spans="1:19" ht="20.100000000000001" customHeight="1" x14ac:dyDescent="0.25">
      <c r="A34" s="45"/>
      <c r="B34" s="46" t="s">
        <v>9</v>
      </c>
      <c r="C34" s="47">
        <v>2820.9000000000005</v>
      </c>
      <c r="D34" s="226">
        <v>4364.3700000000008</v>
      </c>
      <c r="E34" s="48">
        <f t="shared" si="21"/>
        <v>3.6855016631595493E-3</v>
      </c>
      <c r="F34" s="233">
        <f t="shared" si="22"/>
        <v>5.0587144791339354E-3</v>
      </c>
      <c r="G34" s="87">
        <f t="shared" si="13"/>
        <v>0.54715516324577262</v>
      </c>
      <c r="H34" s="83">
        <f t="shared" si="14"/>
        <v>0.37259861519018889</v>
      </c>
      <c r="J34" s="47">
        <v>806.02400000000034</v>
      </c>
      <c r="K34" s="226">
        <v>1025.0409999999995</v>
      </c>
      <c r="L34" s="48">
        <f t="shared" si="15"/>
        <v>4.1546587631396585E-3</v>
      </c>
      <c r="M34" s="233">
        <f t="shared" si="16"/>
        <v>4.9255578323109334E-3</v>
      </c>
      <c r="N34" s="87">
        <f t="shared" si="17"/>
        <v>0.27172515954859788</v>
      </c>
      <c r="O34" s="83">
        <f t="shared" si="18"/>
        <v>0.18555051404238782</v>
      </c>
      <c r="Q34" s="49">
        <f t="shared" si="11"/>
        <v>2.8573292211705494</v>
      </c>
      <c r="R34" s="236">
        <f t="shared" si="12"/>
        <v>2.3486574236373161</v>
      </c>
      <c r="S34" s="92">
        <f t="shared" si="19"/>
        <v>-0.17802351712374537</v>
      </c>
    </row>
    <row r="35" spans="1:19" ht="20.100000000000001" customHeight="1" x14ac:dyDescent="0.25">
      <c r="A35" s="14" t="s">
        <v>44</v>
      </c>
      <c r="B35" s="5"/>
      <c r="C35" s="42">
        <v>1026.8399999999997</v>
      </c>
      <c r="D35" s="225">
        <v>1563.75</v>
      </c>
      <c r="E35" s="31">
        <f t="shared" si="21"/>
        <v>1.3415649359419864E-3</v>
      </c>
      <c r="F35" s="229">
        <f t="shared" si="22"/>
        <v>1.8125330269307346E-3</v>
      </c>
      <c r="G35" s="89">
        <f>(D35-C35)/C35</f>
        <v>0.52287600794671074</v>
      </c>
      <c r="H35" s="85">
        <f>(F35-E35)/E35</f>
        <v>0.35105873623482536</v>
      </c>
      <c r="J35" s="42">
        <v>227.63900000000001</v>
      </c>
      <c r="K35" s="225">
        <v>348.339</v>
      </c>
      <c r="L35" s="31">
        <f>J35/$J$38</f>
        <v>1.1733675004495503E-3</v>
      </c>
      <c r="M35" s="229">
        <f>K35/$K$38</f>
        <v>1.6738490360379331E-3</v>
      </c>
      <c r="N35" s="89">
        <f>(K35-J35)/J35</f>
        <v>0.53022548860256802</v>
      </c>
      <c r="O35" s="85">
        <f>(M35-L35)/L35</f>
        <v>0.42653434273288987</v>
      </c>
      <c r="Q35" s="81">
        <f>(J35/C35)*10</f>
        <v>2.2168887071013992</v>
      </c>
      <c r="R35" s="238">
        <f>(K35/D35)*10</f>
        <v>2.2275875299760193</v>
      </c>
      <c r="S35" s="94">
        <f t="shared" si="19"/>
        <v>4.8260532160899032E-3</v>
      </c>
    </row>
    <row r="36" spans="1:19" ht="20.100000000000001" customHeight="1" x14ac:dyDescent="0.25">
      <c r="A36" s="14" t="s">
        <v>10</v>
      </c>
      <c r="B36" s="1"/>
      <c r="C36" s="25">
        <v>1923.2200000000003</v>
      </c>
      <c r="D36" s="223">
        <v>3135.6600000000012</v>
      </c>
      <c r="E36" s="31">
        <f t="shared" si="21"/>
        <v>2.5126840755155121E-3</v>
      </c>
      <c r="F36" s="229">
        <f t="shared" si="22"/>
        <v>3.6345242597765818E-3</v>
      </c>
      <c r="G36" s="87">
        <f t="shared" si="13"/>
        <v>0.63042189661089254</v>
      </c>
      <c r="H36" s="83">
        <f t="shared" si="14"/>
        <v>0.44647084573531537</v>
      </c>
      <c r="J36" s="25">
        <v>759.10500000000036</v>
      </c>
      <c r="K36" s="223">
        <v>2487.7259999999997</v>
      </c>
      <c r="L36" s="31">
        <f t="shared" si="15"/>
        <v>3.9128143087465515E-3</v>
      </c>
      <c r="M36" s="229">
        <f t="shared" si="16"/>
        <v>1.1954095771723816E-2</v>
      </c>
      <c r="N36" s="87">
        <f t="shared" si="17"/>
        <v>2.2771829983994287</v>
      </c>
      <c r="O36" s="83">
        <f t="shared" si="18"/>
        <v>2.055114510546054</v>
      </c>
      <c r="Q36" s="49">
        <f t="shared" si="11"/>
        <v>3.9470523393059569</v>
      </c>
      <c r="R36" s="236">
        <f t="shared" si="12"/>
        <v>7.9336598993513281</v>
      </c>
      <c r="S36" s="92">
        <f t="shared" si="19"/>
        <v>1.0100214583793357</v>
      </c>
    </row>
    <row r="37" spans="1:19" ht="20.100000000000001" customHeight="1" thickBot="1" x14ac:dyDescent="0.3">
      <c r="A37" s="14" t="s">
        <v>11</v>
      </c>
      <c r="B37" s="16"/>
      <c r="C37" s="28">
        <v>6980.3000000000011</v>
      </c>
      <c r="D37" s="227">
        <v>9113.880000000001</v>
      </c>
      <c r="E37" s="32">
        <f>C37/$C$38</f>
        <v>9.1197515896886093E-3</v>
      </c>
      <c r="F37" s="234">
        <f>D37/$D$38</f>
        <v>1.0563842368334764E-2</v>
      </c>
      <c r="G37" s="90">
        <f t="shared" si="13"/>
        <v>0.3056573499706316</v>
      </c>
      <c r="H37" s="86">
        <f t="shared" si="14"/>
        <v>0.15834760019987154</v>
      </c>
      <c r="J37" s="28">
        <v>1459.1629999999996</v>
      </c>
      <c r="K37" s="227">
        <v>2328.1990000000005</v>
      </c>
      <c r="L37" s="32">
        <f t="shared" si="15"/>
        <v>7.5212702658967335E-3</v>
      </c>
      <c r="M37" s="234">
        <f t="shared" si="16"/>
        <v>1.118753183494952E-2</v>
      </c>
      <c r="N37" s="90">
        <f t="shared" si="17"/>
        <v>0.59557157082519308</v>
      </c>
      <c r="O37" s="86">
        <f t="shared" si="18"/>
        <v>0.48745244346244371</v>
      </c>
      <c r="Q37" s="82">
        <f t="shared" si="11"/>
        <v>2.0904015586722622</v>
      </c>
      <c r="R37" s="239">
        <f t="shared" si="12"/>
        <v>2.5545640276150228</v>
      </c>
      <c r="S37" s="95">
        <f>(R37-Q37)/Q37</f>
        <v>0.22204464353613362</v>
      </c>
    </row>
    <row r="38" spans="1:19" ht="26.25" customHeight="1" thickBot="1" x14ac:dyDescent="0.3">
      <c r="A38" s="18" t="s">
        <v>12</v>
      </c>
      <c r="B38" s="75"/>
      <c r="C38" s="76">
        <f>C26+C27+C28+C31+C35+C36+C37</f>
        <v>765404.61999999941</v>
      </c>
      <c r="D38" s="228">
        <f>D26+D27+D28+D31+D35+D36+D37</f>
        <v>862742.89999999991</v>
      </c>
      <c r="E38" s="77">
        <f>C38/$C$38</f>
        <v>1</v>
      </c>
      <c r="F38" s="235">
        <f>D38/$D$38</f>
        <v>1</v>
      </c>
      <c r="G38" s="90">
        <f t="shared" si="13"/>
        <v>0.12717231834843193</v>
      </c>
      <c r="H38" s="86">
        <f t="shared" si="14"/>
        <v>0</v>
      </c>
      <c r="I38" s="2"/>
      <c r="J38" s="76">
        <f>J26+J27+J28+J31+J35+J36+J37</f>
        <v>194004.86200000005</v>
      </c>
      <c r="K38" s="228">
        <f>K26+K27+K28+K31+K35+K36+K37</f>
        <v>208106.58099999998</v>
      </c>
      <c r="L38" s="77">
        <f>L26+L27+L28+L31+L35+L36+L37</f>
        <v>1</v>
      </c>
      <c r="M38" s="235">
        <f>M26+M27+M28+M31+M35+M36+M37</f>
        <v>0.99999999999999989</v>
      </c>
      <c r="N38" s="90">
        <f t="shared" si="17"/>
        <v>7.2687451513457027E-2</v>
      </c>
      <c r="O38" s="86">
        <v>0</v>
      </c>
      <c r="P38" s="2"/>
      <c r="Q38" s="35">
        <f t="shared" si="11"/>
        <v>2.5346706425681127</v>
      </c>
      <c r="R38" s="240">
        <f t="shared" si="12"/>
        <v>2.4121506070927969</v>
      </c>
      <c r="S38" s="95">
        <f>(R38-Q38)/Q38</f>
        <v>-4.8337655164214635E-2</v>
      </c>
    </row>
    <row r="40" spans="1:19" x14ac:dyDescent="0.25">
      <c r="A40" s="2"/>
    </row>
    <row r="41" spans="1:19" ht="8.25" customHeight="1" thickBot="1" x14ac:dyDescent="0.3"/>
    <row r="42" spans="1:19" ht="15" customHeight="1" x14ac:dyDescent="0.25">
      <c r="A42" s="374" t="s">
        <v>16</v>
      </c>
      <c r="B42" s="382"/>
      <c r="C42" s="385" t="s">
        <v>1</v>
      </c>
      <c r="D42" s="387"/>
      <c r="E42" s="381" t="s">
        <v>13</v>
      </c>
      <c r="F42" s="381"/>
      <c r="G42" s="385" t="s">
        <v>14</v>
      </c>
      <c r="H42" s="386"/>
      <c r="J42" s="393">
        <v>1000</v>
      </c>
      <c r="K42" s="381"/>
      <c r="L42" s="394" t="s">
        <v>13</v>
      </c>
      <c r="M42" s="395"/>
      <c r="N42" s="381" t="s">
        <v>14</v>
      </c>
      <c r="O42" s="386"/>
      <c r="Q42" s="380" t="s">
        <v>23</v>
      </c>
      <c r="R42" s="381"/>
      <c r="S42" s="208" t="s">
        <v>0</v>
      </c>
    </row>
    <row r="43" spans="1:19" ht="15" customHeight="1" x14ac:dyDescent="0.25">
      <c r="A43" s="383"/>
      <c r="B43" s="384"/>
      <c r="C43" s="388" t="str">
        <f>C5</f>
        <v>jan-junho</v>
      </c>
      <c r="D43" s="379"/>
      <c r="E43" s="389" t="str">
        <f>C5</f>
        <v>jan-junho</v>
      </c>
      <c r="F43" s="389"/>
      <c r="G43" s="388" t="str">
        <f>C5</f>
        <v>jan-junho</v>
      </c>
      <c r="H43" s="390"/>
      <c r="J43" s="378" t="str">
        <f>C5</f>
        <v>jan-junho</v>
      </c>
      <c r="K43" s="389"/>
      <c r="L43" s="391" t="str">
        <f>C5</f>
        <v>jan-junho</v>
      </c>
      <c r="M43" s="392"/>
      <c r="N43" s="389" t="str">
        <f>C5</f>
        <v>jan-junho</v>
      </c>
      <c r="O43" s="390"/>
      <c r="Q43" s="378" t="str">
        <f>C5</f>
        <v>jan-junho</v>
      </c>
      <c r="R43" s="379"/>
      <c r="S43" s="209" t="str">
        <f>S24</f>
        <v>2018 /2017</v>
      </c>
    </row>
    <row r="44" spans="1:19" ht="15.75" customHeight="1" x14ac:dyDescent="0.25">
      <c r="A44" s="383"/>
      <c r="B44" s="384"/>
      <c r="C44" s="221">
        <f>C6</f>
        <v>2017</v>
      </c>
      <c r="D44" s="219">
        <f>D6</f>
        <v>2018</v>
      </c>
      <c r="E44" s="216">
        <f>C6</f>
        <v>2017</v>
      </c>
      <c r="F44" s="219">
        <f>D6</f>
        <v>2018</v>
      </c>
      <c r="G44" s="221" t="s">
        <v>1</v>
      </c>
      <c r="H44" s="222" t="s">
        <v>15</v>
      </c>
      <c r="J44" s="215">
        <f>C6</f>
        <v>2017</v>
      </c>
      <c r="K44" s="220">
        <f>D6</f>
        <v>2018</v>
      </c>
      <c r="L44" s="218">
        <f>C6</f>
        <v>2017</v>
      </c>
      <c r="M44" s="219">
        <f>D6</f>
        <v>2018</v>
      </c>
      <c r="N44" s="217">
        <v>1000</v>
      </c>
      <c r="O44" s="222" t="s">
        <v>15</v>
      </c>
      <c r="Q44" s="215">
        <f>Q25</f>
        <v>2017</v>
      </c>
      <c r="R44" s="220">
        <f>R25</f>
        <v>2018</v>
      </c>
      <c r="S44" s="209" t="s">
        <v>24</v>
      </c>
    </row>
    <row r="45" spans="1:19" ht="20.100000000000001" customHeight="1" x14ac:dyDescent="0.25">
      <c r="A45" s="14" t="s">
        <v>4</v>
      </c>
      <c r="B45" s="1"/>
      <c r="C45" s="25">
        <v>161173.11000000004</v>
      </c>
      <c r="D45" s="223">
        <v>172075.33999999982</v>
      </c>
      <c r="E45" s="31">
        <f>C45/$C$57</f>
        <v>0.25593868477240578</v>
      </c>
      <c r="F45" s="229">
        <f>D45/$D$57</f>
        <v>0.2719409746939489</v>
      </c>
      <c r="G45" s="87">
        <f>(D45-C45)/C45</f>
        <v>6.7642983373589885E-2</v>
      </c>
      <c r="H45" s="83">
        <f>(F45-E45)/E45</f>
        <v>6.2523920273221706E-2</v>
      </c>
      <c r="J45" s="25">
        <v>54001.48200000004</v>
      </c>
      <c r="K45" s="223">
        <v>57488.872000000003</v>
      </c>
      <c r="L45" s="31">
        <f>J45/$J$57</f>
        <v>0.34976488866492472</v>
      </c>
      <c r="M45" s="229">
        <f>K45/$K$57</f>
        <v>0.35702172705212409</v>
      </c>
      <c r="N45" s="87">
        <f>(K45-J45)/J45</f>
        <v>6.4579523947138354E-2</v>
      </c>
      <c r="O45" s="83">
        <f>(M45-L45)/L45</f>
        <v>2.074776120295892E-2</v>
      </c>
      <c r="Q45" s="49">
        <f t="shared" ref="Q45:R47" si="23">(J45/C45)*10</f>
        <v>3.3505267721147791</v>
      </c>
      <c r="R45" s="236">
        <f t="shared" si="23"/>
        <v>3.3409128815320117</v>
      </c>
      <c r="S45" s="92">
        <f>(R45-Q45)/Q45</f>
        <v>-2.8693668896426477E-3</v>
      </c>
    </row>
    <row r="46" spans="1:19" ht="20.100000000000001" customHeight="1" x14ac:dyDescent="0.25">
      <c r="A46" s="14" t="s">
        <v>5</v>
      </c>
      <c r="B46" s="1"/>
      <c r="C46" s="25">
        <v>159655.87000000017</v>
      </c>
      <c r="D46" s="223">
        <v>161204.22000000009</v>
      </c>
      <c r="E46" s="31">
        <f>C46/$C$57</f>
        <v>0.25352934732099064</v>
      </c>
      <c r="F46" s="229">
        <f>D46/$D$57</f>
        <v>0.25476069209904129</v>
      </c>
      <c r="G46" s="87">
        <f>(D46-C46)/C46</f>
        <v>9.698046178946736E-3</v>
      </c>
      <c r="H46" s="83">
        <f>(F46-E46)/E46</f>
        <v>4.8568135841554286E-3</v>
      </c>
      <c r="J46" s="25">
        <v>40748.182000000008</v>
      </c>
      <c r="K46" s="223">
        <v>42026.434000000008</v>
      </c>
      <c r="L46" s="31">
        <f>J46/$J$57</f>
        <v>0.26392392972711526</v>
      </c>
      <c r="M46" s="229">
        <f>K46/$K$57</f>
        <v>0.26099572885204825</v>
      </c>
      <c r="N46" s="87">
        <f>(K46-J46)/J46</f>
        <v>3.1369546744441264E-2</v>
      </c>
      <c r="O46" s="83">
        <f>(M46-L46)/L46</f>
        <v>-1.1094866911441606E-2</v>
      </c>
      <c r="Q46" s="49">
        <f t="shared" si="23"/>
        <v>2.552250787897743</v>
      </c>
      <c r="R46" s="236">
        <f t="shared" si="23"/>
        <v>2.6070306348059615</v>
      </c>
      <c r="S46" s="92">
        <f>(R46-Q46)/Q46</f>
        <v>2.146334802519154E-2</v>
      </c>
    </row>
    <row r="47" spans="1:19" ht="20.100000000000001" customHeight="1" x14ac:dyDescent="0.25">
      <c r="A47" s="33" t="s">
        <v>42</v>
      </c>
      <c r="B47" s="21"/>
      <c r="C47" s="27">
        <f>C48+C49</f>
        <v>261698.69999999998</v>
      </c>
      <c r="D47" s="224">
        <f>D48+D49</f>
        <v>250492.36999999985</v>
      </c>
      <c r="E47" s="34">
        <f>C47/$C$57</f>
        <v>0.41557069342800651</v>
      </c>
      <c r="F47" s="230">
        <f>D47/$D$57</f>
        <v>0.39586810783693532</v>
      </c>
      <c r="G47" s="88">
        <f>(D47-C47)/C47</f>
        <v>-4.2821496629521408E-2</v>
      </c>
      <c r="H47" s="84">
        <f>(F47-E47)/E47</f>
        <v>-4.7410912036520841E-2</v>
      </c>
      <c r="J47" s="27">
        <f>J48+J49</f>
        <v>25594.086999999989</v>
      </c>
      <c r="K47" s="224">
        <f>K48+K49</f>
        <v>27277.576000000012</v>
      </c>
      <c r="L47" s="34">
        <f>J47/$J$57</f>
        <v>0.16577161697220433</v>
      </c>
      <c r="M47" s="230">
        <f>K47/$K$57</f>
        <v>0.16940125896565816</v>
      </c>
      <c r="N47" s="88">
        <f>(K47-J47)/J47</f>
        <v>6.5776481888180818E-2</v>
      </c>
      <c r="O47" s="84">
        <f>(M47-L47)/L47</f>
        <v>2.1895436985828728E-2</v>
      </c>
      <c r="Q47" s="50">
        <f t="shared" si="23"/>
        <v>0.97799824760306375</v>
      </c>
      <c r="R47" s="237">
        <f t="shared" si="23"/>
        <v>1.0889583582925113</v>
      </c>
      <c r="S47" s="93">
        <f>(R47-Q47)/Q47</f>
        <v>0.11345634919223546</v>
      </c>
    </row>
    <row r="48" spans="1:19" ht="20.100000000000001" customHeight="1" x14ac:dyDescent="0.25">
      <c r="A48" s="14"/>
      <c r="B48" s="1" t="s">
        <v>6</v>
      </c>
      <c r="C48" s="25">
        <v>257782.3</v>
      </c>
      <c r="D48" s="223">
        <v>240440.35999999984</v>
      </c>
      <c r="E48" s="44">
        <f t="shared" ref="E48:E54" si="24">C48/$C$57</f>
        <v>0.40935155262317469</v>
      </c>
      <c r="F48" s="231">
        <f t="shared" ref="F48:F54" si="25">D48/$D$57</f>
        <v>0.37998231387579412</v>
      </c>
      <c r="G48" s="87">
        <f t="shared" ref="G48:G56" si="26">(D48-C48)/C48</f>
        <v>-6.7273587053882866E-2</v>
      </c>
      <c r="H48" s="83">
        <f t="shared" ref="H48:H56" si="27">(F48-E48)/E48</f>
        <v>-7.1745761214728268E-2</v>
      </c>
      <c r="J48" s="25">
        <v>24860.77299999999</v>
      </c>
      <c r="K48" s="223">
        <v>25195.914000000012</v>
      </c>
      <c r="L48" s="44">
        <f t="shared" ref="L48:L55" si="28">J48/$J$57</f>
        <v>0.16102197899807558</v>
      </c>
      <c r="M48" s="231">
        <f t="shared" ref="M48:M55" si="29">K48/$K$57</f>
        <v>0.15647356467416504</v>
      </c>
      <c r="N48" s="87">
        <f t="shared" ref="N48:N55" si="30">(K48-J48)/J48</f>
        <v>1.3480715181302753E-2</v>
      </c>
      <c r="O48" s="83">
        <f t="shared" ref="O48:O55" si="31">(M48-L48)/L48</f>
        <v>-2.8247164469174097E-2</v>
      </c>
      <c r="Q48" s="49">
        <f t="shared" ref="Q48:Q55" si="32">(J48/C48)*10</f>
        <v>0.96440962005537201</v>
      </c>
      <c r="R48" s="236">
        <f t="shared" ref="R48:R55" si="33">(K48/D48)*10</f>
        <v>1.0479070152781351</v>
      </c>
      <c r="S48" s="92">
        <f t="shared" ref="S48:S55" si="34">(R48-Q48)/Q48</f>
        <v>8.6578766414595776E-2</v>
      </c>
    </row>
    <row r="49" spans="1:19" ht="20.100000000000001" customHeight="1" x14ac:dyDescent="0.25">
      <c r="A49" s="14"/>
      <c r="B49" s="1" t="s">
        <v>43</v>
      </c>
      <c r="C49" s="25">
        <v>3916.3999999999965</v>
      </c>
      <c r="D49" s="223">
        <v>10052.010000000004</v>
      </c>
      <c r="E49" s="43">
        <f t="shared" si="24"/>
        <v>6.2191408048318285E-3</v>
      </c>
      <c r="F49" s="232">
        <f t="shared" si="25"/>
        <v>1.5885793961141238E-2</v>
      </c>
      <c r="G49" s="87">
        <f t="shared" si="26"/>
        <v>1.5666453886222076</v>
      </c>
      <c r="H49" s="83">
        <f t="shared" si="27"/>
        <v>1.5543390091440141</v>
      </c>
      <c r="J49" s="25">
        <v>733.31399999999974</v>
      </c>
      <c r="K49" s="223">
        <v>2081.6619999999994</v>
      </c>
      <c r="L49" s="43">
        <f t="shared" si="28"/>
        <v>4.7496379741287526E-3</v>
      </c>
      <c r="M49" s="232">
        <f t="shared" si="29"/>
        <v>1.2927694291493116E-2</v>
      </c>
      <c r="N49" s="87">
        <f t="shared" si="30"/>
        <v>1.8387048385821081</v>
      </c>
      <c r="O49" s="83">
        <f t="shared" si="31"/>
        <v>1.7218272975561892</v>
      </c>
      <c r="Q49" s="49">
        <f t="shared" si="32"/>
        <v>1.8724185476457982</v>
      </c>
      <c r="R49" s="236">
        <f t="shared" si="33"/>
        <v>2.070891294377939</v>
      </c>
      <c r="S49" s="92">
        <f t="shared" si="34"/>
        <v>0.10599806703564307</v>
      </c>
    </row>
    <row r="50" spans="1:19" ht="20.100000000000001" customHeight="1" x14ac:dyDescent="0.25">
      <c r="A50" s="33" t="s">
        <v>41</v>
      </c>
      <c r="B50" s="21"/>
      <c r="C50" s="27">
        <f>SUM(C51:C53)</f>
        <v>37210.210000000006</v>
      </c>
      <c r="D50" s="224">
        <f>SUM(D51:D53)</f>
        <v>38865.12000000001</v>
      </c>
      <c r="E50" s="34">
        <f t="shared" si="24"/>
        <v>5.9088840610601982E-2</v>
      </c>
      <c r="F50" s="230">
        <f t="shared" si="25"/>
        <v>6.1420878868507833E-2</v>
      </c>
      <c r="G50" s="88">
        <f t="shared" si="26"/>
        <v>4.4474621347205597E-2</v>
      </c>
      <c r="H50" s="84">
        <f t="shared" si="27"/>
        <v>3.9466644358011421E-2</v>
      </c>
      <c r="J50" s="27">
        <f>SUM(J51:J53)</f>
        <v>30600.221000000001</v>
      </c>
      <c r="K50" s="224">
        <f>SUM(K51:K53)</f>
        <v>30880.212999999996</v>
      </c>
      <c r="L50" s="34">
        <f t="shared" si="28"/>
        <v>0.19819609564024712</v>
      </c>
      <c r="M50" s="230">
        <f t="shared" si="29"/>
        <v>0.19177462687035243</v>
      </c>
      <c r="N50" s="88">
        <f t="shared" si="30"/>
        <v>9.1499992761488458E-3</v>
      </c>
      <c r="O50" s="84">
        <f t="shared" si="31"/>
        <v>-3.2399572499907006E-2</v>
      </c>
      <c r="Q50" s="50">
        <f t="shared" si="32"/>
        <v>8.2236087890930989</v>
      </c>
      <c r="R50" s="237">
        <f t="shared" si="33"/>
        <v>7.9454824788910949</v>
      </c>
      <c r="S50" s="93">
        <f t="shared" si="34"/>
        <v>-3.3820469496418711E-2</v>
      </c>
    </row>
    <row r="51" spans="1:19" ht="20.100000000000001" customHeight="1" x14ac:dyDescent="0.25">
      <c r="A51" s="14"/>
      <c r="B51" s="5" t="s">
        <v>7</v>
      </c>
      <c r="C51" s="42">
        <v>31526.77</v>
      </c>
      <c r="D51" s="225">
        <v>33437.890000000007</v>
      </c>
      <c r="E51" s="31">
        <f t="shared" si="24"/>
        <v>5.0063686485432572E-2</v>
      </c>
      <c r="F51" s="229">
        <f t="shared" si="25"/>
        <v>5.2843901969387701E-2</v>
      </c>
      <c r="G51" s="87">
        <f t="shared" si="26"/>
        <v>6.0618959696791208E-2</v>
      </c>
      <c r="H51" s="83">
        <f t="shared" si="27"/>
        <v>5.5533574914905834E-2</v>
      </c>
      <c r="J51" s="42">
        <v>27059.850999999999</v>
      </c>
      <c r="K51" s="225">
        <v>26895.161999999997</v>
      </c>
      <c r="L51" s="31">
        <f t="shared" si="28"/>
        <v>0.1752652968358247</v>
      </c>
      <c r="M51" s="229">
        <f t="shared" si="29"/>
        <v>0.1670263627121899</v>
      </c>
      <c r="N51" s="87">
        <f t="shared" si="30"/>
        <v>-6.0861015088369162E-3</v>
      </c>
      <c r="O51" s="83">
        <f t="shared" si="31"/>
        <v>-4.7008359740219489E-2</v>
      </c>
      <c r="Q51" s="49">
        <f t="shared" si="32"/>
        <v>8.5831345868923457</v>
      </c>
      <c r="R51" s="236">
        <f t="shared" si="33"/>
        <v>8.0433191209134272</v>
      </c>
      <c r="S51" s="92">
        <f t="shared" si="34"/>
        <v>-6.2892578522920128E-2</v>
      </c>
    </row>
    <row r="52" spans="1:19" ht="20.100000000000001" customHeight="1" x14ac:dyDescent="0.25">
      <c r="A52" s="14"/>
      <c r="B52" s="5" t="s">
        <v>8</v>
      </c>
      <c r="C52" s="42">
        <v>4692.5299999999988</v>
      </c>
      <c r="D52" s="225">
        <v>4468.2200000000012</v>
      </c>
      <c r="E52" s="31">
        <f t="shared" si="24"/>
        <v>7.451614952736575E-3</v>
      </c>
      <c r="F52" s="229">
        <f t="shared" si="25"/>
        <v>7.0613959091813967E-3</v>
      </c>
      <c r="G52" s="87">
        <f t="shared" si="26"/>
        <v>-4.7801505797511731E-2</v>
      </c>
      <c r="H52" s="83">
        <f t="shared" si="27"/>
        <v>-5.236704338995294E-2</v>
      </c>
      <c r="J52" s="42">
        <v>3055.815000000001</v>
      </c>
      <c r="K52" s="225">
        <v>3300.2140000000009</v>
      </c>
      <c r="L52" s="31">
        <f t="shared" si="28"/>
        <v>1.9792360388472419E-2</v>
      </c>
      <c r="M52" s="229">
        <f t="shared" si="29"/>
        <v>2.0495237790047419E-2</v>
      </c>
      <c r="N52" s="87">
        <f t="shared" si="30"/>
        <v>7.9978336384892351E-2</v>
      </c>
      <c r="O52" s="83">
        <f t="shared" si="31"/>
        <v>3.5512560795142652E-2</v>
      </c>
      <c r="Q52" s="49">
        <f t="shared" si="32"/>
        <v>6.5120840996221698</v>
      </c>
      <c r="R52" s="236">
        <f t="shared" si="33"/>
        <v>7.3859702521361967</v>
      </c>
      <c r="S52" s="92">
        <f t="shared" si="34"/>
        <v>0.13419454342807546</v>
      </c>
    </row>
    <row r="53" spans="1:19" ht="20.100000000000001" customHeight="1" x14ac:dyDescent="0.25">
      <c r="A53" s="45"/>
      <c r="B53" s="46" t="s">
        <v>9</v>
      </c>
      <c r="C53" s="47">
        <v>990.91</v>
      </c>
      <c r="D53" s="226">
        <v>959.0100000000001</v>
      </c>
      <c r="E53" s="48">
        <f t="shared" si="24"/>
        <v>1.5735391724328242E-3</v>
      </c>
      <c r="F53" s="233">
        <f t="shared" si="25"/>
        <v>1.5155809899387339E-3</v>
      </c>
      <c r="G53" s="87">
        <f t="shared" si="26"/>
        <v>-3.2192631015934711E-2</v>
      </c>
      <c r="H53" s="83">
        <f t="shared" si="27"/>
        <v>-3.6833008996199325E-2</v>
      </c>
      <c r="J53" s="47">
        <v>484.55499999999989</v>
      </c>
      <c r="K53" s="226">
        <v>684.83700000000033</v>
      </c>
      <c r="L53" s="48">
        <f t="shared" si="28"/>
        <v>3.1384384159499996E-3</v>
      </c>
      <c r="M53" s="233">
        <f t="shared" si="29"/>
        <v>4.2530263681151304E-3</v>
      </c>
      <c r="N53" s="87">
        <f t="shared" si="30"/>
        <v>0.41333181991724466</v>
      </c>
      <c r="O53" s="83">
        <f t="shared" si="31"/>
        <v>0.3551409345809155</v>
      </c>
      <c r="Q53" s="49">
        <f t="shared" si="32"/>
        <v>4.8900001009173373</v>
      </c>
      <c r="R53" s="236">
        <f t="shared" si="33"/>
        <v>7.1410829918353329</v>
      </c>
      <c r="S53" s="92">
        <f t="shared" si="34"/>
        <v>0.46034413997163409</v>
      </c>
    </row>
    <row r="54" spans="1:19" ht="20.100000000000001" customHeight="1" x14ac:dyDescent="0.25">
      <c r="A54" s="14" t="s">
        <v>44</v>
      </c>
      <c r="B54" s="5"/>
      <c r="C54" s="42">
        <v>305.72000000000003</v>
      </c>
      <c r="D54" s="225">
        <v>332.82</v>
      </c>
      <c r="E54" s="31">
        <f t="shared" si="24"/>
        <v>4.8547536688111243E-4</v>
      </c>
      <c r="F54" s="229">
        <f t="shared" si="25"/>
        <v>5.2597539657710495E-4</v>
      </c>
      <c r="G54" s="89">
        <f t="shared" si="26"/>
        <v>8.8643202930786216E-2</v>
      </c>
      <c r="H54" s="85">
        <f t="shared" si="27"/>
        <v>8.3423449383602896E-2</v>
      </c>
      <c r="J54" s="42">
        <v>160.39599999999999</v>
      </c>
      <c r="K54" s="225">
        <v>170.27900000000005</v>
      </c>
      <c r="L54" s="31">
        <f t="shared" si="28"/>
        <v>1.0388768419781372E-3</v>
      </c>
      <c r="M54" s="229">
        <f t="shared" si="29"/>
        <v>1.0574794833460752E-3</v>
      </c>
      <c r="N54" s="89">
        <f t="shared" si="30"/>
        <v>6.1616249781790491E-2</v>
      </c>
      <c r="O54" s="85">
        <f t="shared" si="31"/>
        <v>1.7906493451636273E-2</v>
      </c>
      <c r="Q54" s="81">
        <f t="shared" si="32"/>
        <v>5.2465000654193368</v>
      </c>
      <c r="R54" s="238">
        <f t="shared" si="33"/>
        <v>5.1162490234961853</v>
      </c>
      <c r="S54" s="94">
        <f t="shared" si="34"/>
        <v>-2.4826272810260785E-2</v>
      </c>
    </row>
    <row r="55" spans="1:19" ht="20.100000000000001" customHeight="1" x14ac:dyDescent="0.25">
      <c r="A55" s="14" t="s">
        <v>10</v>
      </c>
      <c r="B55" s="1"/>
      <c r="C55" s="25">
        <v>4077.51</v>
      </c>
      <c r="D55" s="223">
        <v>4572.5700000000033</v>
      </c>
      <c r="E55" s="31">
        <f>C55/$C$57</f>
        <v>6.4749792725742657E-3</v>
      </c>
      <c r="F55" s="229">
        <f>D55/$D$57</f>
        <v>7.2263064693425111E-3</v>
      </c>
      <c r="G55" s="87">
        <f t="shared" si="26"/>
        <v>0.12141233252646912</v>
      </c>
      <c r="H55" s="83">
        <f t="shared" si="27"/>
        <v>0.11603545975052044</v>
      </c>
      <c r="J55" s="25">
        <v>2241.3739999999984</v>
      </c>
      <c r="K55" s="223">
        <v>2235.2389999999978</v>
      </c>
      <c r="L55" s="31">
        <f t="shared" si="28"/>
        <v>1.4517266906979624E-2</v>
      </c>
      <c r="M55" s="229">
        <f t="shared" si="29"/>
        <v>1.3881449755254582E-2</v>
      </c>
      <c r="N55" s="87">
        <f t="shared" si="30"/>
        <v>-2.7371603311186253E-3</v>
      </c>
      <c r="O55" s="83">
        <f t="shared" si="31"/>
        <v>-4.3797303982842241E-2</v>
      </c>
      <c r="Q55" s="49">
        <f t="shared" si="32"/>
        <v>5.4969184624930367</v>
      </c>
      <c r="R55" s="236">
        <f t="shared" si="33"/>
        <v>4.8883647489267439</v>
      </c>
      <c r="S55" s="92">
        <f t="shared" si="34"/>
        <v>-0.11070815725549135</v>
      </c>
    </row>
    <row r="56" spans="1:19" ht="20.100000000000001" customHeight="1" thickBot="1" x14ac:dyDescent="0.3">
      <c r="A56" s="14" t="s">
        <v>11</v>
      </c>
      <c r="B56" s="16"/>
      <c r="C56" s="28">
        <v>5612.17</v>
      </c>
      <c r="D56" s="227">
        <v>5224.7999999999993</v>
      </c>
      <c r="E56" s="32">
        <f>C56/$C$57</f>
        <v>8.9119792285397501E-3</v>
      </c>
      <c r="F56" s="234">
        <f>D56/$D$57</f>
        <v>8.2570646356470694E-3</v>
      </c>
      <c r="G56" s="90">
        <f t="shared" si="26"/>
        <v>-6.9023212055230113E-2</v>
      </c>
      <c r="H56" s="86">
        <f t="shared" si="27"/>
        <v>-7.3486997231252529E-2</v>
      </c>
      <c r="J56" s="28">
        <v>1047.92</v>
      </c>
      <c r="K56" s="227">
        <v>944.84199999999976</v>
      </c>
      <c r="L56" s="32">
        <f>J56/$J$57</f>
        <v>6.7873252465505971E-3</v>
      </c>
      <c r="M56" s="234">
        <f>K56/$K$57</f>
        <v>5.8677290212161915E-3</v>
      </c>
      <c r="N56" s="90">
        <f>(K56-J56)/J56</f>
        <v>-9.8364378960226262E-2</v>
      </c>
      <c r="O56" s="86">
        <f>(M56-L56)/L56</f>
        <v>-0.13548727840937869</v>
      </c>
      <c r="Q56" s="82">
        <f>(J56/C56)*10</f>
        <v>1.867227828095015</v>
      </c>
      <c r="R56" s="239">
        <f>(K56/D56)*10</f>
        <v>1.8083792681059561</v>
      </c>
      <c r="S56" s="95">
        <f>(R56-Q56)/Q56</f>
        <v>-3.1516539708546142E-2</v>
      </c>
    </row>
    <row r="57" spans="1:19" ht="26.25" customHeight="1" thickBot="1" x14ac:dyDescent="0.3">
      <c r="A57" s="18" t="s">
        <v>12</v>
      </c>
      <c r="B57" s="75"/>
      <c r="C57" s="76">
        <f>C45+C46+C47+C50+C54+C55+C56</f>
        <v>629733.29000000015</v>
      </c>
      <c r="D57" s="228">
        <f>D45+D46+D47+D50+D54+D55+D56</f>
        <v>632767.23999999976</v>
      </c>
      <c r="E57" s="77">
        <f>E45+E46+E47+E50+E54+E55+E56</f>
        <v>1</v>
      </c>
      <c r="F57" s="235">
        <f>F45+F46+F47+F50+F54+F55+F56</f>
        <v>0.99999999999999989</v>
      </c>
      <c r="G57" s="90">
        <f>(D57-C57)/C57</f>
        <v>4.8178332766870297E-3</v>
      </c>
      <c r="H57" s="86">
        <v>0</v>
      </c>
      <c r="I57" s="2"/>
      <c r="J57" s="76">
        <f>J45+J46+J47+J50+J54+J55+J56</f>
        <v>154393.66200000007</v>
      </c>
      <c r="K57" s="228">
        <f>K45+K46+K47+K50+K54+K55+K56</f>
        <v>161023.45500000005</v>
      </c>
      <c r="L57" s="77">
        <f>L45+L46+L47+L50+L54+L55+L56</f>
        <v>0.99999999999999967</v>
      </c>
      <c r="M57" s="235">
        <f>M45+M46+M47+M50+M54+M55+M56</f>
        <v>0.99999999999999989</v>
      </c>
      <c r="N57" s="90">
        <f>(K57-J57)/J57</f>
        <v>4.2940836522162247E-2</v>
      </c>
      <c r="O57" s="86">
        <v>0</v>
      </c>
      <c r="P57" s="2"/>
      <c r="Q57" s="35">
        <f>(J57/C57)*10</f>
        <v>2.4517309859861474</v>
      </c>
      <c r="R57" s="240">
        <f>(K57/D57)*10</f>
        <v>2.5447501833375585</v>
      </c>
      <c r="S57" s="95">
        <f>(R57-Q57)/Q57</f>
        <v>3.7940213621763454E-2</v>
      </c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45">
    <mergeCell ref="L43:M43"/>
    <mergeCell ref="N43:O43"/>
    <mergeCell ref="L4:M4"/>
    <mergeCell ref="N4:O4"/>
    <mergeCell ref="L23:M23"/>
    <mergeCell ref="N23:O23"/>
    <mergeCell ref="L42:M42"/>
    <mergeCell ref="N42:O42"/>
    <mergeCell ref="A42:B44"/>
    <mergeCell ref="C42:D42"/>
    <mergeCell ref="J42:K42"/>
    <mergeCell ref="C43:D43"/>
    <mergeCell ref="E43:F43"/>
    <mergeCell ref="G43:H43"/>
    <mergeCell ref="J43:K43"/>
    <mergeCell ref="E42:F42"/>
    <mergeCell ref="G42:H42"/>
    <mergeCell ref="J24:K24"/>
    <mergeCell ref="L24:M24"/>
    <mergeCell ref="N24:O24"/>
    <mergeCell ref="C4:D4"/>
    <mergeCell ref="C5:D5"/>
    <mergeCell ref="E5:F5"/>
    <mergeCell ref="G5:H5"/>
    <mergeCell ref="J4:K4"/>
    <mergeCell ref="J5:K5"/>
    <mergeCell ref="L5:M5"/>
    <mergeCell ref="N5:O5"/>
    <mergeCell ref="J23:K23"/>
    <mergeCell ref="A4:B6"/>
    <mergeCell ref="G4:H4"/>
    <mergeCell ref="E4:F4"/>
    <mergeCell ref="A23:B25"/>
    <mergeCell ref="C23:D23"/>
    <mergeCell ref="C24:D24"/>
    <mergeCell ref="E24:F24"/>
    <mergeCell ref="G24:H24"/>
    <mergeCell ref="E23:F23"/>
    <mergeCell ref="G23:H23"/>
    <mergeCell ref="Q43:R43"/>
    <mergeCell ref="Q4:R4"/>
    <mergeCell ref="Q5:R5"/>
    <mergeCell ref="Q23:R23"/>
    <mergeCell ref="Q24:R24"/>
    <mergeCell ref="Q42:R4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2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G7:H19</xm:sqref>
        </x14:conditionalFormatting>
        <x14:conditionalFormatting xmlns:xm="http://schemas.microsoft.com/office/excel/2006/main">
          <x14:cfRule type="iconSet" priority="15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N7:O19</xm:sqref>
        </x14:conditionalFormatting>
        <x14:conditionalFormatting xmlns:xm="http://schemas.microsoft.com/office/excel/2006/main">
          <x14:cfRule type="iconSet" priority="14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S7:S19</xm:sqref>
        </x14:conditionalFormatting>
        <x14:conditionalFormatting xmlns:xm="http://schemas.microsoft.com/office/excel/2006/main">
          <x14:cfRule type="iconSet" priority="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G26:H38</xm:sqref>
        </x14:conditionalFormatting>
        <x14:conditionalFormatting xmlns:xm="http://schemas.microsoft.com/office/excel/2006/main">
          <x14:cfRule type="iconSet" priority="5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N26:O38</xm:sqref>
        </x14:conditionalFormatting>
        <x14:conditionalFormatting xmlns:xm="http://schemas.microsoft.com/office/excel/2006/main">
          <x14:cfRule type="iconSet" priority="4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S26:S38</xm:sqref>
        </x14:conditionalFormatting>
        <x14:conditionalFormatting xmlns:xm="http://schemas.microsoft.com/office/excel/2006/main">
          <x14:cfRule type="iconSet" priority="3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G45:H57</xm:sqref>
        </x14:conditionalFormatting>
        <x14:conditionalFormatting xmlns:xm="http://schemas.microsoft.com/office/excel/2006/main">
          <x14:cfRule type="iconSet" priority="2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N45:O57</xm:sqref>
        </x14:conditionalFormatting>
        <x14:conditionalFormatting xmlns:xm="http://schemas.microsoft.com/office/excel/2006/main">
          <x14:cfRule type="iconSet" priority="1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S45:S57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104</v>
      </c>
      <c r="B1" s="6"/>
    </row>
    <row r="3" spans="1:21" ht="15.75" thickBot="1" x14ac:dyDescent="0.3"/>
    <row r="4" spans="1:21" x14ac:dyDescent="0.25">
      <c r="A4" s="374" t="s">
        <v>17</v>
      </c>
      <c r="B4" s="382"/>
      <c r="C4" s="382"/>
      <c r="D4" s="382"/>
      <c r="E4" s="385" t="s">
        <v>1</v>
      </c>
      <c r="F4" s="387"/>
      <c r="G4" s="381" t="s">
        <v>13</v>
      </c>
      <c r="H4" s="381"/>
      <c r="I4" s="398" t="s">
        <v>134</v>
      </c>
      <c r="J4" s="386"/>
      <c r="L4" s="393" t="s">
        <v>20</v>
      </c>
      <c r="M4" s="381"/>
      <c r="N4" s="394" t="s">
        <v>13</v>
      </c>
      <c r="O4" s="395"/>
      <c r="P4" s="396" t="s">
        <v>134</v>
      </c>
      <c r="Q4" s="386"/>
      <c r="R4"/>
      <c r="S4" s="380" t="s">
        <v>23</v>
      </c>
      <c r="T4" s="381"/>
      <c r="U4" s="208" t="s">
        <v>0</v>
      </c>
    </row>
    <row r="5" spans="1:21" x14ac:dyDescent="0.25">
      <c r="A5" s="383"/>
      <c r="B5" s="384"/>
      <c r="C5" s="384"/>
      <c r="D5" s="384"/>
      <c r="E5" s="388" t="s">
        <v>224</v>
      </c>
      <c r="F5" s="379"/>
      <c r="G5" s="389" t="str">
        <f>E5</f>
        <v>jan-junho</v>
      </c>
      <c r="H5" s="389"/>
      <c r="I5" s="388" t="str">
        <f>G5</f>
        <v>jan-junho</v>
      </c>
      <c r="J5" s="390"/>
      <c r="L5" s="378" t="str">
        <f>E5</f>
        <v>jan-junho</v>
      </c>
      <c r="M5" s="389"/>
      <c r="N5" s="391" t="str">
        <f>E5</f>
        <v>jan-junho</v>
      </c>
      <c r="O5" s="392"/>
      <c r="P5" s="389" t="str">
        <f>E5</f>
        <v>jan-junho</v>
      </c>
      <c r="Q5" s="390"/>
      <c r="R5"/>
      <c r="S5" s="378" t="str">
        <f>E5</f>
        <v>jan-junho</v>
      </c>
      <c r="T5" s="379"/>
      <c r="U5" s="209" t="s">
        <v>132</v>
      </c>
    </row>
    <row r="6" spans="1:21" ht="15.75" thickBot="1" x14ac:dyDescent="0.3">
      <c r="A6" s="375"/>
      <c r="B6" s="397"/>
      <c r="C6" s="397"/>
      <c r="D6" s="397"/>
      <c r="E6" s="148">
        <v>2017</v>
      </c>
      <c r="F6" s="241">
        <v>2018</v>
      </c>
      <c r="G6" s="216">
        <f>E6</f>
        <v>2017</v>
      </c>
      <c r="H6" s="219">
        <f>F6</f>
        <v>2018</v>
      </c>
      <c r="I6" s="221" t="s">
        <v>1</v>
      </c>
      <c r="J6" s="222" t="s">
        <v>15</v>
      </c>
      <c r="L6" s="215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4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765404.62000000069</v>
      </c>
      <c r="F7" s="242">
        <v>862742.90000000154</v>
      </c>
      <c r="G7" s="20">
        <f>E7/E15</f>
        <v>0.54862290997454144</v>
      </c>
      <c r="H7" s="243">
        <f>F7/F15</f>
        <v>0.57688869966471779</v>
      </c>
      <c r="I7" s="153">
        <f t="shared" ref="I7:I11" si="0">(F7-E7)/E7</f>
        <v>0.12717231834843218</v>
      </c>
      <c r="J7" s="99">
        <f t="shared" ref="J7:J11" si="1">(H7-G7)/G7</f>
        <v>5.1521344034808909E-2</v>
      </c>
      <c r="K7" s="12"/>
      <c r="L7" s="23">
        <v>194004.86199999988</v>
      </c>
      <c r="M7" s="242">
        <v>208106.58099999977</v>
      </c>
      <c r="N7" s="20">
        <f>L7/L15</f>
        <v>0.55684754278695014</v>
      </c>
      <c r="O7" s="243">
        <f>M7/M15</f>
        <v>0.56377579905201713</v>
      </c>
      <c r="P7" s="153">
        <f t="shared" ref="P7:P18" si="2">(M7-L7)/L7</f>
        <v>7.2687451513456944E-2</v>
      </c>
      <c r="Q7" s="99">
        <f t="shared" ref="Q7:Q18" si="3">(O7-N7)/N7</f>
        <v>1.2441926618535409E-2</v>
      </c>
      <c r="R7" s="67"/>
      <c r="S7" s="334">
        <f>(L7/E7)*10</f>
        <v>2.534670642568106</v>
      </c>
      <c r="T7" s="335">
        <f>(M7/F7)*10</f>
        <v>2.4121506070927898</v>
      </c>
      <c r="U7" s="95">
        <f>(T7-S7)/S7</f>
        <v>-4.8337655164214934E-2</v>
      </c>
    </row>
    <row r="8" spans="1:21" s="9" customFormat="1" ht="24" customHeight="1" x14ac:dyDescent="0.25">
      <c r="A8" s="73"/>
      <c r="B8" s="303" t="s">
        <v>36</v>
      </c>
      <c r="C8" s="303"/>
      <c r="D8" s="304"/>
      <c r="E8" s="306">
        <v>599634.81000000075</v>
      </c>
      <c r="F8" s="307">
        <v>623130.47000000149</v>
      </c>
      <c r="G8" s="308">
        <f>E8/E7</f>
        <v>0.78342198927411777</v>
      </c>
      <c r="H8" s="309">
        <f>F8/F7</f>
        <v>0.72226670309312357</v>
      </c>
      <c r="I8" s="318">
        <f t="shared" si="0"/>
        <v>3.9183282238068703E-2</v>
      </c>
      <c r="J8" s="317">
        <f t="shared" si="1"/>
        <v>-7.8061743247285958E-2</v>
      </c>
      <c r="K8" s="5"/>
      <c r="L8" s="306">
        <v>181875.72099999987</v>
      </c>
      <c r="M8" s="307">
        <v>189089.66899999976</v>
      </c>
      <c r="N8" s="321">
        <f>L8/L7</f>
        <v>0.93748022150084043</v>
      </c>
      <c r="O8" s="309">
        <f>M8/M7</f>
        <v>0.9086193626908895</v>
      </c>
      <c r="P8" s="316">
        <f t="shared" si="2"/>
        <v>3.9664161661247199E-2</v>
      </c>
      <c r="Q8" s="317">
        <f t="shared" si="3"/>
        <v>-3.0785565549048818E-2</v>
      </c>
      <c r="R8" s="72"/>
      <c r="S8" s="336">
        <f t="shared" ref="S8:S18" si="4">(L8/E8)*10</f>
        <v>3.0331081179226342</v>
      </c>
      <c r="T8" s="337">
        <f t="shared" ref="T8:T18" si="5">(M8/F8)*10</f>
        <v>3.0345116809967472</v>
      </c>
      <c r="U8" s="310">
        <f t="shared" ref="U8:U18" si="6">(T8-S8)/S8</f>
        <v>4.6274745889184798E-4</v>
      </c>
    </row>
    <row r="9" spans="1:21" ht="24" customHeight="1" x14ac:dyDescent="0.25">
      <c r="A9" s="14"/>
      <c r="B9" s="1" t="s">
        <v>40</v>
      </c>
      <c r="D9" s="1"/>
      <c r="E9" s="25">
        <v>61147.589999999953</v>
      </c>
      <c r="F9" s="223">
        <v>76649.229999999981</v>
      </c>
      <c r="G9" s="4">
        <f>E9/E7</f>
        <v>7.9889235578431569E-2</v>
      </c>
      <c r="H9" s="229">
        <f>F9/F7</f>
        <v>8.8843652031213291E-2</v>
      </c>
      <c r="I9" s="314">
        <f t="shared" ref="I9:I10" si="7">(F9-E9)/E9</f>
        <v>0.25351187184973339</v>
      </c>
      <c r="J9" s="315">
        <f t="shared" ref="J9:J10" si="8">(H9-G9)/G9</f>
        <v>0.11208539408279465</v>
      </c>
      <c r="K9" s="1"/>
      <c r="L9" s="25">
        <v>6725.2530000000033</v>
      </c>
      <c r="M9" s="223">
        <v>8189.4570000000031</v>
      </c>
      <c r="N9" s="4">
        <f>L9/L7</f>
        <v>3.4665383798474121E-2</v>
      </c>
      <c r="O9" s="229">
        <f>M9/M7</f>
        <v>3.9352225002437631E-2</v>
      </c>
      <c r="P9" s="314">
        <f t="shared" si="2"/>
        <v>0.21771731115543147</v>
      </c>
      <c r="Q9" s="315">
        <f t="shared" si="3"/>
        <v>0.1352023456947796</v>
      </c>
      <c r="R9" s="8"/>
      <c r="S9" s="336">
        <f t="shared" si="4"/>
        <v>1.0998394213083473</v>
      </c>
      <c r="T9" s="337">
        <f t="shared" si="5"/>
        <v>1.0684330423149724</v>
      </c>
      <c r="U9" s="310">
        <f t="shared" si="6"/>
        <v>-2.8555422168824007E-2</v>
      </c>
    </row>
    <row r="10" spans="1:21" ht="24" customHeight="1" thickBot="1" x14ac:dyDescent="0.3">
      <c r="A10" s="14"/>
      <c r="B10" s="1" t="s">
        <v>39</v>
      </c>
      <c r="D10" s="1"/>
      <c r="E10" s="25">
        <v>104622.21999999999</v>
      </c>
      <c r="F10" s="223">
        <v>162963.2000000001</v>
      </c>
      <c r="G10" s="4">
        <f>E10/E7</f>
        <v>0.13668877514745062</v>
      </c>
      <c r="H10" s="229">
        <f>F10/F7</f>
        <v>0.1888896448756632</v>
      </c>
      <c r="I10" s="319">
        <f t="shared" si="7"/>
        <v>0.5576346974858698</v>
      </c>
      <c r="J10" s="312">
        <f t="shared" si="8"/>
        <v>0.3818958043328855</v>
      </c>
      <c r="K10" s="1"/>
      <c r="L10" s="25">
        <v>5403.8879999999999</v>
      </c>
      <c r="M10" s="223">
        <v>10827.455000000014</v>
      </c>
      <c r="N10" s="4">
        <f>L10/L7</f>
        <v>2.7854394700685407E-2</v>
      </c>
      <c r="O10" s="229">
        <f>M10/M7</f>
        <v>5.2028412306672926E-2</v>
      </c>
      <c r="P10" s="320">
        <f t="shared" si="2"/>
        <v>1.00364163728042</v>
      </c>
      <c r="Q10" s="315">
        <f t="shared" si="3"/>
        <v>0.86787086439155958</v>
      </c>
      <c r="R10" s="8"/>
      <c r="S10" s="336">
        <f t="shared" si="4"/>
        <v>0.51651436950965102</v>
      </c>
      <c r="T10" s="337">
        <f t="shared" si="5"/>
        <v>0.66441104494757153</v>
      </c>
      <c r="U10" s="310">
        <f t="shared" si="6"/>
        <v>0.28633603277741354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629733.29000000108</v>
      </c>
      <c r="F11" s="242">
        <v>632767.24000000139</v>
      </c>
      <c r="G11" s="20">
        <f>E11/E15</f>
        <v>0.45137709002545878</v>
      </c>
      <c r="H11" s="243">
        <f>F11/F15</f>
        <v>0.42311130033528244</v>
      </c>
      <c r="I11" s="153">
        <f t="shared" si="0"/>
        <v>4.8178332766881313E-3</v>
      </c>
      <c r="J11" s="99">
        <f t="shared" si="1"/>
        <v>-6.2621232478994635E-2</v>
      </c>
      <c r="K11" s="12"/>
      <c r="L11" s="23">
        <v>154393.66199999946</v>
      </c>
      <c r="M11" s="242">
        <v>161023.45500000005</v>
      </c>
      <c r="N11" s="20">
        <f>L11/L15</f>
        <v>0.44315245721305002</v>
      </c>
      <c r="O11" s="243">
        <f>M11/M15</f>
        <v>0.43622420094798275</v>
      </c>
      <c r="P11" s="153">
        <f t="shared" si="2"/>
        <v>4.2940836522166376E-2</v>
      </c>
      <c r="Q11" s="99">
        <f t="shared" si="3"/>
        <v>-1.5634024255757287E-2</v>
      </c>
      <c r="R11" s="8"/>
      <c r="S11" s="338">
        <f t="shared" si="4"/>
        <v>2.451730985986134</v>
      </c>
      <c r="T11" s="339">
        <f t="shared" si="5"/>
        <v>2.5447501833375523</v>
      </c>
      <c r="U11" s="98">
        <f t="shared" si="6"/>
        <v>3.7940213621766562E-2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496513.01000000112</v>
      </c>
      <c r="F12" s="225">
        <v>488507.0000000014</v>
      </c>
      <c r="G12" s="74">
        <f>E12/E11</f>
        <v>0.78844967843450087</v>
      </c>
      <c r="H12" s="231">
        <f>F12/F11</f>
        <v>0.77201689518566152</v>
      </c>
      <c r="I12" s="318">
        <f t="shared" ref="I12:I18" si="9">(F12-E12)/E12</f>
        <v>-1.6124471743448776E-2</v>
      </c>
      <c r="J12" s="317">
        <f t="shared" ref="J12:J18" si="10">(H12-G12)/G12</f>
        <v>-2.0841892258066881E-2</v>
      </c>
      <c r="K12" s="5"/>
      <c r="L12" s="42">
        <v>143206.08699999948</v>
      </c>
      <c r="M12" s="225">
        <v>147660.56800000006</v>
      </c>
      <c r="N12" s="74">
        <f>L12/L11</f>
        <v>0.92753863821171612</v>
      </c>
      <c r="O12" s="231">
        <f>M12/M11</f>
        <v>0.91701279170789129</v>
      </c>
      <c r="P12" s="318">
        <f t="shared" si="2"/>
        <v>3.1105388697622874E-2</v>
      </c>
      <c r="Q12" s="317">
        <f t="shared" si="3"/>
        <v>-1.1348148821183915E-2</v>
      </c>
      <c r="R12" s="72"/>
      <c r="S12" s="336">
        <f t="shared" si="4"/>
        <v>2.8842363465964196</v>
      </c>
      <c r="T12" s="337">
        <f t="shared" si="5"/>
        <v>3.0226909338044212</v>
      </c>
      <c r="U12" s="310">
        <f t="shared" si="6"/>
        <v>4.8003897936931127E-2</v>
      </c>
    </row>
    <row r="13" spans="1:21" ht="24" customHeight="1" x14ac:dyDescent="0.25">
      <c r="A13" s="14"/>
      <c r="B13" s="5" t="s">
        <v>40</v>
      </c>
      <c r="D13" s="5"/>
      <c r="E13" s="273">
        <v>65815.589999999967</v>
      </c>
      <c r="F13" s="269">
        <v>64279.64999999998</v>
      </c>
      <c r="G13" s="261">
        <f>E13/E11</f>
        <v>0.1045134361564399</v>
      </c>
      <c r="H13" s="272">
        <f>F13/F11</f>
        <v>0.10158498407724116</v>
      </c>
      <c r="I13" s="314">
        <f t="shared" ref="I13:I14" si="11">(F13-E13)/E13</f>
        <v>-2.3337023948277125E-2</v>
      </c>
      <c r="J13" s="315">
        <f t="shared" ref="J13:J14" si="12">(H13-G13)/G13</f>
        <v>-2.8019862200447779E-2</v>
      </c>
      <c r="K13" s="324"/>
      <c r="L13" s="273">
        <v>6339.8929999999964</v>
      </c>
      <c r="M13" s="269">
        <v>6895.0010000000029</v>
      </c>
      <c r="N13" s="261">
        <f>L13/L11</f>
        <v>4.1063168771785584E-2</v>
      </c>
      <c r="O13" s="272">
        <f>M13/M11</f>
        <v>4.2819855032920517E-2</v>
      </c>
      <c r="P13" s="314">
        <f t="shared" si="2"/>
        <v>8.7557944589917669E-2</v>
      </c>
      <c r="Q13" s="315">
        <f t="shared" si="3"/>
        <v>4.2780095001873041E-2</v>
      </c>
      <c r="R13" s="325"/>
      <c r="S13" s="336">
        <f t="shared" si="4"/>
        <v>0.96328134413138278</v>
      </c>
      <c r="T13" s="337">
        <f t="shared" si="5"/>
        <v>1.0726568984118621</v>
      </c>
      <c r="U13" s="310">
        <f t="shared" si="6"/>
        <v>0.11354476544867194</v>
      </c>
    </row>
    <row r="14" spans="1:21" ht="24" customHeight="1" thickBot="1" x14ac:dyDescent="0.3">
      <c r="A14" s="14"/>
      <c r="B14" s="1" t="s">
        <v>39</v>
      </c>
      <c r="D14" s="1"/>
      <c r="E14" s="273">
        <v>67404.690000000031</v>
      </c>
      <c r="F14" s="269">
        <v>79980.589999999953</v>
      </c>
      <c r="G14" s="261">
        <f>E14/E11</f>
        <v>0.10703688540905931</v>
      </c>
      <c r="H14" s="272">
        <f>F14/F11</f>
        <v>0.12639812073709722</v>
      </c>
      <c r="I14" s="319">
        <f t="shared" si="11"/>
        <v>0.1865730708056059</v>
      </c>
      <c r="J14" s="312">
        <f t="shared" si="12"/>
        <v>0.18088376968412073</v>
      </c>
      <c r="K14" s="324"/>
      <c r="L14" s="273">
        <v>4847.681999999998</v>
      </c>
      <c r="M14" s="269">
        <v>6467.8860000000059</v>
      </c>
      <c r="N14" s="261">
        <f>L14/L11</f>
        <v>3.1398193016498405E-2</v>
      </c>
      <c r="O14" s="272">
        <f>M14/M11</f>
        <v>4.0167353259188257E-2</v>
      </c>
      <c r="P14" s="320">
        <f t="shared" si="2"/>
        <v>0.33422241805465142</v>
      </c>
      <c r="Q14" s="315">
        <f t="shared" si="3"/>
        <v>0.27928869148877561</v>
      </c>
      <c r="R14" s="325"/>
      <c r="S14" s="336">
        <f t="shared" si="4"/>
        <v>0.7191906082499594</v>
      </c>
      <c r="T14" s="337">
        <f t="shared" si="5"/>
        <v>0.80868195645968721</v>
      </c>
      <c r="U14" s="310">
        <f t="shared" si="6"/>
        <v>0.1244334216592335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1395137.9100000015</v>
      </c>
      <c r="F15" s="242">
        <v>1495510.1400000027</v>
      </c>
      <c r="G15" s="20">
        <f>G7+G11</f>
        <v>1.0000000000000002</v>
      </c>
      <c r="H15" s="243">
        <f>H7+H11</f>
        <v>1.0000000000000002</v>
      </c>
      <c r="I15" s="153">
        <f t="shared" si="9"/>
        <v>7.1944306925184928E-2</v>
      </c>
      <c r="J15" s="99">
        <v>0</v>
      </c>
      <c r="K15" s="12"/>
      <c r="L15" s="23">
        <v>348398.52399999928</v>
      </c>
      <c r="M15" s="242">
        <v>369130.03599999985</v>
      </c>
      <c r="N15" s="20">
        <f>N7+N11</f>
        <v>1.0000000000000002</v>
      </c>
      <c r="O15" s="243">
        <f>O7+O11</f>
        <v>0.99999999999999989</v>
      </c>
      <c r="P15" s="153">
        <f t="shared" si="2"/>
        <v>5.9505165986296238E-2</v>
      </c>
      <c r="Q15" s="99">
        <v>0</v>
      </c>
      <c r="R15" s="8"/>
      <c r="S15" s="338">
        <f t="shared" si="4"/>
        <v>2.4972335817324245</v>
      </c>
      <c r="T15" s="339">
        <f t="shared" si="5"/>
        <v>2.468254986221619</v>
      </c>
      <c r="U15" s="98">
        <f t="shared" si="6"/>
        <v>-1.1604279120218289E-2</v>
      </c>
    </row>
    <row r="16" spans="1:21" s="68" customFormat="1" ht="24" customHeight="1" x14ac:dyDescent="0.25">
      <c r="A16" s="305"/>
      <c r="B16" s="303" t="s">
        <v>36</v>
      </c>
      <c r="C16" s="303"/>
      <c r="D16" s="304"/>
      <c r="E16" s="306">
        <f>E8+E12</f>
        <v>1096147.8200000019</v>
      </c>
      <c r="F16" s="307">
        <f t="shared" ref="F16:F17" si="13">F8+F12</f>
        <v>1111637.470000003</v>
      </c>
      <c r="G16" s="308">
        <f>E16/E15</f>
        <v>0.78569137297688418</v>
      </c>
      <c r="H16" s="309">
        <f>F16/F15</f>
        <v>0.74331657156132758</v>
      </c>
      <c r="I16" s="316">
        <f t="shared" si="9"/>
        <v>1.4130986457648608E-2</v>
      </c>
      <c r="J16" s="317">
        <f t="shared" si="10"/>
        <v>-5.3933138218132524E-2</v>
      </c>
      <c r="K16" s="5"/>
      <c r="L16" s="306">
        <f t="shared" ref="L16:M18" si="14">L8+L12</f>
        <v>325081.80799999938</v>
      </c>
      <c r="M16" s="307">
        <f t="shared" si="14"/>
        <v>336750.23699999985</v>
      </c>
      <c r="N16" s="321">
        <f>L16/L15</f>
        <v>0.9330745844376771</v>
      </c>
      <c r="O16" s="309">
        <f>M16/M15</f>
        <v>0.91228077955704479</v>
      </c>
      <c r="P16" s="316">
        <f t="shared" si="2"/>
        <v>3.5893823378761604E-2</v>
      </c>
      <c r="Q16" s="317">
        <f t="shared" si="3"/>
        <v>-2.2285254820399836E-2</v>
      </c>
      <c r="R16" s="72"/>
      <c r="S16" s="336">
        <f t="shared" si="4"/>
        <v>2.9656749032260885</v>
      </c>
      <c r="T16" s="337">
        <f t="shared" si="5"/>
        <v>3.0293170758268784</v>
      </c>
      <c r="U16" s="310">
        <f t="shared" si="6"/>
        <v>2.1459591721115258E-2</v>
      </c>
    </row>
    <row r="17" spans="1:21" ht="24" customHeight="1" x14ac:dyDescent="0.25">
      <c r="A17" s="14"/>
      <c r="B17" s="5" t="s">
        <v>40</v>
      </c>
      <c r="C17" s="5"/>
      <c r="D17" s="326"/>
      <c r="E17" s="273">
        <f>E9+E13</f>
        <v>126963.17999999992</v>
      </c>
      <c r="F17" s="269">
        <f t="shared" si="13"/>
        <v>140928.87999999995</v>
      </c>
      <c r="G17" s="313">
        <f>E17/E15</f>
        <v>9.1004035579536208E-2</v>
      </c>
      <c r="H17" s="272">
        <f>F17/F15</f>
        <v>9.4234653601211749E-2</v>
      </c>
      <c r="I17" s="314">
        <f t="shared" si="9"/>
        <v>0.10999803250044647</v>
      </c>
      <c r="J17" s="315">
        <f t="shared" si="10"/>
        <v>3.5499722634300408E-2</v>
      </c>
      <c r="K17" s="324"/>
      <c r="L17" s="273">
        <f t="shared" si="14"/>
        <v>13065.146000000001</v>
      </c>
      <c r="M17" s="269">
        <f t="shared" si="14"/>
        <v>15084.458000000006</v>
      </c>
      <c r="N17" s="74">
        <f>L17/L15</f>
        <v>3.750057793011783E-2</v>
      </c>
      <c r="O17" s="231">
        <f>M17/M15</f>
        <v>4.0864889141668255E-2</v>
      </c>
      <c r="P17" s="314">
        <f t="shared" si="2"/>
        <v>0.15455717065848368</v>
      </c>
      <c r="Q17" s="315">
        <f t="shared" si="3"/>
        <v>8.9713583023168453E-2</v>
      </c>
      <c r="R17" s="325"/>
      <c r="S17" s="336">
        <f t="shared" si="4"/>
        <v>1.0290499970148832</v>
      </c>
      <c r="T17" s="337">
        <f t="shared" si="5"/>
        <v>1.0703596026591577</v>
      </c>
      <c r="U17" s="310">
        <f t="shared" si="6"/>
        <v>4.0143438865076916E-2</v>
      </c>
    </row>
    <row r="18" spans="1:21" ht="24" customHeight="1" thickBot="1" x14ac:dyDescent="0.3">
      <c r="A18" s="15"/>
      <c r="B18" s="327" t="s">
        <v>39</v>
      </c>
      <c r="C18" s="327"/>
      <c r="D18" s="328"/>
      <c r="E18" s="329">
        <f>E10+E14</f>
        <v>172026.91000000003</v>
      </c>
      <c r="F18" s="330">
        <f>F10+F14</f>
        <v>242943.79000000004</v>
      </c>
      <c r="G18" s="331">
        <f>E18/E15</f>
        <v>0.12330459144357983</v>
      </c>
      <c r="H18" s="332">
        <f>F18/F15</f>
        <v>0.16244877483746087</v>
      </c>
      <c r="I18" s="311">
        <f t="shared" si="9"/>
        <v>0.41224294501366088</v>
      </c>
      <c r="J18" s="312">
        <f t="shared" si="10"/>
        <v>0.31745925221115667</v>
      </c>
      <c r="K18" s="324"/>
      <c r="L18" s="329">
        <f t="shared" si="14"/>
        <v>10251.569999999998</v>
      </c>
      <c r="M18" s="330">
        <f t="shared" si="14"/>
        <v>17295.341000000022</v>
      </c>
      <c r="N18" s="322">
        <f>L18/L15</f>
        <v>2.9424837632205408E-2</v>
      </c>
      <c r="O18" s="323">
        <f>M18/M15</f>
        <v>4.6854331301287085E-2</v>
      </c>
      <c r="P18" s="311">
        <f t="shared" si="2"/>
        <v>0.68709192835829302</v>
      </c>
      <c r="Q18" s="312">
        <f t="shared" si="3"/>
        <v>0.59233950198607521</v>
      </c>
      <c r="R18" s="325"/>
      <c r="S18" s="340">
        <f t="shared" si="4"/>
        <v>0.59592827657021774</v>
      </c>
      <c r="T18" s="341">
        <f t="shared" si="5"/>
        <v>0.71190710410832148</v>
      </c>
      <c r="U18" s="333">
        <f t="shared" si="6"/>
        <v>0.19461876889884086</v>
      </c>
    </row>
    <row r="19" spans="1:21" ht="6.75" customHeight="1" x14ac:dyDescent="0.25">
      <c r="S19" s="342"/>
      <c r="T19" s="342"/>
    </row>
  </sheetData>
  <mergeCells count="15">
    <mergeCell ref="A4:D6"/>
    <mergeCell ref="E4:F4"/>
    <mergeCell ref="G4:H4"/>
    <mergeCell ref="I4:J4"/>
    <mergeCell ref="N4:O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L4:M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J17:J18 I17:I18 P17:Q18 P13:Q14 P9:Q10 U9:U10 U17:U18 U13:U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219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>
    <pageSetUpPr fitToPage="1"/>
  </sheetPr>
  <dimension ref="A1:S96"/>
  <sheetViews>
    <sheetView showGridLines="0" zoomScaleNormal="100" workbookViewId="0">
      <selection activeCell="I96" sqref="I96:J96"/>
    </sheetView>
  </sheetViews>
  <sheetFormatPr defaultRowHeight="15" x14ac:dyDescent="0.25"/>
  <cols>
    <col min="1" max="1" width="26.7109375" customWidth="1"/>
    <col min="2" max="5" width="9.7109375" customWidth="1"/>
    <col min="6" max="6" width="11.28515625" customWidth="1"/>
    <col min="7" max="7" width="10.85546875" customWidth="1"/>
    <col min="8" max="8" width="1.85546875" customWidth="1"/>
    <col min="9" max="12" width="9.7109375" customWidth="1"/>
    <col min="13" max="14" width="10.42578125" customWidth="1"/>
    <col min="15" max="15" width="1.85546875" customWidth="1"/>
    <col min="16" max="17" width="9.7109375" style="51" customWidth="1"/>
    <col min="18" max="18" width="10" customWidth="1"/>
    <col min="19" max="19" width="1.85546875" customWidth="1"/>
  </cols>
  <sheetData>
    <row r="1" spans="1:19" ht="15.75" x14ac:dyDescent="0.25">
      <c r="A1" s="6" t="s">
        <v>32</v>
      </c>
    </row>
    <row r="3" spans="1:19" ht="8.25" customHeight="1" thickBot="1" x14ac:dyDescent="0.3"/>
    <row r="4" spans="1:19" x14ac:dyDescent="0.25">
      <c r="A4" s="401" t="s">
        <v>3</v>
      </c>
      <c r="B4" s="385" t="s">
        <v>1</v>
      </c>
      <c r="C4" s="381"/>
      <c r="D4" s="385" t="s">
        <v>13</v>
      </c>
      <c r="E4" s="381"/>
      <c r="F4" s="404" t="s">
        <v>135</v>
      </c>
      <c r="G4" s="400"/>
      <c r="I4" s="405" t="s">
        <v>20</v>
      </c>
      <c r="J4" s="406"/>
      <c r="K4" s="385" t="s">
        <v>13</v>
      </c>
      <c r="L4" s="387"/>
      <c r="M4" s="404" t="s">
        <v>135</v>
      </c>
      <c r="N4" s="400"/>
      <c r="P4" s="380" t="s">
        <v>23</v>
      </c>
      <c r="Q4" s="381"/>
      <c r="R4" s="208" t="s">
        <v>0</v>
      </c>
    </row>
    <row r="5" spans="1:19" x14ac:dyDescent="0.25">
      <c r="A5" s="402"/>
      <c r="B5" s="388" t="s">
        <v>224</v>
      </c>
      <c r="C5" s="389"/>
      <c r="D5" s="388" t="str">
        <f>B5</f>
        <v>jan-junho</v>
      </c>
      <c r="E5" s="389"/>
      <c r="F5" s="388" t="str">
        <f>B5</f>
        <v>jan-junho</v>
      </c>
      <c r="G5" s="390"/>
      <c r="I5" s="378" t="str">
        <f>B5</f>
        <v>jan-junho</v>
      </c>
      <c r="J5" s="389"/>
      <c r="K5" s="388" t="str">
        <f>B5</f>
        <v>jan-junho</v>
      </c>
      <c r="L5" s="379"/>
      <c r="M5" s="389" t="str">
        <f>B5</f>
        <v>jan-junho</v>
      </c>
      <c r="N5" s="390"/>
      <c r="P5" s="378" t="str">
        <f>B5</f>
        <v>jan-junho</v>
      </c>
      <c r="Q5" s="379"/>
      <c r="R5" s="209" t="s">
        <v>133</v>
      </c>
    </row>
    <row r="6" spans="1:19" ht="19.5" customHeight="1" thickBot="1" x14ac:dyDescent="0.3">
      <c r="A6" s="403"/>
      <c r="B6" s="148">
        <v>2017</v>
      </c>
      <c r="C6" s="213"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C6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9" ht="20.100000000000001" customHeight="1" x14ac:dyDescent="0.25">
      <c r="A7" s="14" t="s">
        <v>139</v>
      </c>
      <c r="B7" s="25">
        <v>198673.24000000005</v>
      </c>
      <c r="C7" s="245">
        <v>222945.95999999979</v>
      </c>
      <c r="D7" s="31">
        <f>B7/$B$33</f>
        <v>0.142404015098407</v>
      </c>
      <c r="E7" s="247">
        <f>C7/$C$33</f>
        <v>0.14907686282889393</v>
      </c>
      <c r="F7" s="87">
        <f>(C7-B7)/B7</f>
        <v>0.1221740784012972</v>
      </c>
      <c r="G7" s="83">
        <f>(E7-D7)/D7</f>
        <v>4.6858564527662509E-2</v>
      </c>
      <c r="H7" s="1"/>
      <c r="I7" s="25">
        <v>54328.075000000004</v>
      </c>
      <c r="J7" s="245">
        <v>56851.926000000036</v>
      </c>
      <c r="K7" s="31">
        <f t="shared" ref="K7:K32" si="0">I7/$I$33</f>
        <v>0.155936581981616</v>
      </c>
      <c r="L7" s="247">
        <f>J7/$J$33</f>
        <v>0.15401598476261641</v>
      </c>
      <c r="M7" s="87">
        <f>(J7-I7)/I7</f>
        <v>4.6455741345520364E-2</v>
      </c>
      <c r="N7" s="83">
        <f>(L7-K7)/K7</f>
        <v>-1.23165276203503E-2</v>
      </c>
      <c r="O7" s="1"/>
      <c r="P7" s="62">
        <f t="shared" ref="P7:P33" si="1">(I7/B7)*10</f>
        <v>2.7345441691090349</v>
      </c>
      <c r="Q7" s="249">
        <f t="shared" ref="Q7:Q33" si="2">(J7/C7)*10</f>
        <v>2.550031675837503</v>
      </c>
      <c r="R7" s="92">
        <f>(Q7-P7)/P7</f>
        <v>-6.7474680188343586E-2</v>
      </c>
      <c r="S7" s="4"/>
    </row>
    <row r="8" spans="1:19" ht="20.100000000000001" customHeight="1" x14ac:dyDescent="0.25">
      <c r="A8" s="14" t="s">
        <v>140</v>
      </c>
      <c r="B8" s="25">
        <v>109143.58000000003</v>
      </c>
      <c r="C8" s="223">
        <v>114254.41000000002</v>
      </c>
      <c r="D8" s="31">
        <f t="shared" ref="D8:D32" si="3">B8/$B$33</f>
        <v>7.8231391475843418E-2</v>
      </c>
      <c r="E8" s="229">
        <f t="shared" ref="E8:E32" si="4">C8/$C$33</f>
        <v>7.639828506946808E-2</v>
      </c>
      <c r="F8" s="87">
        <f t="shared" ref="F8:F33" si="5">(C8-B8)/B8</f>
        <v>4.6826666305063346E-2</v>
      </c>
      <c r="G8" s="83">
        <f t="shared" ref="G8:G32" si="6">(E8-D8)/D8</f>
        <v>-2.3431852250018724E-2</v>
      </c>
      <c r="H8" s="1"/>
      <c r="I8" s="25">
        <v>38822.824000000008</v>
      </c>
      <c r="J8" s="223">
        <v>39148.716</v>
      </c>
      <c r="K8" s="31">
        <f t="shared" si="0"/>
        <v>0.11143222868533166</v>
      </c>
      <c r="L8" s="229">
        <f t="shared" ref="L8:L32" si="7">J8/$J$33</f>
        <v>0.10605670680236924</v>
      </c>
      <c r="M8" s="87">
        <f t="shared" ref="M8:M33" si="8">(J8-I8)/I8</f>
        <v>8.3943404014090398E-3</v>
      </c>
      <c r="N8" s="83">
        <f t="shared" ref="N8:N33" si="9">(L8-K8)/K8</f>
        <v>-4.8240279732195863E-2</v>
      </c>
      <c r="O8" s="1"/>
      <c r="P8" s="62">
        <f t="shared" si="1"/>
        <v>3.5570414677620068</v>
      </c>
      <c r="Q8" s="236">
        <f t="shared" si="2"/>
        <v>3.4264511978137207</v>
      </c>
      <c r="R8" s="92">
        <f t="shared" ref="R8:R33" si="10">(Q8-P8)/P8</f>
        <v>-3.6713170518771036E-2</v>
      </c>
      <c r="S8" s="4"/>
    </row>
    <row r="9" spans="1:19" ht="20.100000000000001" customHeight="1" x14ac:dyDescent="0.25">
      <c r="A9" s="14" t="s">
        <v>142</v>
      </c>
      <c r="B9" s="25">
        <v>137358.69999999992</v>
      </c>
      <c r="C9" s="223">
        <v>142087.12999999989</v>
      </c>
      <c r="D9" s="31">
        <f t="shared" si="3"/>
        <v>9.8455284610537097E-2</v>
      </c>
      <c r="E9" s="229">
        <f t="shared" si="4"/>
        <v>9.5009138487018224E-2</v>
      </c>
      <c r="F9" s="87">
        <f t="shared" si="5"/>
        <v>3.4423957128306884E-2</v>
      </c>
      <c r="G9" s="83">
        <f t="shared" si="6"/>
        <v>-3.5002144751812049E-2</v>
      </c>
      <c r="H9" s="1"/>
      <c r="I9" s="25">
        <v>23707.463000000011</v>
      </c>
      <c r="J9" s="223">
        <v>25898.588000000007</v>
      </c>
      <c r="K9" s="31">
        <f t="shared" si="0"/>
        <v>6.8046967386119039E-2</v>
      </c>
      <c r="L9" s="229">
        <f t="shared" si="7"/>
        <v>7.0161150473271192E-2</v>
      </c>
      <c r="M9" s="87">
        <f t="shared" si="8"/>
        <v>9.2423428015051434E-2</v>
      </c>
      <c r="N9" s="83">
        <f t="shared" si="9"/>
        <v>3.1069468168296744E-2</v>
      </c>
      <c r="O9" s="1"/>
      <c r="P9" s="62">
        <f t="shared" si="1"/>
        <v>1.7259527791104621</v>
      </c>
      <c r="Q9" s="236">
        <f t="shared" si="2"/>
        <v>1.8227258161946145</v>
      </c>
      <c r="R9" s="92">
        <f t="shared" si="10"/>
        <v>5.6069342252821203E-2</v>
      </c>
      <c r="S9" s="4"/>
    </row>
    <row r="10" spans="1:19" ht="20.100000000000001" customHeight="1" x14ac:dyDescent="0.25">
      <c r="A10" s="14" t="s">
        <v>141</v>
      </c>
      <c r="B10" s="25">
        <v>65955.209999999977</v>
      </c>
      <c r="C10" s="223">
        <v>79463.349999999991</v>
      </c>
      <c r="D10" s="31">
        <f t="shared" si="3"/>
        <v>4.7275046808813302E-2</v>
      </c>
      <c r="E10" s="229">
        <f t="shared" si="4"/>
        <v>5.3134611310626127E-2</v>
      </c>
      <c r="F10" s="87">
        <f t="shared" si="5"/>
        <v>0.20480777788441609</v>
      </c>
      <c r="G10" s="83">
        <f t="shared" si="6"/>
        <v>0.12394624431594321</v>
      </c>
      <c r="H10" s="1"/>
      <c r="I10" s="25">
        <v>20918.347999999998</v>
      </c>
      <c r="J10" s="223">
        <v>24903.508999999987</v>
      </c>
      <c r="K10" s="31">
        <f t="shared" si="0"/>
        <v>6.0041436914927915E-2</v>
      </c>
      <c r="L10" s="229">
        <f t="shared" si="7"/>
        <v>6.7465409398437551E-2</v>
      </c>
      <c r="M10" s="87">
        <f t="shared" si="8"/>
        <v>0.19051031180856107</v>
      </c>
      <c r="N10" s="83">
        <f t="shared" si="9"/>
        <v>0.12364748188869272</v>
      </c>
      <c r="O10" s="1"/>
      <c r="P10" s="62">
        <f t="shared" si="1"/>
        <v>3.171599029098688</v>
      </c>
      <c r="Q10" s="236">
        <f t="shared" si="2"/>
        <v>3.1339616313684222</v>
      </c>
      <c r="R10" s="92">
        <f t="shared" si="10"/>
        <v>-1.186701010592806E-2</v>
      </c>
      <c r="S10" s="4"/>
    </row>
    <row r="11" spans="1:19" ht="20.100000000000001" customHeight="1" x14ac:dyDescent="0.25">
      <c r="A11" s="14" t="s">
        <v>143</v>
      </c>
      <c r="B11" s="25">
        <v>77331.370000000024</v>
      </c>
      <c r="C11" s="223">
        <v>87581.839999999938</v>
      </c>
      <c r="D11" s="31">
        <f t="shared" si="3"/>
        <v>5.5429194093077151E-2</v>
      </c>
      <c r="E11" s="229">
        <f t="shared" si="4"/>
        <v>5.8563187007210804E-2</v>
      </c>
      <c r="F11" s="87">
        <f t="shared" si="5"/>
        <v>0.13255254626938473</v>
      </c>
      <c r="G11" s="83">
        <f t="shared" si="6"/>
        <v>5.6540474120389095E-2</v>
      </c>
      <c r="H11" s="1"/>
      <c r="I11" s="25">
        <v>19391.956000000009</v>
      </c>
      <c r="J11" s="223">
        <v>24863.954999999998</v>
      </c>
      <c r="K11" s="31">
        <f t="shared" si="0"/>
        <v>5.5660270248446893E-2</v>
      </c>
      <c r="L11" s="229">
        <f t="shared" si="7"/>
        <v>6.7358254747928448E-2</v>
      </c>
      <c r="M11" s="87">
        <f t="shared" si="8"/>
        <v>0.28217880651131771</v>
      </c>
      <c r="N11" s="83">
        <f t="shared" si="9"/>
        <v>0.2101675835792042</v>
      </c>
      <c r="O11" s="1"/>
      <c r="P11" s="62">
        <f t="shared" si="1"/>
        <v>2.5076441811389092</v>
      </c>
      <c r="Q11" s="236">
        <f t="shared" si="2"/>
        <v>2.8389395564194602</v>
      </c>
      <c r="R11" s="92">
        <f t="shared" si="10"/>
        <v>0.13211418819797827</v>
      </c>
      <c r="S11" s="4"/>
    </row>
    <row r="12" spans="1:19" ht="20.100000000000001" customHeight="1" x14ac:dyDescent="0.25">
      <c r="A12" s="14" t="s">
        <v>145</v>
      </c>
      <c r="B12" s="25">
        <v>80832.92999999992</v>
      </c>
      <c r="C12" s="223">
        <v>84510.999999999956</v>
      </c>
      <c r="D12" s="31">
        <f t="shared" si="3"/>
        <v>5.7939024823717891E-2</v>
      </c>
      <c r="E12" s="229">
        <f t="shared" si="4"/>
        <v>5.6509814102631242E-2</v>
      </c>
      <c r="F12" s="87">
        <f t="shared" si="5"/>
        <v>4.5502123948742666E-2</v>
      </c>
      <c r="G12" s="83">
        <f t="shared" si="6"/>
        <v>-2.4667497001116041E-2</v>
      </c>
      <c r="H12" s="1"/>
      <c r="I12" s="25">
        <v>24854.749000000003</v>
      </c>
      <c r="J12" s="223">
        <v>24520.017000000003</v>
      </c>
      <c r="K12" s="31">
        <f t="shared" si="0"/>
        <v>7.1339995114330632E-2</v>
      </c>
      <c r="L12" s="229">
        <f t="shared" si="7"/>
        <v>6.6426501797865092E-2</v>
      </c>
      <c r="M12" s="87">
        <f t="shared" si="8"/>
        <v>-1.3467526869814695E-2</v>
      </c>
      <c r="N12" s="83">
        <f t="shared" si="9"/>
        <v>-6.8874315292440036E-2</v>
      </c>
      <c r="O12" s="1"/>
      <c r="P12" s="62">
        <f t="shared" si="1"/>
        <v>3.0748296517273377</v>
      </c>
      <c r="Q12" s="236">
        <f t="shared" si="2"/>
        <v>2.9013994627918276</v>
      </c>
      <c r="R12" s="92">
        <f t="shared" si="10"/>
        <v>-5.6403186055553597E-2</v>
      </c>
      <c r="S12" s="4"/>
    </row>
    <row r="13" spans="1:19" ht="20.100000000000001" customHeight="1" x14ac:dyDescent="0.25">
      <c r="A13" s="14" t="s">
        <v>144</v>
      </c>
      <c r="B13" s="25">
        <v>53010.14999999998</v>
      </c>
      <c r="C13" s="223">
        <v>60606.290000000015</v>
      </c>
      <c r="D13" s="31">
        <f t="shared" si="3"/>
        <v>3.7996351199430858E-2</v>
      </c>
      <c r="E13" s="229">
        <f t="shared" si="4"/>
        <v>4.0525495868587065E-2</v>
      </c>
      <c r="F13" s="87">
        <f t="shared" si="5"/>
        <v>0.14329595369943376</v>
      </c>
      <c r="G13" s="83">
        <f t="shared" si="6"/>
        <v>6.6562830096014339E-2</v>
      </c>
      <c r="H13" s="1"/>
      <c r="I13" s="25">
        <v>19622.335999999999</v>
      </c>
      <c r="J13" s="223">
        <v>20464.981000000007</v>
      </c>
      <c r="K13" s="31">
        <f t="shared" si="0"/>
        <v>5.6321524484988922E-2</v>
      </c>
      <c r="L13" s="229">
        <f t="shared" si="7"/>
        <v>5.544111560729241E-2</v>
      </c>
      <c r="M13" s="87">
        <f t="shared" si="8"/>
        <v>4.2943154168800686E-2</v>
      </c>
      <c r="N13" s="83">
        <f t="shared" si="9"/>
        <v>-1.5631836775497131E-2</v>
      </c>
      <c r="O13" s="1"/>
      <c r="P13" s="62">
        <f t="shared" si="1"/>
        <v>3.7016186522769705</v>
      </c>
      <c r="Q13" s="236">
        <f t="shared" si="2"/>
        <v>3.3767090841561171</v>
      </c>
      <c r="R13" s="92">
        <f t="shared" si="10"/>
        <v>-8.7774997546274061E-2</v>
      </c>
      <c r="S13" s="4"/>
    </row>
    <row r="14" spans="1:19" ht="20.100000000000001" customHeight="1" x14ac:dyDescent="0.25">
      <c r="A14" s="14" t="s">
        <v>146</v>
      </c>
      <c r="B14" s="25">
        <v>64940.999999999985</v>
      </c>
      <c r="C14" s="223">
        <v>54282.930000000022</v>
      </c>
      <c r="D14" s="31">
        <f t="shared" si="3"/>
        <v>4.6548086418209345E-2</v>
      </c>
      <c r="E14" s="229">
        <f t="shared" si="4"/>
        <v>3.6297266429768285E-2</v>
      </c>
      <c r="F14" s="87">
        <f t="shared" si="5"/>
        <v>-0.16411927749803615</v>
      </c>
      <c r="G14" s="83">
        <f t="shared" si="6"/>
        <v>-0.22022000853790194</v>
      </c>
      <c r="H14" s="1"/>
      <c r="I14" s="25">
        <v>20780.71</v>
      </c>
      <c r="J14" s="223">
        <v>18229.180999999997</v>
      </c>
      <c r="K14" s="31">
        <f t="shared" si="0"/>
        <v>5.9646377835974991E-2</v>
      </c>
      <c r="L14" s="229">
        <f t="shared" si="7"/>
        <v>4.9384171490179138E-2</v>
      </c>
      <c r="M14" s="87">
        <f t="shared" si="8"/>
        <v>-0.122783533382642</v>
      </c>
      <c r="N14" s="83">
        <f t="shared" si="9"/>
        <v>-0.1720507886332425</v>
      </c>
      <c r="O14" s="1"/>
      <c r="P14" s="62">
        <f t="shared" si="1"/>
        <v>3.1999368657704692</v>
      </c>
      <c r="Q14" s="236">
        <f t="shared" si="2"/>
        <v>3.3581792655628555</v>
      </c>
      <c r="R14" s="92">
        <f t="shared" si="10"/>
        <v>4.9451725590306382E-2</v>
      </c>
      <c r="S14" s="4"/>
    </row>
    <row r="15" spans="1:19" ht="20.100000000000001" customHeight="1" x14ac:dyDescent="0.25">
      <c r="A15" s="14" t="s">
        <v>148</v>
      </c>
      <c r="B15" s="25">
        <v>118463.7</v>
      </c>
      <c r="C15" s="223">
        <v>103901.16999999998</v>
      </c>
      <c r="D15" s="31">
        <f t="shared" si="3"/>
        <v>8.4911820652913056E-2</v>
      </c>
      <c r="E15" s="229">
        <f t="shared" si="4"/>
        <v>6.9475403222608756E-2</v>
      </c>
      <c r="F15" s="87">
        <f t="shared" si="5"/>
        <v>-0.12292820501132426</v>
      </c>
      <c r="G15" s="83">
        <f t="shared" si="6"/>
        <v>-0.18179350426841573</v>
      </c>
      <c r="H15" s="1"/>
      <c r="I15" s="25">
        <v>19329.725000000002</v>
      </c>
      <c r="J15" s="223">
        <v>15777.960999999992</v>
      </c>
      <c r="K15" s="31">
        <f t="shared" si="0"/>
        <v>5.5481650088735748E-2</v>
      </c>
      <c r="L15" s="229">
        <f t="shared" si="7"/>
        <v>4.2743638992303497E-2</v>
      </c>
      <c r="M15" s="87">
        <f t="shared" si="8"/>
        <v>-0.18374622504976196</v>
      </c>
      <c r="N15" s="83">
        <f t="shared" si="9"/>
        <v>-0.22958962244380701</v>
      </c>
      <c r="O15" s="1"/>
      <c r="P15" s="62">
        <f t="shared" si="1"/>
        <v>1.6317002592355299</v>
      </c>
      <c r="Q15" s="236">
        <f t="shared" si="2"/>
        <v>1.5185546996246524</v>
      </c>
      <c r="R15" s="92">
        <f t="shared" si="10"/>
        <v>-6.9342122715533208E-2</v>
      </c>
      <c r="S15" s="4"/>
    </row>
    <row r="16" spans="1:19" ht="20.100000000000001" customHeight="1" x14ac:dyDescent="0.25">
      <c r="A16" s="14" t="s">
        <v>147</v>
      </c>
      <c r="B16" s="25">
        <v>51118.430000000008</v>
      </c>
      <c r="C16" s="223">
        <v>54642.719999999979</v>
      </c>
      <c r="D16" s="31">
        <f t="shared" si="3"/>
        <v>3.6640413563129394E-2</v>
      </c>
      <c r="E16" s="229">
        <f t="shared" si="4"/>
        <v>3.6537846543788749E-2</v>
      </c>
      <c r="F16" s="87">
        <f t="shared" si="5"/>
        <v>6.894362757228599E-2</v>
      </c>
      <c r="G16" s="83">
        <f t="shared" si="6"/>
        <v>-2.7992866173283696E-3</v>
      </c>
      <c r="H16" s="1"/>
      <c r="I16" s="25">
        <v>14534.085999999988</v>
      </c>
      <c r="J16" s="223">
        <v>15713.933000000012</v>
      </c>
      <c r="K16" s="31">
        <f t="shared" si="0"/>
        <v>4.1716841486963328E-2</v>
      </c>
      <c r="L16" s="229">
        <f t="shared" si="7"/>
        <v>4.2570182503382126E-2</v>
      </c>
      <c r="M16" s="87">
        <f t="shared" si="8"/>
        <v>8.1177928904509325E-2</v>
      </c>
      <c r="N16" s="83">
        <f t="shared" si="9"/>
        <v>2.0455551906667473E-2</v>
      </c>
      <c r="O16" s="1"/>
      <c r="P16" s="62">
        <f t="shared" si="1"/>
        <v>2.843218385228182</v>
      </c>
      <c r="Q16" s="236">
        <f t="shared" si="2"/>
        <v>2.8757596620373249</v>
      </c>
      <c r="R16" s="92">
        <f t="shared" si="10"/>
        <v>1.1445225937694292E-2</v>
      </c>
      <c r="S16" s="4"/>
    </row>
    <row r="17" spans="1:19" ht="20.100000000000001" customHeight="1" x14ac:dyDescent="0.25">
      <c r="A17" s="14" t="s">
        <v>150</v>
      </c>
      <c r="B17" s="25">
        <v>58799.39</v>
      </c>
      <c r="C17" s="223">
        <v>102751.42000000003</v>
      </c>
      <c r="D17" s="31">
        <f t="shared" si="3"/>
        <v>4.2145933802343584E-2</v>
      </c>
      <c r="E17" s="229">
        <f t="shared" si="4"/>
        <v>6.8706602016085375E-2</v>
      </c>
      <c r="F17" s="87">
        <f t="shared" si="5"/>
        <v>0.74749125798754079</v>
      </c>
      <c r="G17" s="83">
        <f t="shared" si="6"/>
        <v>0.63020713548088114</v>
      </c>
      <c r="H17" s="1"/>
      <c r="I17" s="25">
        <v>8230.7890000000043</v>
      </c>
      <c r="J17" s="223">
        <v>12327.563000000004</v>
      </c>
      <c r="K17" s="31">
        <f t="shared" si="0"/>
        <v>2.3624637973494986E-2</v>
      </c>
      <c r="L17" s="229">
        <f t="shared" si="7"/>
        <v>3.339626093174386E-2</v>
      </c>
      <c r="M17" s="87">
        <f t="shared" si="8"/>
        <v>0.49773770169542642</v>
      </c>
      <c r="N17" s="83">
        <f t="shared" si="9"/>
        <v>0.41362000845100261</v>
      </c>
      <c r="O17" s="1"/>
      <c r="P17" s="62">
        <f t="shared" si="1"/>
        <v>1.399808569442643</v>
      </c>
      <c r="Q17" s="236">
        <f t="shared" si="2"/>
        <v>1.1997462419497464</v>
      </c>
      <c r="R17" s="92">
        <f t="shared" si="10"/>
        <v>-0.14292120498487496</v>
      </c>
      <c r="S17" s="4"/>
    </row>
    <row r="18" spans="1:19" ht="20.100000000000001" customHeight="1" x14ac:dyDescent="0.25">
      <c r="A18" s="14" t="s">
        <v>149</v>
      </c>
      <c r="B18" s="25">
        <v>46198.089999999989</v>
      </c>
      <c r="C18" s="223">
        <v>53367.390000000007</v>
      </c>
      <c r="D18" s="31">
        <f t="shared" si="3"/>
        <v>3.3113636773012621E-2</v>
      </c>
      <c r="E18" s="229">
        <f t="shared" si="4"/>
        <v>3.5685073990872472E-2</v>
      </c>
      <c r="F18" s="87">
        <f t="shared" si="5"/>
        <v>0.15518606938079083</v>
      </c>
      <c r="G18" s="83">
        <f t="shared" si="6"/>
        <v>7.7654932180555719E-2</v>
      </c>
      <c r="H18" s="1"/>
      <c r="I18" s="25">
        <v>10004.711999999998</v>
      </c>
      <c r="J18" s="223">
        <v>11367.483999999997</v>
      </c>
      <c r="K18" s="31">
        <f t="shared" si="0"/>
        <v>2.8716286984040145E-2</v>
      </c>
      <c r="L18" s="229">
        <f t="shared" si="7"/>
        <v>3.0795337391617727E-2</v>
      </c>
      <c r="M18" s="87">
        <f t="shared" si="8"/>
        <v>0.1362130164266597</v>
      </c>
      <c r="N18" s="83">
        <f t="shared" si="9"/>
        <v>7.2399694596069139E-2</v>
      </c>
      <c r="O18" s="1"/>
      <c r="P18" s="62">
        <f t="shared" si="1"/>
        <v>2.1656116086184514</v>
      </c>
      <c r="Q18" s="236">
        <f t="shared" si="2"/>
        <v>2.1300430843629408</v>
      </c>
      <c r="R18" s="92">
        <f t="shared" si="10"/>
        <v>-1.6424239745464558E-2</v>
      </c>
      <c r="S18" s="4"/>
    </row>
    <row r="19" spans="1:19" ht="20.100000000000001" customHeight="1" x14ac:dyDescent="0.25">
      <c r="A19" s="14" t="s">
        <v>151</v>
      </c>
      <c r="B19" s="25">
        <v>45257.019999999975</v>
      </c>
      <c r="C19" s="223">
        <v>40603.790000000015</v>
      </c>
      <c r="D19" s="31">
        <f t="shared" si="3"/>
        <v>3.243910130719619E-2</v>
      </c>
      <c r="E19" s="229">
        <f t="shared" si="4"/>
        <v>2.7150461179755055E-2</v>
      </c>
      <c r="F19" s="87">
        <f t="shared" si="5"/>
        <v>-0.1028178611848496</v>
      </c>
      <c r="G19" s="83">
        <f t="shared" si="6"/>
        <v>-0.16303288051534026</v>
      </c>
      <c r="H19" s="1"/>
      <c r="I19" s="25">
        <v>9544.1640000000025</v>
      </c>
      <c r="J19" s="223">
        <v>9890.3740000000034</v>
      </c>
      <c r="K19" s="31">
        <f t="shared" si="0"/>
        <v>2.7394387009515582E-2</v>
      </c>
      <c r="L19" s="229">
        <f t="shared" si="7"/>
        <v>2.6793739428996249E-2</v>
      </c>
      <c r="M19" s="87">
        <f t="shared" si="8"/>
        <v>3.6274523363177838E-2</v>
      </c>
      <c r="N19" s="83">
        <f t="shared" si="9"/>
        <v>-2.1925936152931445E-2</v>
      </c>
      <c r="O19" s="1"/>
      <c r="P19" s="62">
        <f t="shared" si="1"/>
        <v>2.1088803460766989</v>
      </c>
      <c r="Q19" s="236">
        <f t="shared" si="2"/>
        <v>2.4358253256654119</v>
      </c>
      <c r="R19" s="92">
        <f t="shared" si="10"/>
        <v>0.15503249399471719</v>
      </c>
      <c r="S19" s="4"/>
    </row>
    <row r="20" spans="1:19" ht="20.100000000000001" customHeight="1" x14ac:dyDescent="0.25">
      <c r="A20" s="14" t="s">
        <v>152</v>
      </c>
      <c r="B20" s="25">
        <v>33917.410000000003</v>
      </c>
      <c r="C20" s="223">
        <v>37698.259999999995</v>
      </c>
      <c r="D20" s="31">
        <f t="shared" si="3"/>
        <v>2.4311152149825814E-2</v>
      </c>
      <c r="E20" s="229">
        <f t="shared" si="4"/>
        <v>2.5207625807204509E-2</v>
      </c>
      <c r="F20" s="87">
        <f t="shared" si="5"/>
        <v>0.11147224979737518</v>
      </c>
      <c r="G20" s="83">
        <f t="shared" si="6"/>
        <v>3.6874996785585007E-2</v>
      </c>
      <c r="H20" s="1"/>
      <c r="I20" s="25">
        <v>8128.5649999999987</v>
      </c>
      <c r="J20" s="223">
        <v>8911.340000000002</v>
      </c>
      <c r="K20" s="31">
        <f t="shared" si="0"/>
        <v>2.3331226856747531E-2</v>
      </c>
      <c r="L20" s="229">
        <f t="shared" si="7"/>
        <v>2.4141465421144984E-2</v>
      </c>
      <c r="M20" s="87">
        <f t="shared" si="8"/>
        <v>9.6299285298204959E-2</v>
      </c>
      <c r="N20" s="83">
        <f t="shared" si="9"/>
        <v>3.472764503008241E-2</v>
      </c>
      <c r="O20" s="1"/>
      <c r="P20" s="62">
        <f t="shared" si="1"/>
        <v>2.3965759767623758</v>
      </c>
      <c r="Q20" s="236">
        <f t="shared" si="2"/>
        <v>2.3638597643498676</v>
      </c>
      <c r="R20" s="92">
        <f t="shared" si="10"/>
        <v>-1.3651231060367121E-2</v>
      </c>
      <c r="S20" s="4"/>
    </row>
    <row r="21" spans="1:19" ht="20.100000000000001" customHeight="1" x14ac:dyDescent="0.25">
      <c r="A21" s="14" t="s">
        <v>153</v>
      </c>
      <c r="B21" s="25">
        <v>14482.190000000004</v>
      </c>
      <c r="C21" s="223">
        <v>15703.879999999997</v>
      </c>
      <c r="D21" s="31">
        <f t="shared" si="3"/>
        <v>1.0380471992191798E-2</v>
      </c>
      <c r="E21" s="229">
        <f t="shared" si="4"/>
        <v>1.050068440191252E-2</v>
      </c>
      <c r="F21" s="87">
        <f t="shared" si="5"/>
        <v>8.4358097773885921E-2</v>
      </c>
      <c r="G21" s="83">
        <f t="shared" si="6"/>
        <v>1.158063041942084E-2</v>
      </c>
      <c r="H21" s="1"/>
      <c r="I21" s="25">
        <v>5923.6699999999973</v>
      </c>
      <c r="J21" s="223">
        <v>6884.0539999999974</v>
      </c>
      <c r="K21" s="31">
        <f t="shared" si="0"/>
        <v>1.7002569161286108E-2</v>
      </c>
      <c r="L21" s="229">
        <f t="shared" si="7"/>
        <v>1.8649400830660114E-2</v>
      </c>
      <c r="M21" s="87">
        <f t="shared" si="8"/>
        <v>0.16212651953940724</v>
      </c>
      <c r="N21" s="83">
        <f t="shared" si="9"/>
        <v>9.6857813295872272E-2</v>
      </c>
      <c r="O21" s="1"/>
      <c r="P21" s="62">
        <f t="shared" si="1"/>
        <v>4.0903136887445859</v>
      </c>
      <c r="Q21" s="236">
        <f t="shared" si="2"/>
        <v>4.3836644192390661</v>
      </c>
      <c r="R21" s="92">
        <f t="shared" si="10"/>
        <v>7.1718394435541816E-2</v>
      </c>
      <c r="S21" s="4"/>
    </row>
    <row r="22" spans="1:19" ht="20.100000000000001" customHeight="1" x14ac:dyDescent="0.25">
      <c r="A22" s="14" t="s">
        <v>154</v>
      </c>
      <c r="B22" s="25">
        <v>26277.89</v>
      </c>
      <c r="C22" s="223">
        <v>29783.729999999992</v>
      </c>
      <c r="D22" s="31">
        <f t="shared" si="3"/>
        <v>1.8835335067341114E-2</v>
      </c>
      <c r="E22" s="229">
        <f t="shared" si="4"/>
        <v>1.9915431666681992E-2</v>
      </c>
      <c r="F22" s="87">
        <f t="shared" si="5"/>
        <v>0.13341406026130687</v>
      </c>
      <c r="G22" s="83">
        <f t="shared" si="6"/>
        <v>5.7344166986106594E-2</v>
      </c>
      <c r="H22" s="1"/>
      <c r="I22" s="25">
        <v>5794.0869999999995</v>
      </c>
      <c r="J22" s="223">
        <v>6358.3690000000024</v>
      </c>
      <c r="K22" s="31">
        <f t="shared" si="0"/>
        <v>1.6630630157319495E-2</v>
      </c>
      <c r="L22" s="229">
        <f t="shared" si="7"/>
        <v>1.7225282095440216E-2</v>
      </c>
      <c r="M22" s="87">
        <f t="shared" si="8"/>
        <v>9.738928669866416E-2</v>
      </c>
      <c r="N22" s="83">
        <f t="shared" si="9"/>
        <v>3.5756428499433779E-2</v>
      </c>
      <c r="O22" s="1"/>
      <c r="P22" s="62">
        <f t="shared" si="1"/>
        <v>2.2049285540049066</v>
      </c>
      <c r="Q22" s="236">
        <f t="shared" si="2"/>
        <v>2.1348464413288744</v>
      </c>
      <c r="R22" s="92">
        <f t="shared" si="10"/>
        <v>-3.1784300923827717E-2</v>
      </c>
      <c r="S22" s="4"/>
    </row>
    <row r="23" spans="1:19" ht="20.100000000000001" customHeight="1" x14ac:dyDescent="0.25">
      <c r="A23" s="14" t="s">
        <v>155</v>
      </c>
      <c r="B23" s="25">
        <v>14302.160000000007</v>
      </c>
      <c r="C23" s="223">
        <v>19426.02</v>
      </c>
      <c r="D23" s="31">
        <f t="shared" si="3"/>
        <v>1.0251430985772584E-2</v>
      </c>
      <c r="E23" s="229">
        <f t="shared" si="4"/>
        <v>1.2989560873188073E-2</v>
      </c>
      <c r="F23" s="87">
        <f t="shared" si="5"/>
        <v>0.35825777365097233</v>
      </c>
      <c r="G23" s="83">
        <f t="shared" si="6"/>
        <v>0.26709733413955511</v>
      </c>
      <c r="H23" s="1"/>
      <c r="I23" s="25">
        <v>3669.6919999999996</v>
      </c>
      <c r="J23" s="223">
        <v>5097.8220000000001</v>
      </c>
      <c r="K23" s="31">
        <f t="shared" si="0"/>
        <v>1.053302969790997E-2</v>
      </c>
      <c r="L23" s="229">
        <f t="shared" si="7"/>
        <v>1.3810368983357401E-2</v>
      </c>
      <c r="M23" s="87">
        <f t="shared" si="8"/>
        <v>0.38916890027827966</v>
      </c>
      <c r="N23" s="83">
        <f t="shared" si="9"/>
        <v>0.3111487748010186</v>
      </c>
      <c r="O23" s="1"/>
      <c r="P23" s="62">
        <f t="shared" si="1"/>
        <v>2.565830615795095</v>
      </c>
      <c r="Q23" s="236">
        <f t="shared" si="2"/>
        <v>2.6242235928924194</v>
      </c>
      <c r="R23" s="92">
        <f t="shared" si="10"/>
        <v>2.2757923589289495E-2</v>
      </c>
      <c r="S23" s="4"/>
    </row>
    <row r="24" spans="1:19" ht="20.100000000000001" customHeight="1" x14ac:dyDescent="0.25">
      <c r="A24" s="14" t="s">
        <v>156</v>
      </c>
      <c r="B24" s="25">
        <v>8523.23</v>
      </c>
      <c r="C24" s="223">
        <v>9321.7200000000012</v>
      </c>
      <c r="D24" s="31">
        <f t="shared" si="3"/>
        <v>6.1092383332913645E-3</v>
      </c>
      <c r="E24" s="229">
        <f t="shared" si="4"/>
        <v>6.2331372758194798E-3</v>
      </c>
      <c r="F24" s="87">
        <f t="shared" si="5"/>
        <v>9.3683967228386608E-2</v>
      </c>
      <c r="G24" s="83">
        <f t="shared" si="6"/>
        <v>2.0280587492052308E-2</v>
      </c>
      <c r="H24" s="1"/>
      <c r="I24" s="25">
        <v>3050.6149999999998</v>
      </c>
      <c r="J24" s="223">
        <v>3424.1789999999983</v>
      </c>
      <c r="K24" s="31">
        <f t="shared" si="0"/>
        <v>8.7561077038317194E-3</v>
      </c>
      <c r="L24" s="229">
        <f t="shared" si="7"/>
        <v>9.2763488907740867E-3</v>
      </c>
      <c r="M24" s="87">
        <f t="shared" si="8"/>
        <v>0.12245530819195424</v>
      </c>
      <c r="N24" s="83">
        <f t="shared" si="9"/>
        <v>5.9414662831831881E-2</v>
      </c>
      <c r="O24" s="1"/>
      <c r="P24" s="62">
        <f t="shared" si="1"/>
        <v>3.5791771429375951</v>
      </c>
      <c r="Q24" s="236">
        <f t="shared" si="2"/>
        <v>3.6733338911702966</v>
      </c>
      <c r="R24" s="92">
        <f t="shared" si="10"/>
        <v>2.6306814240387864E-2</v>
      </c>
      <c r="S24" s="4"/>
    </row>
    <row r="25" spans="1:19" ht="20.100000000000001" customHeight="1" x14ac:dyDescent="0.25">
      <c r="A25" s="14" t="s">
        <v>158</v>
      </c>
      <c r="B25" s="25">
        <v>8308.16</v>
      </c>
      <c r="C25" s="223">
        <v>8784.489999999998</v>
      </c>
      <c r="D25" s="31">
        <f t="shared" si="3"/>
        <v>5.955081530255312E-3</v>
      </c>
      <c r="E25" s="229">
        <f t="shared" si="4"/>
        <v>5.8739086850992566E-3</v>
      </c>
      <c r="F25" s="87">
        <f t="shared" si="5"/>
        <v>5.7332790894734587E-2</v>
      </c>
      <c r="G25" s="83">
        <f t="shared" si="6"/>
        <v>-1.3630853707652811E-2</v>
      </c>
      <c r="H25" s="1"/>
      <c r="I25" s="25">
        <v>2698.4410000000007</v>
      </c>
      <c r="J25" s="223">
        <v>2929.6510000000012</v>
      </c>
      <c r="K25" s="31">
        <f t="shared" si="0"/>
        <v>7.7452710448337059E-3</v>
      </c>
      <c r="L25" s="229">
        <f t="shared" si="7"/>
        <v>7.9366367249507751E-3</v>
      </c>
      <c r="M25" s="87">
        <f t="shared" si="8"/>
        <v>8.5682807220910304E-2</v>
      </c>
      <c r="N25" s="83">
        <f t="shared" si="9"/>
        <v>2.4707421988119448E-2</v>
      </c>
      <c r="O25" s="1"/>
      <c r="P25" s="62">
        <f t="shared" si="1"/>
        <v>3.2479405789007441</v>
      </c>
      <c r="Q25" s="236">
        <f t="shared" si="2"/>
        <v>3.3350268484567707</v>
      </c>
      <c r="R25" s="92">
        <f t="shared" si="10"/>
        <v>2.6812765640404881E-2</v>
      </c>
      <c r="S25" s="4"/>
    </row>
    <row r="26" spans="1:19" ht="20.100000000000001" customHeight="1" x14ac:dyDescent="0.25">
      <c r="A26" s="14" t="s">
        <v>157</v>
      </c>
      <c r="B26" s="25">
        <v>1941.4800000000005</v>
      </c>
      <c r="C26" s="223">
        <v>1254.0100000000007</v>
      </c>
      <c r="D26" s="31">
        <f t="shared" si="3"/>
        <v>1.3916043611774552E-3</v>
      </c>
      <c r="E26" s="229">
        <f t="shared" si="4"/>
        <v>8.3851654793861959E-4</v>
      </c>
      <c r="F26" s="87">
        <f t="shared" si="5"/>
        <v>-0.35409584440735914</v>
      </c>
      <c r="G26" s="83">
        <f t="shared" si="6"/>
        <v>-0.39744616262258659</v>
      </c>
      <c r="H26" s="1"/>
      <c r="I26" s="25">
        <v>2801.2070000000012</v>
      </c>
      <c r="J26" s="223">
        <v>2841.4080000000004</v>
      </c>
      <c r="K26" s="31">
        <f t="shared" si="0"/>
        <v>8.0402378512946897E-3</v>
      </c>
      <c r="L26" s="229">
        <f t="shared" si="7"/>
        <v>7.6975800473738764E-3</v>
      </c>
      <c r="M26" s="87">
        <f t="shared" si="8"/>
        <v>1.4351313558762024E-2</v>
      </c>
      <c r="N26" s="83">
        <f t="shared" si="9"/>
        <v>-4.2617869055408153E-2</v>
      </c>
      <c r="O26" s="1"/>
      <c r="P26" s="62">
        <f t="shared" si="1"/>
        <v>14.428204256546556</v>
      </c>
      <c r="Q26" s="236">
        <f t="shared" si="2"/>
        <v>22.658575290468171</v>
      </c>
      <c r="R26" s="92">
        <f t="shared" si="10"/>
        <v>0.57043627104095251</v>
      </c>
      <c r="S26" s="4"/>
    </row>
    <row r="27" spans="1:19" ht="20.100000000000001" customHeight="1" x14ac:dyDescent="0.25">
      <c r="A27" s="14" t="s">
        <v>172</v>
      </c>
      <c r="B27" s="25">
        <v>43800.460000000006</v>
      </c>
      <c r="C27" s="223">
        <v>39708.760000000024</v>
      </c>
      <c r="D27" s="31">
        <f t="shared" si="3"/>
        <v>3.1395075487555199E-2</v>
      </c>
      <c r="E27" s="229">
        <f t="shared" si="4"/>
        <v>2.6551983124634686E-2</v>
      </c>
      <c r="F27" s="87">
        <f t="shared" si="5"/>
        <v>-9.3416827129212385E-2</v>
      </c>
      <c r="G27" s="83">
        <f t="shared" si="6"/>
        <v>-0.15426280356740291</v>
      </c>
      <c r="H27" s="1"/>
      <c r="I27" s="25">
        <v>2239.6510000000003</v>
      </c>
      <c r="J27" s="223">
        <v>2627.9989999999998</v>
      </c>
      <c r="K27" s="31">
        <f t="shared" si="0"/>
        <v>6.4284170159113543E-3</v>
      </c>
      <c r="L27" s="229">
        <f t="shared" si="7"/>
        <v>7.1194396112485413E-3</v>
      </c>
      <c r="M27" s="87">
        <f t="shared" si="8"/>
        <v>0.17339665867583809</v>
      </c>
      <c r="N27" s="83">
        <f t="shared" si="9"/>
        <v>0.10749498572149196</v>
      </c>
      <c r="O27" s="1"/>
      <c r="P27" s="62">
        <f t="shared" si="1"/>
        <v>0.51133047461145387</v>
      </c>
      <c r="Q27" s="236">
        <f t="shared" si="2"/>
        <v>0.66181845013543572</v>
      </c>
      <c r="R27" s="92">
        <f t="shared" si="10"/>
        <v>0.2943066822651898</v>
      </c>
      <c r="S27" s="4"/>
    </row>
    <row r="28" spans="1:19" ht="20.100000000000001" customHeight="1" x14ac:dyDescent="0.25">
      <c r="A28" s="14" t="s">
        <v>159</v>
      </c>
      <c r="B28" s="25">
        <v>9865.090000000002</v>
      </c>
      <c r="C28" s="223">
        <v>8472.7900000000009</v>
      </c>
      <c r="D28" s="31">
        <f t="shared" si="3"/>
        <v>7.071050058413221E-3</v>
      </c>
      <c r="E28" s="229">
        <f t="shared" si="4"/>
        <v>5.665484822456642E-3</v>
      </c>
      <c r="F28" s="87">
        <f t="shared" si="5"/>
        <v>-0.14113403932452728</v>
      </c>
      <c r="G28" s="83">
        <f t="shared" si="6"/>
        <v>-0.19877744102295253</v>
      </c>
      <c r="H28" s="1"/>
      <c r="I28" s="25">
        <v>2962.6169999999984</v>
      </c>
      <c r="J28" s="223">
        <v>2616.3899999999994</v>
      </c>
      <c r="K28" s="31">
        <f t="shared" si="0"/>
        <v>8.5035291366504142E-3</v>
      </c>
      <c r="L28" s="229">
        <f t="shared" si="7"/>
        <v>7.0879899895222821E-3</v>
      </c>
      <c r="M28" s="87">
        <f t="shared" si="8"/>
        <v>-0.11686525797968457</v>
      </c>
      <c r="N28" s="83">
        <f t="shared" si="9"/>
        <v>-0.16646490232239278</v>
      </c>
      <c r="O28" s="1"/>
      <c r="P28" s="62">
        <f t="shared" si="1"/>
        <v>3.0031322572830028</v>
      </c>
      <c r="Q28" s="236">
        <f t="shared" si="2"/>
        <v>3.0879910867612663</v>
      </c>
      <c r="R28" s="92">
        <f t="shared" si="10"/>
        <v>2.8256773997372024E-2</v>
      </c>
      <c r="S28" s="4"/>
    </row>
    <row r="29" spans="1:19" ht="20.100000000000001" customHeight="1" x14ac:dyDescent="0.25">
      <c r="A29" s="14" t="s">
        <v>161</v>
      </c>
      <c r="B29" s="25">
        <v>7893.35</v>
      </c>
      <c r="C29" s="223">
        <v>8314.1399999999976</v>
      </c>
      <c r="D29" s="31">
        <f t="shared" si="3"/>
        <v>5.6577560852030737E-3</v>
      </c>
      <c r="E29" s="229">
        <f t="shared" si="4"/>
        <v>5.5594006203127481E-3</v>
      </c>
      <c r="F29" s="87">
        <f t="shared" si="5"/>
        <v>5.3309431356774656E-2</v>
      </c>
      <c r="G29" s="83">
        <f t="shared" si="6"/>
        <v>-1.7384182599804537E-2</v>
      </c>
      <c r="H29" s="1"/>
      <c r="I29" s="25">
        <v>2225.1699999999996</v>
      </c>
      <c r="J29" s="223">
        <v>2268.895</v>
      </c>
      <c r="K29" s="31">
        <f t="shared" si="0"/>
        <v>6.3868525459080299E-3</v>
      </c>
      <c r="L29" s="229">
        <f t="shared" si="7"/>
        <v>6.1466008688602089E-3</v>
      </c>
      <c r="M29" s="87">
        <f t="shared" si="8"/>
        <v>1.96501840308832E-2</v>
      </c>
      <c r="N29" s="83">
        <f t="shared" si="9"/>
        <v>-3.76165999325829E-2</v>
      </c>
      <c r="O29" s="1"/>
      <c r="P29" s="62">
        <f t="shared" si="1"/>
        <v>2.8190438787080256</v>
      </c>
      <c r="Q29" s="236">
        <f t="shared" si="2"/>
        <v>2.7289593391499309</v>
      </c>
      <c r="R29" s="92">
        <f t="shared" si="10"/>
        <v>-3.1955706769410293E-2</v>
      </c>
      <c r="S29" s="4"/>
    </row>
    <row r="30" spans="1:19" ht="20.100000000000001" customHeight="1" x14ac:dyDescent="0.25">
      <c r="A30" s="14" t="s">
        <v>160</v>
      </c>
      <c r="B30" s="25">
        <v>12187.950000000003</v>
      </c>
      <c r="C30" s="223">
        <v>9209.5699999999979</v>
      </c>
      <c r="D30" s="31">
        <f t="shared" si="3"/>
        <v>8.7360180758044199E-3</v>
      </c>
      <c r="E30" s="229">
        <f t="shared" si="4"/>
        <v>6.1581461426934931E-3</v>
      </c>
      <c r="F30" s="87">
        <f t="shared" si="5"/>
        <v>-0.24437087451130043</v>
      </c>
      <c r="G30" s="83">
        <f t="shared" si="6"/>
        <v>-0.29508546236307487</v>
      </c>
      <c r="H30" s="1"/>
      <c r="I30" s="25">
        <v>2425.6220000000003</v>
      </c>
      <c r="J30" s="223">
        <v>2028.3990000000001</v>
      </c>
      <c r="K30" s="31">
        <f t="shared" si="0"/>
        <v>6.9622051556108211E-3</v>
      </c>
      <c r="L30" s="229">
        <f t="shared" si="7"/>
        <v>5.4950797880885544E-3</v>
      </c>
      <c r="M30" s="87">
        <f t="shared" si="8"/>
        <v>-0.16376129504102457</v>
      </c>
      <c r="N30" s="83">
        <f t="shared" si="9"/>
        <v>-0.21072710940439821</v>
      </c>
      <c r="O30" s="1"/>
      <c r="P30" s="62">
        <f t="shared" si="1"/>
        <v>1.9901804651315436</v>
      </c>
      <c r="Q30" s="236">
        <f t="shared" si="2"/>
        <v>2.2024904528658782</v>
      </c>
      <c r="R30" s="92">
        <f t="shared" si="10"/>
        <v>0.10667876177766709</v>
      </c>
      <c r="S30" s="4"/>
    </row>
    <row r="31" spans="1:19" ht="20.100000000000001" customHeight="1" x14ac:dyDescent="0.25">
      <c r="A31" s="14" t="s">
        <v>177</v>
      </c>
      <c r="B31" s="25">
        <v>28919.55999999999</v>
      </c>
      <c r="C31" s="223">
        <v>27356.140000000018</v>
      </c>
      <c r="D31" s="31">
        <f t="shared" si="3"/>
        <v>2.072881812809458E-2</v>
      </c>
      <c r="E31" s="229">
        <f t="shared" si="4"/>
        <v>1.8292179550183484E-2</v>
      </c>
      <c r="F31" s="87">
        <f t="shared" si="5"/>
        <v>-5.4060988479768479E-2</v>
      </c>
      <c r="G31" s="83">
        <f t="shared" si="6"/>
        <v>-0.11754836010687091</v>
      </c>
      <c r="H31" s="1"/>
      <c r="I31" s="25">
        <v>1773.7669999999996</v>
      </c>
      <c r="J31" s="223">
        <v>1635.1350000000002</v>
      </c>
      <c r="K31" s="31">
        <f t="shared" si="0"/>
        <v>5.0912012474541935E-3</v>
      </c>
      <c r="L31" s="229">
        <f t="shared" si="7"/>
        <v>4.4296991318257296E-3</v>
      </c>
      <c r="M31" s="87">
        <f t="shared" si="8"/>
        <v>-7.8156826685804509E-2</v>
      </c>
      <c r="N31" s="83">
        <f t="shared" si="9"/>
        <v>-0.12993045913461812</v>
      </c>
      <c r="O31" s="1"/>
      <c r="P31" s="62">
        <f t="shared" si="1"/>
        <v>0.61334508547156319</v>
      </c>
      <c r="Q31" s="236">
        <f t="shared" si="2"/>
        <v>0.59772138905561945</v>
      </c>
      <c r="R31" s="92">
        <f t="shared" si="10"/>
        <v>-2.5472929980243746E-2</v>
      </c>
      <c r="S31" s="4"/>
    </row>
    <row r="32" spans="1:19" ht="20.100000000000001" customHeight="1" thickBot="1" x14ac:dyDescent="0.3">
      <c r="A32" s="14" t="s">
        <v>18</v>
      </c>
      <c r="B32" s="25">
        <f>B33-SUM(B7:B31)</f>
        <v>77636.170000000624</v>
      </c>
      <c r="C32" s="223">
        <f>C33-SUM(C7:C31)</f>
        <v>79477.22999999905</v>
      </c>
      <c r="D32" s="31">
        <f t="shared" si="3"/>
        <v>5.5647667118443225E-2</v>
      </c>
      <c r="E32" s="229">
        <f t="shared" si="4"/>
        <v>5.3143892424560302E-2</v>
      </c>
      <c r="F32" s="87">
        <f t="shared" si="5"/>
        <v>2.3713946733827946E-2</v>
      </c>
      <c r="G32" s="83">
        <f t="shared" si="6"/>
        <v>-4.4993345157736203E-2</v>
      </c>
      <c r="H32" s="1"/>
      <c r="I32" s="25">
        <f>I33-SUM(I7:I31)</f>
        <v>20635.483000000066</v>
      </c>
      <c r="J32" s="223">
        <f>J33-SUM(J7:J31)</f>
        <v>21548.206999999878</v>
      </c>
      <c r="K32" s="31">
        <f t="shared" si="0"/>
        <v>5.9229536230756441E-2</v>
      </c>
      <c r="L32" s="229">
        <f t="shared" si="7"/>
        <v>5.8375653288750204E-2</v>
      </c>
      <c r="M32" s="87">
        <f t="shared" si="8"/>
        <v>4.4230803805261544E-2</v>
      </c>
      <c r="N32" s="83">
        <f t="shared" si="9"/>
        <v>-1.4416505621106598E-2</v>
      </c>
      <c r="O32" s="1"/>
      <c r="P32" s="62">
        <f t="shared" si="1"/>
        <v>2.6579728237495361</v>
      </c>
      <c r="Q32" s="236">
        <f t="shared" si="2"/>
        <v>2.7112428301791764</v>
      </c>
      <c r="R32" s="92">
        <f t="shared" si="10"/>
        <v>2.0041591830308344E-2</v>
      </c>
      <c r="S32" s="4"/>
    </row>
    <row r="33" spans="1:19" ht="26.25" customHeight="1" thickBot="1" x14ac:dyDescent="0.3">
      <c r="A33" s="52" t="s">
        <v>19</v>
      </c>
      <c r="B33" s="53">
        <v>1395137.9100000004</v>
      </c>
      <c r="C33" s="246">
        <v>1495510.1399999987</v>
      </c>
      <c r="D33" s="54">
        <f>SUM(D7:D32)</f>
        <v>1</v>
      </c>
      <c r="E33" s="248">
        <f>SUM(E7:E32)</f>
        <v>1</v>
      </c>
      <c r="F33" s="97">
        <f t="shared" si="5"/>
        <v>7.1944306925182985E-2</v>
      </c>
      <c r="G33" s="99">
        <v>0</v>
      </c>
      <c r="H33" s="96"/>
      <c r="I33" s="53">
        <v>348398.52399999998</v>
      </c>
      <c r="J33" s="246">
        <v>369130.03599999996</v>
      </c>
      <c r="K33" s="54">
        <f>SUM(K7:K32)</f>
        <v>1.0000000000000002</v>
      </c>
      <c r="L33" s="248">
        <f>SUM(L7:L32)</f>
        <v>1</v>
      </c>
      <c r="M33" s="97">
        <f t="shared" si="8"/>
        <v>5.9505165986294448E-2</v>
      </c>
      <c r="N33" s="99">
        <f t="shared" si="9"/>
        <v>-2.2204460492503126E-16</v>
      </c>
      <c r="O33" s="55"/>
      <c r="P33" s="56">
        <f t="shared" si="1"/>
        <v>2.4972335817324316</v>
      </c>
      <c r="Q33" s="250">
        <f t="shared" si="2"/>
        <v>2.4682549862216265</v>
      </c>
      <c r="R33" s="98">
        <f t="shared" si="10"/>
        <v>-1.1604279120218077E-2</v>
      </c>
      <c r="S33" s="4"/>
    </row>
    <row r="35" spans="1:19" ht="15.75" thickBot="1" x14ac:dyDescent="0.3"/>
    <row r="36" spans="1:19" x14ac:dyDescent="0.25">
      <c r="A36" s="401" t="s">
        <v>2</v>
      </c>
      <c r="B36" s="385" t="s">
        <v>1</v>
      </c>
      <c r="C36" s="381"/>
      <c r="D36" s="385" t="s">
        <v>13</v>
      </c>
      <c r="E36" s="381"/>
      <c r="F36" s="404" t="s">
        <v>135</v>
      </c>
      <c r="G36" s="400"/>
      <c r="I36" s="405" t="s">
        <v>20</v>
      </c>
      <c r="J36" s="406"/>
      <c r="K36" s="385" t="s">
        <v>13</v>
      </c>
      <c r="L36" s="387"/>
      <c r="M36" s="404" t="s">
        <v>135</v>
      </c>
      <c r="N36" s="400"/>
      <c r="P36" s="380" t="s">
        <v>23</v>
      </c>
      <c r="Q36" s="381"/>
      <c r="R36" s="208" t="s">
        <v>0</v>
      </c>
    </row>
    <row r="37" spans="1:19" x14ac:dyDescent="0.25">
      <c r="A37" s="402"/>
      <c r="B37" s="388" t="str">
        <f>B5</f>
        <v>jan-junho</v>
      </c>
      <c r="C37" s="389"/>
      <c r="D37" s="388" t="str">
        <f>B37</f>
        <v>jan-junho</v>
      </c>
      <c r="E37" s="389"/>
      <c r="F37" s="388" t="str">
        <f>B37</f>
        <v>jan-junho</v>
      </c>
      <c r="G37" s="390"/>
      <c r="I37" s="378" t="str">
        <f>B37</f>
        <v>jan-junho</v>
      </c>
      <c r="J37" s="389"/>
      <c r="K37" s="388" t="str">
        <f>B37</f>
        <v>jan-junho</v>
      </c>
      <c r="L37" s="379"/>
      <c r="M37" s="389" t="str">
        <f>B37</f>
        <v>jan-junho</v>
      </c>
      <c r="N37" s="390"/>
      <c r="P37" s="378" t="str">
        <f>B37</f>
        <v>jan-junho</v>
      </c>
      <c r="Q37" s="379"/>
      <c r="R37" s="209" t="s">
        <v>133</v>
      </c>
    </row>
    <row r="38" spans="1:19" ht="19.5" customHeight="1" thickBot="1" x14ac:dyDescent="0.3">
      <c r="A38" s="403"/>
      <c r="B38" s="148">
        <f>B6</f>
        <v>2017</v>
      </c>
      <c r="C38" s="213">
        <f>C6</f>
        <v>2018</v>
      </c>
      <c r="D38" s="148">
        <f>B38</f>
        <v>2017</v>
      </c>
      <c r="E38" s="213">
        <f>C38</f>
        <v>2018</v>
      </c>
      <c r="F38" s="148" t="s">
        <v>1</v>
      </c>
      <c r="G38" s="212" t="s">
        <v>15</v>
      </c>
      <c r="I38" s="36">
        <f>B38</f>
        <v>2017</v>
      </c>
      <c r="J38" s="213">
        <f>C38</f>
        <v>2018</v>
      </c>
      <c r="K38" s="148">
        <f>B38</f>
        <v>2017</v>
      </c>
      <c r="L38" s="213">
        <f>C38</f>
        <v>2018</v>
      </c>
      <c r="M38" s="37">
        <v>1000</v>
      </c>
      <c r="N38" s="212" t="s">
        <v>15</v>
      </c>
      <c r="P38" s="36">
        <f>B38</f>
        <v>2017</v>
      </c>
      <c r="Q38" s="213">
        <f>C38</f>
        <v>2018</v>
      </c>
      <c r="R38" s="210" t="s">
        <v>24</v>
      </c>
    </row>
    <row r="39" spans="1:19" ht="20.100000000000001" customHeight="1" x14ac:dyDescent="0.25">
      <c r="A39" s="57" t="s">
        <v>139</v>
      </c>
      <c r="B39" s="25">
        <v>198673.24000000005</v>
      </c>
      <c r="C39" s="245">
        <v>222945.95999999979</v>
      </c>
      <c r="D39" s="4">
        <f>B39/$B$62</f>
        <v>0.2595662931849041</v>
      </c>
      <c r="E39" s="247">
        <f>C39/$C$62</f>
        <v>0.25841529382623696</v>
      </c>
      <c r="F39" s="87">
        <f>(C39-B39)/B39</f>
        <v>0.1221740784012972</v>
      </c>
      <c r="G39" s="83">
        <f>(E39-D39)/D39</f>
        <v>-4.4343175091968281E-3</v>
      </c>
      <c r="I39" s="59">
        <v>54328.075000000012</v>
      </c>
      <c r="J39" s="245">
        <v>56851.926000000036</v>
      </c>
      <c r="K39" s="60">
        <f>I39/$I$62</f>
        <v>0.28003460552447385</v>
      </c>
      <c r="L39" s="247">
        <f>J39/$J$62</f>
        <v>0.27318658413786556</v>
      </c>
      <c r="M39" s="87">
        <f>(J39-I39)/I39</f>
        <v>4.6455741345520225E-2</v>
      </c>
      <c r="N39" s="83">
        <f>(L39-K39)/K39</f>
        <v>-2.4454196915351573E-2</v>
      </c>
      <c r="P39" s="62">
        <f t="shared" ref="P39:P62" si="11">(I39/B39)*10</f>
        <v>2.7345441691090357</v>
      </c>
      <c r="Q39" s="249">
        <f t="shared" ref="Q39:Q62" si="12">(J39/C39)*10</f>
        <v>2.550031675837503</v>
      </c>
      <c r="R39" s="92">
        <f>(Q39-P39)/P39</f>
        <v>-6.7474680188343877E-2</v>
      </c>
    </row>
    <row r="40" spans="1:19" ht="20.100000000000001" customHeight="1" x14ac:dyDescent="0.25">
      <c r="A40" s="57" t="s">
        <v>142</v>
      </c>
      <c r="B40" s="25">
        <v>137358.69999999992</v>
      </c>
      <c r="C40" s="223">
        <v>142087.12999999989</v>
      </c>
      <c r="D40" s="4">
        <f t="shared" ref="D40:D61" si="13">B40/$B$62</f>
        <v>0.17945893767926299</v>
      </c>
      <c r="E40" s="229">
        <f t="shared" ref="E40:E61" si="14">C40/$C$62</f>
        <v>0.16469232027293401</v>
      </c>
      <c r="F40" s="87">
        <f t="shared" ref="F40:F62" si="15">(C40-B40)/B40</f>
        <v>3.4423957128306884E-2</v>
      </c>
      <c r="G40" s="83">
        <f t="shared" ref="G40:G61" si="16">(E40-D40)/D40</f>
        <v>-8.2284101295197323E-2</v>
      </c>
      <c r="I40" s="25">
        <v>23707.463000000014</v>
      </c>
      <c r="J40" s="223">
        <v>25898.588000000007</v>
      </c>
      <c r="K40" s="4">
        <f t="shared" ref="K40:K62" si="17">I40/$I$62</f>
        <v>0.12220035495811442</v>
      </c>
      <c r="L40" s="229">
        <f t="shared" ref="L40:L62" si="18">J40/$J$62</f>
        <v>0.12444867373031325</v>
      </c>
      <c r="M40" s="87">
        <f t="shared" ref="M40:M62" si="19">(J40-I40)/I40</f>
        <v>9.2423428015051268E-2</v>
      </c>
      <c r="N40" s="83">
        <f t="shared" ref="N40:N62" si="20">(L40-K40)/K40</f>
        <v>1.8398627180497708E-2</v>
      </c>
      <c r="P40" s="62">
        <f t="shared" si="11"/>
        <v>1.7259527791104623</v>
      </c>
      <c r="Q40" s="236">
        <f t="shared" si="12"/>
        <v>1.8227258161946145</v>
      </c>
      <c r="R40" s="92">
        <f t="shared" ref="R40:R62" si="21">(Q40-P40)/P40</f>
        <v>5.6069342252821071E-2</v>
      </c>
    </row>
    <row r="41" spans="1:19" ht="20.100000000000001" customHeight="1" x14ac:dyDescent="0.25">
      <c r="A41" s="57" t="s">
        <v>141</v>
      </c>
      <c r="B41" s="25">
        <v>65955.209999999948</v>
      </c>
      <c r="C41" s="223">
        <v>79463.349999999991</v>
      </c>
      <c r="D41" s="4">
        <f t="shared" si="13"/>
        <v>8.6170383972858658E-2</v>
      </c>
      <c r="E41" s="229">
        <f t="shared" si="14"/>
        <v>9.2105481250555635E-2</v>
      </c>
      <c r="F41" s="87">
        <f t="shared" si="15"/>
        <v>0.20480777788441662</v>
      </c>
      <c r="G41" s="83">
        <f t="shared" si="16"/>
        <v>6.8876300697074441E-2</v>
      </c>
      <c r="I41" s="25">
        <v>20918.347999999994</v>
      </c>
      <c r="J41" s="223">
        <v>24903.508999999987</v>
      </c>
      <c r="K41" s="4">
        <f t="shared" si="17"/>
        <v>0.10782383381711323</v>
      </c>
      <c r="L41" s="229">
        <f t="shared" si="18"/>
        <v>0.11966709020124638</v>
      </c>
      <c r="M41" s="87">
        <f t="shared" si="19"/>
        <v>0.19051031180856126</v>
      </c>
      <c r="N41" s="83">
        <f t="shared" si="20"/>
        <v>0.10983894714985967</v>
      </c>
      <c r="P41" s="62">
        <f t="shared" si="11"/>
        <v>3.1715990290986884</v>
      </c>
      <c r="Q41" s="236">
        <f t="shared" si="12"/>
        <v>3.1339616313684222</v>
      </c>
      <c r="R41" s="92">
        <f t="shared" si="21"/>
        <v>-1.1867010105928199E-2</v>
      </c>
    </row>
    <row r="42" spans="1:19" ht="20.100000000000001" customHeight="1" x14ac:dyDescent="0.25">
      <c r="A42" s="57" t="s">
        <v>145</v>
      </c>
      <c r="B42" s="25">
        <v>80832.929999999964</v>
      </c>
      <c r="C42" s="223">
        <v>84510.999999999956</v>
      </c>
      <c r="D42" s="4">
        <f t="shared" si="13"/>
        <v>0.10560810307102665</v>
      </c>
      <c r="E42" s="229">
        <f t="shared" si="14"/>
        <v>9.7956181383816607E-2</v>
      </c>
      <c r="F42" s="87">
        <f t="shared" si="15"/>
        <v>4.5502123948742104E-2</v>
      </c>
      <c r="G42" s="83">
        <f t="shared" si="16"/>
        <v>-7.2455819815869155E-2</v>
      </c>
      <c r="I42" s="25">
        <v>24854.749000000003</v>
      </c>
      <c r="J42" s="223">
        <v>24520.017000000003</v>
      </c>
      <c r="K42" s="4">
        <f t="shared" si="17"/>
        <v>0.12811405211071458</v>
      </c>
      <c r="L42" s="229">
        <f t="shared" si="18"/>
        <v>0.1178243229126906</v>
      </c>
      <c r="M42" s="87">
        <f t="shared" si="19"/>
        <v>-1.3467526869814695E-2</v>
      </c>
      <c r="N42" s="83">
        <f t="shared" si="20"/>
        <v>-8.0316944382742075E-2</v>
      </c>
      <c r="P42" s="62">
        <f t="shared" si="11"/>
        <v>3.0748296517273359</v>
      </c>
      <c r="Q42" s="236">
        <f t="shared" si="12"/>
        <v>2.9013994627918276</v>
      </c>
      <c r="R42" s="92">
        <f t="shared" si="21"/>
        <v>-5.6403186055553056E-2</v>
      </c>
    </row>
    <row r="43" spans="1:19" ht="20.100000000000001" customHeight="1" x14ac:dyDescent="0.25">
      <c r="A43" s="57" t="s">
        <v>146</v>
      </c>
      <c r="B43" s="25">
        <v>64941</v>
      </c>
      <c r="C43" s="223">
        <v>54282.930000000022</v>
      </c>
      <c r="D43" s="4">
        <f t="shared" si="13"/>
        <v>8.4845320113171016E-2</v>
      </c>
      <c r="E43" s="229">
        <f t="shared" si="14"/>
        <v>6.2919010982298462E-2</v>
      </c>
      <c r="F43" s="87">
        <f t="shared" si="15"/>
        <v>-0.16411927749803634</v>
      </c>
      <c r="G43" s="83">
        <f t="shared" si="16"/>
        <v>-0.25842685373366642</v>
      </c>
      <c r="I43" s="25">
        <v>20780.710000000006</v>
      </c>
      <c r="J43" s="223">
        <v>18229.180999999997</v>
      </c>
      <c r="K43" s="4">
        <f t="shared" si="17"/>
        <v>0.10711437737060424</v>
      </c>
      <c r="L43" s="229">
        <f t="shared" si="18"/>
        <v>8.7595408623814722E-2</v>
      </c>
      <c r="M43" s="87">
        <f t="shared" si="19"/>
        <v>-0.12278353338264231</v>
      </c>
      <c r="N43" s="83">
        <f t="shared" si="20"/>
        <v>-0.18222547921140392</v>
      </c>
      <c r="P43" s="62">
        <f t="shared" si="11"/>
        <v>3.1999368657704697</v>
      </c>
      <c r="Q43" s="236">
        <f t="shared" si="12"/>
        <v>3.3581792655628555</v>
      </c>
      <c r="R43" s="92">
        <f t="shared" si="21"/>
        <v>4.9451725590306236E-2</v>
      </c>
    </row>
    <row r="44" spans="1:19" ht="20.100000000000001" customHeight="1" x14ac:dyDescent="0.25">
      <c r="A44" s="57" t="s">
        <v>150</v>
      </c>
      <c r="B44" s="25">
        <v>58799.389999999978</v>
      </c>
      <c r="C44" s="223">
        <v>102751.42000000003</v>
      </c>
      <c r="D44" s="4">
        <f t="shared" si="13"/>
        <v>7.6821315763680648E-2</v>
      </c>
      <c r="E44" s="229">
        <f t="shared" si="14"/>
        <v>0.11909854024878098</v>
      </c>
      <c r="F44" s="87">
        <f t="shared" si="15"/>
        <v>0.74749125798754146</v>
      </c>
      <c r="G44" s="83">
        <f t="shared" si="16"/>
        <v>0.55033194973065058</v>
      </c>
      <c r="I44" s="25">
        <v>8230.7890000000043</v>
      </c>
      <c r="J44" s="223">
        <v>12327.563000000004</v>
      </c>
      <c r="K44" s="4">
        <f t="shared" si="17"/>
        <v>4.2425684156307389E-2</v>
      </c>
      <c r="L44" s="229">
        <f t="shared" si="18"/>
        <v>5.923677637085395E-2</v>
      </c>
      <c r="M44" s="87">
        <f t="shared" si="19"/>
        <v>0.49773770169542642</v>
      </c>
      <c r="N44" s="83">
        <f t="shared" si="20"/>
        <v>0.39624799337613675</v>
      </c>
      <c r="P44" s="62">
        <f t="shared" si="11"/>
        <v>1.3998085694426434</v>
      </c>
      <c r="Q44" s="236">
        <f t="shared" si="12"/>
        <v>1.1997462419497464</v>
      </c>
      <c r="R44" s="92">
        <f t="shared" si="21"/>
        <v>-0.14292120498487523</v>
      </c>
    </row>
    <row r="45" spans="1:19" ht="20.100000000000001" customHeight="1" x14ac:dyDescent="0.25">
      <c r="A45" s="57" t="s">
        <v>149</v>
      </c>
      <c r="B45" s="25">
        <v>46198.09</v>
      </c>
      <c r="C45" s="223">
        <v>53367.390000000007</v>
      </c>
      <c r="D45" s="4">
        <f t="shared" si="13"/>
        <v>6.0357736016801167E-2</v>
      </c>
      <c r="E45" s="229">
        <f t="shared" si="14"/>
        <v>6.1857814187749334E-2</v>
      </c>
      <c r="F45" s="87">
        <f t="shared" si="15"/>
        <v>0.15518606938079066</v>
      </c>
      <c r="G45" s="83">
        <f t="shared" si="16"/>
        <v>2.4853121901898471E-2</v>
      </c>
      <c r="I45" s="25">
        <v>10004.712</v>
      </c>
      <c r="J45" s="223">
        <v>11367.483999999997</v>
      </c>
      <c r="K45" s="4">
        <f t="shared" si="17"/>
        <v>5.1569387987812361E-2</v>
      </c>
      <c r="L45" s="229">
        <f t="shared" si="18"/>
        <v>5.4623375894104938E-2</v>
      </c>
      <c r="M45" s="87">
        <f t="shared" si="19"/>
        <v>0.13621301642665948</v>
      </c>
      <c r="N45" s="83">
        <f t="shared" si="20"/>
        <v>5.9220945321560539E-2</v>
      </c>
      <c r="P45" s="62">
        <f t="shared" si="11"/>
        <v>2.1656116086184514</v>
      </c>
      <c r="Q45" s="236">
        <f t="shared" si="12"/>
        <v>2.1300430843629408</v>
      </c>
      <c r="R45" s="92">
        <f t="shared" si="21"/>
        <v>-1.6424239745464558E-2</v>
      </c>
    </row>
    <row r="46" spans="1:19" ht="20.100000000000001" customHeight="1" x14ac:dyDescent="0.25">
      <c r="A46" s="57" t="s">
        <v>152</v>
      </c>
      <c r="B46" s="25">
        <v>33917.409999999996</v>
      </c>
      <c r="C46" s="223">
        <v>37698.259999999995</v>
      </c>
      <c r="D46" s="4">
        <f t="shared" si="13"/>
        <v>4.4313045824050559E-2</v>
      </c>
      <c r="E46" s="229">
        <f t="shared" si="14"/>
        <v>4.3695821779582297E-2</v>
      </c>
      <c r="F46" s="87">
        <f t="shared" si="15"/>
        <v>0.11147224979737541</v>
      </c>
      <c r="G46" s="83">
        <f t="shared" si="16"/>
        <v>-1.3928720831310323E-2</v>
      </c>
      <c r="I46" s="25">
        <v>8128.5650000000005</v>
      </c>
      <c r="J46" s="223">
        <v>8911.340000000002</v>
      </c>
      <c r="K46" s="4">
        <f t="shared" si="17"/>
        <v>4.1898769526714216E-2</v>
      </c>
      <c r="L46" s="229">
        <f t="shared" si="18"/>
        <v>4.2821038898332588E-2</v>
      </c>
      <c r="M46" s="87">
        <f t="shared" si="19"/>
        <v>9.6299285298204709E-2</v>
      </c>
      <c r="N46" s="83">
        <f t="shared" si="20"/>
        <v>2.2011848606445162E-2</v>
      </c>
      <c r="P46" s="62">
        <f t="shared" si="11"/>
        <v>2.3965759767623771</v>
      </c>
      <c r="Q46" s="236">
        <f t="shared" si="12"/>
        <v>2.3638597643498676</v>
      </c>
      <c r="R46" s="92">
        <f t="shared" si="21"/>
        <v>-1.3651231060367669E-2</v>
      </c>
    </row>
    <row r="47" spans="1:19" ht="20.100000000000001" customHeight="1" x14ac:dyDescent="0.25">
      <c r="A47" s="57" t="s">
        <v>153</v>
      </c>
      <c r="B47" s="25">
        <v>14482.190000000002</v>
      </c>
      <c r="C47" s="223">
        <v>15703.879999999997</v>
      </c>
      <c r="D47" s="4">
        <f t="shared" si="13"/>
        <v>1.8920959740222114E-2</v>
      </c>
      <c r="E47" s="229">
        <f t="shared" si="14"/>
        <v>1.8202270919876591E-2</v>
      </c>
      <c r="F47" s="87">
        <f t="shared" si="15"/>
        <v>8.4358097773886059E-2</v>
      </c>
      <c r="G47" s="83">
        <f t="shared" si="16"/>
        <v>-3.7983740265444169E-2</v>
      </c>
      <c r="I47" s="25">
        <v>5923.6699999999983</v>
      </c>
      <c r="J47" s="223">
        <v>6884.0539999999974</v>
      </c>
      <c r="K47" s="4">
        <f t="shared" si="17"/>
        <v>3.05336162142163E-2</v>
      </c>
      <c r="L47" s="229">
        <f t="shared" si="18"/>
        <v>3.3079463258300308E-2</v>
      </c>
      <c r="M47" s="87">
        <f t="shared" si="19"/>
        <v>0.16212651953940704</v>
      </c>
      <c r="N47" s="83">
        <f t="shared" si="20"/>
        <v>8.3378497529508933E-2</v>
      </c>
      <c r="P47" s="62">
        <f t="shared" si="11"/>
        <v>4.0903136887445877</v>
      </c>
      <c r="Q47" s="236">
        <f t="shared" si="12"/>
        <v>4.3836644192390661</v>
      </c>
      <c r="R47" s="92">
        <f t="shared" si="21"/>
        <v>7.1718394435541358E-2</v>
      </c>
    </row>
    <row r="48" spans="1:19" ht="20.100000000000001" customHeight="1" x14ac:dyDescent="0.25">
      <c r="A48" s="57" t="s">
        <v>154</v>
      </c>
      <c r="B48" s="25">
        <v>26277.889999999996</v>
      </c>
      <c r="C48" s="223">
        <v>29783.729999999992</v>
      </c>
      <c r="D48" s="4">
        <f t="shared" si="13"/>
        <v>3.433202428279046E-2</v>
      </c>
      <c r="E48" s="229">
        <f t="shared" si="14"/>
        <v>3.4522138634812287E-2</v>
      </c>
      <c r="F48" s="87">
        <f t="shared" si="15"/>
        <v>0.133414060261307</v>
      </c>
      <c r="G48" s="83">
        <f t="shared" si="16"/>
        <v>5.537522356848755E-3</v>
      </c>
      <c r="I48" s="25">
        <v>5794.0869999999977</v>
      </c>
      <c r="J48" s="223">
        <v>6358.3690000000024</v>
      </c>
      <c r="K48" s="4">
        <f t="shared" si="17"/>
        <v>2.9865679345706272E-2</v>
      </c>
      <c r="L48" s="229">
        <f t="shared" si="18"/>
        <v>3.0553425890938079E-2</v>
      </c>
      <c r="M48" s="87">
        <f t="shared" si="19"/>
        <v>9.7389286698664507E-2</v>
      </c>
      <c r="N48" s="83">
        <f t="shared" si="20"/>
        <v>2.3027989327511583E-2</v>
      </c>
      <c r="P48" s="62">
        <f t="shared" si="11"/>
        <v>2.2049285540049062</v>
      </c>
      <c r="Q48" s="236">
        <f t="shared" si="12"/>
        <v>2.1348464413288744</v>
      </c>
      <c r="R48" s="92">
        <f t="shared" si="21"/>
        <v>-3.1784300923827523E-2</v>
      </c>
    </row>
    <row r="49" spans="1:18" ht="20.100000000000001" customHeight="1" x14ac:dyDescent="0.25">
      <c r="A49" s="57" t="s">
        <v>158</v>
      </c>
      <c r="B49" s="25">
        <v>8308.1600000000017</v>
      </c>
      <c r="C49" s="223">
        <v>8784.489999999998</v>
      </c>
      <c r="D49" s="4">
        <f t="shared" si="13"/>
        <v>1.0854598708850234E-2</v>
      </c>
      <c r="E49" s="229">
        <f t="shared" si="14"/>
        <v>1.0182048441082503E-2</v>
      </c>
      <c r="F49" s="87">
        <f t="shared" si="15"/>
        <v>5.7332790894734358E-2</v>
      </c>
      <c r="G49" s="83">
        <f t="shared" si="16"/>
        <v>-6.1959938437831964E-2</v>
      </c>
      <c r="I49" s="25">
        <v>2698.4409999999998</v>
      </c>
      <c r="J49" s="223">
        <v>2929.6510000000012</v>
      </c>
      <c r="K49" s="4">
        <f t="shared" si="17"/>
        <v>1.3909141101834853E-2</v>
      </c>
      <c r="L49" s="229">
        <f t="shared" si="18"/>
        <v>1.4077647068739268E-2</v>
      </c>
      <c r="M49" s="87">
        <f t="shared" si="19"/>
        <v>8.5682807220910678E-2</v>
      </c>
      <c r="N49" s="83">
        <f t="shared" si="20"/>
        <v>1.2114764360409461E-2</v>
      </c>
      <c r="P49" s="62">
        <f t="shared" si="11"/>
        <v>3.2479405789007427</v>
      </c>
      <c r="Q49" s="236">
        <f t="shared" si="12"/>
        <v>3.3350268484567707</v>
      </c>
      <c r="R49" s="92">
        <f t="shared" si="21"/>
        <v>2.6812765640405301E-2</v>
      </c>
    </row>
    <row r="50" spans="1:18" ht="20.100000000000001" customHeight="1" x14ac:dyDescent="0.25">
      <c r="A50" s="57" t="s">
        <v>161</v>
      </c>
      <c r="B50" s="25">
        <v>7893.3500000000013</v>
      </c>
      <c r="C50" s="223">
        <v>8314.1399999999976</v>
      </c>
      <c r="D50" s="4">
        <f t="shared" si="13"/>
        <v>1.0312650059520157E-2</v>
      </c>
      <c r="E50" s="229">
        <f t="shared" si="14"/>
        <v>9.6368686430221527E-3</v>
      </c>
      <c r="F50" s="87">
        <f t="shared" si="15"/>
        <v>5.3309431356774531E-2</v>
      </c>
      <c r="G50" s="83">
        <f t="shared" si="16"/>
        <v>-6.5529365642942081E-2</v>
      </c>
      <c r="I50" s="25">
        <v>2225.1699999999992</v>
      </c>
      <c r="J50" s="223">
        <v>2268.895</v>
      </c>
      <c r="K50" s="4">
        <f t="shared" si="17"/>
        <v>1.1469661002619605E-2</v>
      </c>
      <c r="L50" s="229">
        <f t="shared" si="18"/>
        <v>1.0902562471102247E-2</v>
      </c>
      <c r="M50" s="87">
        <f t="shared" si="19"/>
        <v>1.9650184030883408E-2</v>
      </c>
      <c r="N50" s="83">
        <f t="shared" si="20"/>
        <v>-4.9443355944681897E-2</v>
      </c>
      <c r="P50" s="62">
        <f t="shared" si="11"/>
        <v>2.8190438787080248</v>
      </c>
      <c r="Q50" s="236">
        <f t="shared" si="12"/>
        <v>2.7289593391499309</v>
      </c>
      <c r="R50" s="92">
        <f t="shared" si="21"/>
        <v>-3.1955706769409987E-2</v>
      </c>
    </row>
    <row r="51" spans="1:18" ht="20.100000000000001" customHeight="1" x14ac:dyDescent="0.25">
      <c r="A51" s="57" t="s">
        <v>165</v>
      </c>
      <c r="B51" s="25">
        <v>3865.6600000000003</v>
      </c>
      <c r="C51" s="223">
        <v>4738.090000000002</v>
      </c>
      <c r="D51" s="4">
        <f t="shared" si="13"/>
        <v>5.050479052504284E-3</v>
      </c>
      <c r="E51" s="229">
        <f t="shared" si="14"/>
        <v>5.4918910372951223E-3</v>
      </c>
      <c r="F51" s="87">
        <f t="shared" si="15"/>
        <v>0.22568720477227733</v>
      </c>
      <c r="G51" s="83">
        <f t="shared" si="16"/>
        <v>8.7400022889306678E-2</v>
      </c>
      <c r="I51" s="25">
        <v>1175.0139999999999</v>
      </c>
      <c r="J51" s="223">
        <v>1496.8579999999999</v>
      </c>
      <c r="K51" s="4">
        <f t="shared" si="17"/>
        <v>6.0566214057047674E-3</v>
      </c>
      <c r="L51" s="229">
        <f t="shared" si="18"/>
        <v>7.1927470664659085E-3</v>
      </c>
      <c r="M51" s="87">
        <f t="shared" si="19"/>
        <v>0.27390652366695212</v>
      </c>
      <c r="N51" s="83">
        <f t="shared" si="20"/>
        <v>0.1875840645563577</v>
      </c>
      <c r="P51" s="62">
        <f t="shared" si="11"/>
        <v>3.0396206598614461</v>
      </c>
      <c r="Q51" s="236">
        <f t="shared" si="12"/>
        <v>3.1592012815290538</v>
      </c>
      <c r="R51" s="92">
        <f t="shared" si="21"/>
        <v>3.9340639852427646E-2</v>
      </c>
    </row>
    <row r="52" spans="1:18" ht="20.100000000000001" customHeight="1" x14ac:dyDescent="0.25">
      <c r="A52" s="57" t="s">
        <v>166</v>
      </c>
      <c r="B52" s="25">
        <v>2857.3700000000008</v>
      </c>
      <c r="C52" s="223">
        <v>3075.41</v>
      </c>
      <c r="D52" s="4">
        <f t="shared" si="13"/>
        <v>3.7331496640299893E-3</v>
      </c>
      <c r="E52" s="229">
        <f t="shared" si="14"/>
        <v>3.5646888545822859E-3</v>
      </c>
      <c r="F52" s="87">
        <f t="shared" si="15"/>
        <v>7.630793351928486E-2</v>
      </c>
      <c r="G52" s="83">
        <f t="shared" si="16"/>
        <v>-4.5125651154807295E-2</v>
      </c>
      <c r="I52" s="25">
        <v>883.6160000000001</v>
      </c>
      <c r="J52" s="223">
        <v>1202.6659999999997</v>
      </c>
      <c r="K52" s="4">
        <f t="shared" si="17"/>
        <v>4.5546075025686712E-3</v>
      </c>
      <c r="L52" s="229">
        <f t="shared" si="18"/>
        <v>5.779086822823732E-3</v>
      </c>
      <c r="M52" s="87">
        <f t="shared" si="19"/>
        <v>0.36107313584181316</v>
      </c>
      <c r="N52" s="83">
        <f t="shared" si="20"/>
        <v>0.26884409239753126</v>
      </c>
      <c r="P52" s="62">
        <f t="shared" si="11"/>
        <v>3.0924101533928052</v>
      </c>
      <c r="Q52" s="236">
        <f t="shared" si="12"/>
        <v>3.9105875314185745</v>
      </c>
      <c r="R52" s="92">
        <f t="shared" si="21"/>
        <v>0.26457595772931819</v>
      </c>
    </row>
    <row r="53" spans="1:18" ht="20.100000000000001" customHeight="1" x14ac:dyDescent="0.25">
      <c r="A53" s="57" t="s">
        <v>167</v>
      </c>
      <c r="B53" s="25">
        <v>3149.7100000000014</v>
      </c>
      <c r="C53" s="223">
        <v>2745.33</v>
      </c>
      <c r="D53" s="4">
        <f t="shared" si="13"/>
        <v>4.1150914401326746E-3</v>
      </c>
      <c r="E53" s="229">
        <f t="shared" si="14"/>
        <v>3.18209515256515E-3</v>
      </c>
      <c r="F53" s="87">
        <f t="shared" si="15"/>
        <v>-0.12838642287702717</v>
      </c>
      <c r="G53" s="83">
        <f t="shared" si="16"/>
        <v>-0.22672552995260875</v>
      </c>
      <c r="I53" s="25">
        <v>1161.7410000000004</v>
      </c>
      <c r="J53" s="223">
        <v>1034.4060000000002</v>
      </c>
      <c r="K53" s="4">
        <f t="shared" si="17"/>
        <v>5.9882055945587589E-3</v>
      </c>
      <c r="L53" s="229">
        <f t="shared" si="18"/>
        <v>4.9705588118811109E-3</v>
      </c>
      <c r="M53" s="87">
        <f t="shared" si="19"/>
        <v>-0.10960704666530682</v>
      </c>
      <c r="N53" s="83">
        <f t="shared" si="20"/>
        <v>-0.16994185764135131</v>
      </c>
      <c r="P53" s="62">
        <f t="shared" si="11"/>
        <v>3.6884062342247379</v>
      </c>
      <c r="Q53" s="236">
        <f t="shared" si="12"/>
        <v>3.7678749002852125</v>
      </c>
      <c r="R53" s="92">
        <f t="shared" si="21"/>
        <v>2.1545529698731268E-2</v>
      </c>
    </row>
    <row r="54" spans="1:18" ht="20.100000000000001" customHeight="1" x14ac:dyDescent="0.25">
      <c r="A54" s="57" t="s">
        <v>171</v>
      </c>
      <c r="B54" s="25">
        <v>2059.2999999999997</v>
      </c>
      <c r="C54" s="223">
        <v>1482.9900000000011</v>
      </c>
      <c r="D54" s="4">
        <f t="shared" si="13"/>
        <v>2.6904723935426474E-3</v>
      </c>
      <c r="E54" s="229">
        <f t="shared" si="14"/>
        <v>1.7189246066238286E-3</v>
      </c>
      <c r="F54" s="87">
        <f t="shared" si="15"/>
        <v>-0.27985723304035287</v>
      </c>
      <c r="G54" s="83">
        <f t="shared" si="16"/>
        <v>-0.36110676669666358</v>
      </c>
      <c r="I54" s="25">
        <v>601.46000000000015</v>
      </c>
      <c r="J54" s="223">
        <v>497.56999999999982</v>
      </c>
      <c r="K54" s="4">
        <f t="shared" si="17"/>
        <v>3.1002315807940931E-3</v>
      </c>
      <c r="L54" s="229">
        <f t="shared" si="18"/>
        <v>2.3909383240504046E-3</v>
      </c>
      <c r="M54" s="87">
        <f t="shared" si="19"/>
        <v>-0.17272969108502695</v>
      </c>
      <c r="N54" s="83">
        <f t="shared" si="20"/>
        <v>-0.22878718516957053</v>
      </c>
      <c r="P54" s="62">
        <f t="shared" si="11"/>
        <v>2.9207012091487412</v>
      </c>
      <c r="Q54" s="236">
        <f t="shared" si="12"/>
        <v>3.3551810868583027</v>
      </c>
      <c r="R54" s="92">
        <f t="shared" si="21"/>
        <v>0.14875875572229236</v>
      </c>
    </row>
    <row r="55" spans="1:18" ht="20.100000000000001" customHeight="1" x14ac:dyDescent="0.25">
      <c r="A55" s="57" t="s">
        <v>169</v>
      </c>
      <c r="B55" s="25">
        <v>1377.28</v>
      </c>
      <c r="C55" s="223">
        <v>1157.18</v>
      </c>
      <c r="D55" s="4">
        <f t="shared" si="13"/>
        <v>1.7994142758114007E-3</v>
      </c>
      <c r="E55" s="229">
        <f t="shared" si="14"/>
        <v>1.3412802353980544E-3</v>
      </c>
      <c r="F55" s="87">
        <f t="shared" si="15"/>
        <v>-0.15980773698884751</v>
      </c>
      <c r="G55" s="83">
        <f t="shared" si="16"/>
        <v>-0.25460175934569723</v>
      </c>
      <c r="I55" s="25">
        <v>495.83999999999992</v>
      </c>
      <c r="J55" s="223">
        <v>472.02900000000005</v>
      </c>
      <c r="K55" s="4">
        <f t="shared" si="17"/>
        <v>2.5558122352624321E-3</v>
      </c>
      <c r="L55" s="229">
        <f t="shared" si="18"/>
        <v>2.268207942929013E-3</v>
      </c>
      <c r="M55" s="87">
        <f t="shared" si="19"/>
        <v>-4.8021539206195285E-2</v>
      </c>
      <c r="N55" s="83">
        <f t="shared" si="20"/>
        <v>-0.11252950759267639</v>
      </c>
      <c r="P55" s="62">
        <f t="shared" si="11"/>
        <v>3.6001394052044606</v>
      </c>
      <c r="Q55" s="236">
        <f t="shared" si="12"/>
        <v>4.079132027860835</v>
      </c>
      <c r="R55" s="92">
        <f t="shared" si="21"/>
        <v>0.13304835417315491</v>
      </c>
    </row>
    <row r="56" spans="1:18" ht="20.100000000000001" customHeight="1" x14ac:dyDescent="0.25">
      <c r="A56" s="57" t="s">
        <v>170</v>
      </c>
      <c r="B56" s="25">
        <v>3343.0900000000011</v>
      </c>
      <c r="C56" s="223">
        <v>1512.15</v>
      </c>
      <c r="D56" s="4">
        <f t="shared" si="13"/>
        <v>4.3677421231139183E-3</v>
      </c>
      <c r="E56" s="229">
        <f t="shared" si="14"/>
        <v>1.7527237836440033E-3</v>
      </c>
      <c r="F56" s="87">
        <f t="shared" si="15"/>
        <v>-0.54767894373169745</v>
      </c>
      <c r="G56" s="83">
        <f t="shared" si="16"/>
        <v>-0.59871170635998439</v>
      </c>
      <c r="I56" s="25">
        <v>877.89999999999964</v>
      </c>
      <c r="J56" s="223">
        <v>450.46599999999995</v>
      </c>
      <c r="K56" s="4">
        <f t="shared" si="17"/>
        <v>4.5251443234448387E-3</v>
      </c>
      <c r="L56" s="229">
        <f t="shared" si="18"/>
        <v>2.1645927670110535E-3</v>
      </c>
      <c r="M56" s="87">
        <f t="shared" si="19"/>
        <v>-0.48688233283973104</v>
      </c>
      <c r="N56" s="83">
        <f t="shared" si="20"/>
        <v>-0.52165221431805675</v>
      </c>
      <c r="P56" s="62">
        <f t="shared" si="11"/>
        <v>2.6260136580229649</v>
      </c>
      <c r="Q56" s="236">
        <f t="shared" si="12"/>
        <v>2.9789769533445751</v>
      </c>
      <c r="R56" s="92">
        <f t="shared" si="21"/>
        <v>0.13441030447166222</v>
      </c>
    </row>
    <row r="57" spans="1:18" ht="20.100000000000001" customHeight="1" x14ac:dyDescent="0.25">
      <c r="A57" s="57" t="s">
        <v>168</v>
      </c>
      <c r="B57" s="25">
        <v>861.29</v>
      </c>
      <c r="C57" s="223">
        <v>1425.1699999999998</v>
      </c>
      <c r="D57" s="4">
        <f t="shared" si="13"/>
        <v>1.1252741066548569E-3</v>
      </c>
      <c r="E57" s="229">
        <f t="shared" si="14"/>
        <v>1.6519057995145481E-3</v>
      </c>
      <c r="F57" s="87">
        <f t="shared" si="15"/>
        <v>0.65469238003459918</v>
      </c>
      <c r="G57" s="83">
        <f t="shared" si="16"/>
        <v>0.46800303121274889</v>
      </c>
      <c r="I57" s="25">
        <v>240.04800000000003</v>
      </c>
      <c r="J57" s="223">
        <v>360.72300000000001</v>
      </c>
      <c r="K57" s="4">
        <f t="shared" si="17"/>
        <v>1.2373298149610289E-3</v>
      </c>
      <c r="L57" s="229">
        <f t="shared" si="18"/>
        <v>1.7333570051780343E-3</v>
      </c>
      <c r="M57" s="87">
        <f t="shared" si="19"/>
        <v>0.5027119576084782</v>
      </c>
      <c r="N57" s="83">
        <f t="shared" si="20"/>
        <v>0.40088518373949333</v>
      </c>
      <c r="P57" s="62">
        <f t="shared" si="11"/>
        <v>2.7870752011517612</v>
      </c>
      <c r="Q57" s="236">
        <f t="shared" si="12"/>
        <v>2.5310875193836528</v>
      </c>
      <c r="R57" s="92">
        <f t="shared" si="21"/>
        <v>-9.1848143050579062E-2</v>
      </c>
    </row>
    <row r="58" spans="1:18" ht="20.100000000000001" customHeight="1" x14ac:dyDescent="0.25">
      <c r="A58" s="57" t="s">
        <v>175</v>
      </c>
      <c r="B58" s="25">
        <v>76.12</v>
      </c>
      <c r="C58" s="223">
        <v>1241.21</v>
      </c>
      <c r="D58" s="4">
        <f t="shared" si="13"/>
        <v>9.945066702105878E-5</v>
      </c>
      <c r="E58" s="229">
        <f t="shared" si="14"/>
        <v>1.4386788926341787E-3</v>
      </c>
      <c r="F58" s="87">
        <f t="shared" si="15"/>
        <v>15.305964266946926</v>
      </c>
      <c r="G58" s="83">
        <f t="shared" si="16"/>
        <v>13.466256846015289</v>
      </c>
      <c r="I58" s="25">
        <v>36.083999999999996</v>
      </c>
      <c r="J58" s="223">
        <v>239.60599999999999</v>
      </c>
      <c r="K58" s="4">
        <f t="shared" si="17"/>
        <v>1.859953386116683E-4</v>
      </c>
      <c r="L58" s="229">
        <f t="shared" si="18"/>
        <v>1.151361955247345E-3</v>
      </c>
      <c r="M58" s="87">
        <f t="shared" si="19"/>
        <v>5.6402283560580875</v>
      </c>
      <c r="N58" s="83">
        <f t="shared" si="20"/>
        <v>5.1902731748090973</v>
      </c>
      <c r="P58" s="62">
        <f t="shared" si="11"/>
        <v>4.7404098791382019</v>
      </c>
      <c r="Q58" s="236">
        <f t="shared" si="12"/>
        <v>1.9304227326560373</v>
      </c>
      <c r="R58" s="92">
        <f t="shared" si="21"/>
        <v>-0.59277303400460701</v>
      </c>
    </row>
    <row r="59" spans="1:18" ht="20.100000000000001" customHeight="1" x14ac:dyDescent="0.25">
      <c r="A59" s="57" t="s">
        <v>176</v>
      </c>
      <c r="B59" s="25">
        <v>1184.6600000000001</v>
      </c>
      <c r="C59" s="223">
        <v>801.8900000000001</v>
      </c>
      <c r="D59" s="4">
        <f t="shared" si="13"/>
        <v>1.547756531702148E-3</v>
      </c>
      <c r="E59" s="229">
        <f t="shared" si="14"/>
        <v>9.2946577711621858E-4</v>
      </c>
      <c r="F59" s="87">
        <f t="shared" si="15"/>
        <v>-0.32310536356422936</v>
      </c>
      <c r="G59" s="83">
        <f t="shared" si="16"/>
        <v>-0.3994754613672753</v>
      </c>
      <c r="I59" s="25">
        <v>320.12499999999994</v>
      </c>
      <c r="J59" s="223">
        <v>211.70000000000005</v>
      </c>
      <c r="K59" s="4">
        <f t="shared" si="17"/>
        <v>1.6500875117243187E-3</v>
      </c>
      <c r="L59" s="229">
        <f t="shared" si="18"/>
        <v>1.017267205019336E-3</v>
      </c>
      <c r="M59" s="87">
        <f t="shared" si="19"/>
        <v>-0.33869582194455267</v>
      </c>
      <c r="N59" s="83">
        <f t="shared" si="20"/>
        <v>-0.38350711838531171</v>
      </c>
      <c r="P59" s="62">
        <f t="shared" si="11"/>
        <v>2.7022521229719914</v>
      </c>
      <c r="Q59" s="236">
        <f t="shared" si="12"/>
        <v>2.6400129693598871</v>
      </c>
      <c r="R59" s="92">
        <f t="shared" si="21"/>
        <v>-2.30323266593098E-2</v>
      </c>
    </row>
    <row r="60" spans="1:18" ht="20.100000000000001" customHeight="1" x14ac:dyDescent="0.25">
      <c r="A60" s="57" t="s">
        <v>174</v>
      </c>
      <c r="B60" s="25">
        <v>1664.92</v>
      </c>
      <c r="C60" s="223">
        <v>3429.2499999999995</v>
      </c>
      <c r="D60" s="4">
        <f t="shared" si="13"/>
        <v>2.1752155088899262E-3</v>
      </c>
      <c r="E60" s="229">
        <f t="shared" si="14"/>
        <v>3.9748226267640099E-3</v>
      </c>
      <c r="F60" s="87">
        <f t="shared" si="15"/>
        <v>1.0597085745861659</v>
      </c>
      <c r="G60" s="83">
        <f t="shared" si="16"/>
        <v>0.82732359645250686</v>
      </c>
      <c r="I60" s="25">
        <v>69.289999999999992</v>
      </c>
      <c r="J60" s="223">
        <v>207.071</v>
      </c>
      <c r="K60" s="4">
        <f t="shared" si="17"/>
        <v>3.5715599746154799E-4</v>
      </c>
      <c r="L60" s="229">
        <f t="shared" si="18"/>
        <v>9.9502379504279098E-4</v>
      </c>
      <c r="M60" s="87">
        <f t="shared" si="19"/>
        <v>1.9884687545100306</v>
      </c>
      <c r="N60" s="83">
        <f t="shared" si="20"/>
        <v>1.7859641224418104</v>
      </c>
      <c r="P60" s="62">
        <f t="shared" si="11"/>
        <v>0.41617615260793306</v>
      </c>
      <c r="Q60" s="236">
        <f t="shared" si="12"/>
        <v>0.6038375738135161</v>
      </c>
      <c r="R60" s="92">
        <f t="shared" si="21"/>
        <v>0.45091824706826289</v>
      </c>
    </row>
    <row r="61" spans="1:18" ht="20.100000000000001" customHeight="1" thickBot="1" x14ac:dyDescent="0.3">
      <c r="A61" s="14" t="s">
        <v>18</v>
      </c>
      <c r="B61" s="25">
        <f>B62-SUM(B39:B60)</f>
        <v>1327.6599999996834</v>
      </c>
      <c r="C61" s="223">
        <f>C62-SUM(C39:C60)</f>
        <v>1440.5500000002794</v>
      </c>
      <c r="D61" s="4">
        <f t="shared" si="13"/>
        <v>1.7345858194580583E-3</v>
      </c>
      <c r="E61" s="229">
        <f t="shared" si="14"/>
        <v>1.6697326631146768E-3</v>
      </c>
      <c r="F61" s="87">
        <f t="shared" si="15"/>
        <v>8.5029299670565481E-2</v>
      </c>
      <c r="G61" s="83">
        <f t="shared" si="16"/>
        <v>-3.7388266187742603E-2</v>
      </c>
      <c r="I61" s="25">
        <v>86.391999999999996</v>
      </c>
      <c r="J61" s="223">
        <v>66.575000000000003</v>
      </c>
      <c r="K61" s="4">
        <f t="shared" si="17"/>
        <v>4.4530842737333025E-4</v>
      </c>
      <c r="L61" s="229">
        <f t="shared" si="18"/>
        <v>3.1990819165877315E-4</v>
      </c>
      <c r="M61" s="87">
        <f t="shared" si="19"/>
        <v>-0.22938466524678203</v>
      </c>
      <c r="N61" s="83">
        <f t="shared" si="20"/>
        <v>-0.28160310473851902</v>
      </c>
      <c r="P61" s="62">
        <f t="shared" si="11"/>
        <v>0.65070876579862769</v>
      </c>
      <c r="Q61" s="236">
        <f t="shared" si="12"/>
        <v>0.46214987331218699</v>
      </c>
      <c r="R61" s="92">
        <f t="shared" si="21"/>
        <v>-0.28977463098260042</v>
      </c>
    </row>
    <row r="62" spans="1:18" s="2" customFormat="1" ht="26.25" customHeight="1" thickBot="1" x14ac:dyDescent="0.3">
      <c r="A62" s="18" t="s">
        <v>19</v>
      </c>
      <c r="B62" s="61">
        <v>765404.61999999976</v>
      </c>
      <c r="C62" s="251">
        <v>862742.9</v>
      </c>
      <c r="D62" s="58">
        <f>SUM(D39:D61)</f>
        <v>1</v>
      </c>
      <c r="E62" s="252">
        <f>SUM(E39:E61)</f>
        <v>0.99999999999999967</v>
      </c>
      <c r="F62" s="97">
        <f t="shared" si="15"/>
        <v>0.12717231834843157</v>
      </c>
      <c r="G62" s="98">
        <v>0</v>
      </c>
      <c r="I62" s="61">
        <v>194004.86200000008</v>
      </c>
      <c r="J62" s="251">
        <v>208106.58100000001</v>
      </c>
      <c r="K62" s="58">
        <f t="shared" si="17"/>
        <v>1</v>
      </c>
      <c r="L62" s="252">
        <f t="shared" si="18"/>
        <v>1</v>
      </c>
      <c r="M62" s="97">
        <f t="shared" si="19"/>
        <v>7.2687451513457013E-2</v>
      </c>
      <c r="N62" s="99">
        <f t="shared" si="20"/>
        <v>0</v>
      </c>
      <c r="P62" s="56">
        <f t="shared" si="11"/>
        <v>2.5346706425681118</v>
      </c>
      <c r="Q62" s="250">
        <f t="shared" si="12"/>
        <v>2.4121506070927969</v>
      </c>
      <c r="R62" s="98">
        <f t="shared" si="21"/>
        <v>-4.8337655164214302E-2</v>
      </c>
    </row>
    <row r="64" spans="1:18" ht="15.75" thickBot="1" x14ac:dyDescent="0.3"/>
    <row r="65" spans="1:18" x14ac:dyDescent="0.25">
      <c r="A65" s="401" t="s">
        <v>16</v>
      </c>
      <c r="B65" s="385" t="s">
        <v>1</v>
      </c>
      <c r="C65" s="381"/>
      <c r="D65" s="385" t="s">
        <v>13</v>
      </c>
      <c r="E65" s="381"/>
      <c r="F65" s="404" t="s">
        <v>135</v>
      </c>
      <c r="G65" s="400"/>
      <c r="I65" s="405" t="s">
        <v>20</v>
      </c>
      <c r="J65" s="406"/>
      <c r="K65" s="385" t="s">
        <v>13</v>
      </c>
      <c r="L65" s="387"/>
      <c r="M65" s="399" t="s">
        <v>136</v>
      </c>
      <c r="N65" s="400"/>
      <c r="P65" s="380" t="s">
        <v>23</v>
      </c>
      <c r="Q65" s="381"/>
      <c r="R65" s="208" t="s">
        <v>0</v>
      </c>
    </row>
    <row r="66" spans="1:18" x14ac:dyDescent="0.25">
      <c r="A66" s="402"/>
      <c r="B66" s="388" t="str">
        <f>B37</f>
        <v>jan-junho</v>
      </c>
      <c r="C66" s="389"/>
      <c r="D66" s="388" t="str">
        <f>B66</f>
        <v>jan-junho</v>
      </c>
      <c r="E66" s="389"/>
      <c r="F66" s="388" t="str">
        <f>B66</f>
        <v>jan-junho</v>
      </c>
      <c r="G66" s="390"/>
      <c r="I66" s="378" t="str">
        <f>B66</f>
        <v>jan-junho</v>
      </c>
      <c r="J66" s="389"/>
      <c r="K66" s="388" t="str">
        <f>B66</f>
        <v>jan-junho</v>
      </c>
      <c r="L66" s="379"/>
      <c r="M66" s="389" t="str">
        <f>B66</f>
        <v>jan-junho</v>
      </c>
      <c r="N66" s="390"/>
      <c r="P66" s="378" t="str">
        <f>B66</f>
        <v>jan-junho</v>
      </c>
      <c r="Q66" s="379"/>
      <c r="R66" s="209" t="s">
        <v>133</v>
      </c>
    </row>
    <row r="67" spans="1:18" ht="19.5" customHeight="1" thickBot="1" x14ac:dyDescent="0.3">
      <c r="A67" s="403"/>
      <c r="B67" s="148">
        <f>B6</f>
        <v>2017</v>
      </c>
      <c r="C67" s="213">
        <f>C6</f>
        <v>2018</v>
      </c>
      <c r="D67" s="148">
        <f>B67</f>
        <v>2017</v>
      </c>
      <c r="E67" s="213">
        <f>C67</f>
        <v>2018</v>
      </c>
      <c r="F67" s="148" t="s">
        <v>1</v>
      </c>
      <c r="G67" s="212" t="s">
        <v>15</v>
      </c>
      <c r="I67" s="36">
        <f>B67</f>
        <v>2017</v>
      </c>
      <c r="J67" s="213">
        <f>C67</f>
        <v>2018</v>
      </c>
      <c r="K67" s="148">
        <f>B67</f>
        <v>2017</v>
      </c>
      <c r="L67" s="213">
        <f>C67</f>
        <v>2018</v>
      </c>
      <c r="M67" s="37">
        <v>1000</v>
      </c>
      <c r="N67" s="212" t="s">
        <v>15</v>
      </c>
      <c r="P67" s="36">
        <f>B67</f>
        <v>2017</v>
      </c>
      <c r="Q67" s="213">
        <f>C67</f>
        <v>2018</v>
      </c>
      <c r="R67" s="210" t="s">
        <v>24</v>
      </c>
    </row>
    <row r="68" spans="1:18" ht="20.100000000000001" customHeight="1" x14ac:dyDescent="0.25">
      <c r="A68" s="57" t="s">
        <v>140</v>
      </c>
      <c r="B68" s="59">
        <v>109143.58000000003</v>
      </c>
      <c r="C68" s="245">
        <v>114254.41000000002</v>
      </c>
      <c r="D68" s="4">
        <f>B68/$B$96</f>
        <v>0.17331715145629353</v>
      </c>
      <c r="E68" s="247">
        <f>C68/$C$96</f>
        <v>0.18056309299451087</v>
      </c>
      <c r="F68" s="100">
        <f>(C68-B68)/B68</f>
        <v>4.6826666305063346E-2</v>
      </c>
      <c r="G68" s="101">
        <f>(E68-D68)/D68</f>
        <v>4.1807411888168444E-2</v>
      </c>
      <c r="I68" s="25">
        <v>38822.824000000015</v>
      </c>
      <c r="J68" s="245">
        <v>39148.716</v>
      </c>
      <c r="K68" s="63">
        <f>I68/$I$96</f>
        <v>0.25145348259179195</v>
      </c>
      <c r="L68" s="247">
        <f>J68/$J$96</f>
        <v>0.2431243075737011</v>
      </c>
      <c r="M68" s="100">
        <f>(J68-I68)/I68</f>
        <v>8.3943404014088507E-3</v>
      </c>
      <c r="N68" s="101">
        <f>(L68-K68)/K68</f>
        <v>-3.3124118752462808E-2</v>
      </c>
      <c r="P68" s="64">
        <f t="shared" ref="P68:P96" si="22">(I68/B68)*10</f>
        <v>3.5570414677620072</v>
      </c>
      <c r="Q68" s="249">
        <f t="shared" ref="Q68:Q96" si="23">(J68/C68)*10</f>
        <v>3.4264511978137207</v>
      </c>
      <c r="R68" s="104">
        <f>(Q68-P68)/P68</f>
        <v>-3.6713170518771154E-2</v>
      </c>
    </row>
    <row r="69" spans="1:18" ht="20.100000000000001" customHeight="1" x14ac:dyDescent="0.25">
      <c r="A69" s="57" t="s">
        <v>143</v>
      </c>
      <c r="B69" s="25">
        <v>77331.369999999981</v>
      </c>
      <c r="C69" s="223">
        <v>87581.839999999938</v>
      </c>
      <c r="D69" s="4">
        <f t="shared" ref="D69:D95" si="24">B69/$B$96</f>
        <v>0.12280019371375456</v>
      </c>
      <c r="E69" s="229">
        <f t="shared" ref="E69:E95" si="25">C69/$C$96</f>
        <v>0.13841083176177058</v>
      </c>
      <c r="F69" s="102">
        <f t="shared" ref="F69:F96" si="26">(C69-B69)/B69</f>
        <v>0.13255254626938537</v>
      </c>
      <c r="G69" s="83">
        <f t="shared" ref="G69:G95" si="27">(E69-D69)/D69</f>
        <v>0.12712225914239342</v>
      </c>
      <c r="I69" s="25">
        <v>19391.956000000009</v>
      </c>
      <c r="J69" s="223">
        <v>24863.954999999998</v>
      </c>
      <c r="K69" s="31">
        <f t="shared" ref="K69:K96" si="28">I69/$I$96</f>
        <v>0.12560072576036191</v>
      </c>
      <c r="L69" s="229">
        <f t="shared" ref="L69:L96" si="29">J69/$J$96</f>
        <v>0.15441200786556225</v>
      </c>
      <c r="M69" s="102">
        <f t="shared" ref="M69:M96" si="30">(J69-I69)/I69</f>
        <v>0.28217880651131771</v>
      </c>
      <c r="N69" s="83">
        <f t="shared" ref="N69:N96" si="31">(L69-K69)/K69</f>
        <v>0.22938786325303892</v>
      </c>
      <c r="P69" s="62">
        <f t="shared" si="22"/>
        <v>2.507644181138911</v>
      </c>
      <c r="Q69" s="236">
        <f t="shared" si="23"/>
        <v>2.8389395564194602</v>
      </c>
      <c r="R69" s="92">
        <f t="shared" ref="R69:R96" si="32">(Q69-P69)/P69</f>
        <v>0.13211418819797746</v>
      </c>
    </row>
    <row r="70" spans="1:18" ht="20.100000000000001" customHeight="1" x14ac:dyDescent="0.25">
      <c r="A70" s="57" t="s">
        <v>144</v>
      </c>
      <c r="B70" s="25">
        <v>53010.14999999998</v>
      </c>
      <c r="C70" s="223">
        <v>60606.290000000015</v>
      </c>
      <c r="D70" s="4">
        <f t="shared" si="24"/>
        <v>8.4178732237579462E-2</v>
      </c>
      <c r="E70" s="229">
        <f t="shared" si="25"/>
        <v>9.5779753073183746E-2</v>
      </c>
      <c r="F70" s="102">
        <f t="shared" si="26"/>
        <v>0.14329595369943376</v>
      </c>
      <c r="G70" s="83">
        <f t="shared" si="27"/>
        <v>0.13781415480174342</v>
      </c>
      <c r="I70" s="25">
        <v>19622.335999999996</v>
      </c>
      <c r="J70" s="223">
        <v>20464.981000000007</v>
      </c>
      <c r="K70" s="31">
        <f t="shared" si="28"/>
        <v>0.12709288545795355</v>
      </c>
      <c r="L70" s="229">
        <f t="shared" si="29"/>
        <v>0.12709316788662878</v>
      </c>
      <c r="M70" s="102">
        <f t="shared" si="30"/>
        <v>4.294315416880088E-2</v>
      </c>
      <c r="N70" s="83">
        <f t="shared" si="31"/>
        <v>2.2222225438258756E-6</v>
      </c>
      <c r="P70" s="62">
        <f t="shared" si="22"/>
        <v>3.7016186522769701</v>
      </c>
      <c r="Q70" s="236">
        <f t="shared" si="23"/>
        <v>3.3767090841561171</v>
      </c>
      <c r="R70" s="92">
        <f t="shared" si="32"/>
        <v>-8.777499754627395E-2</v>
      </c>
    </row>
    <row r="71" spans="1:18" ht="20.100000000000001" customHeight="1" x14ac:dyDescent="0.25">
      <c r="A71" s="57" t="s">
        <v>148</v>
      </c>
      <c r="B71" s="25">
        <v>118463.7</v>
      </c>
      <c r="C71" s="223">
        <v>103901.16999999998</v>
      </c>
      <c r="D71" s="4">
        <f t="shared" si="24"/>
        <v>0.18811725833963772</v>
      </c>
      <c r="E71" s="229">
        <f t="shared" si="25"/>
        <v>0.16420124720742488</v>
      </c>
      <c r="F71" s="102">
        <f t="shared" si="26"/>
        <v>-0.12292820501132426</v>
      </c>
      <c r="G71" s="83">
        <f t="shared" si="27"/>
        <v>-0.1271335301359405</v>
      </c>
      <c r="I71" s="25">
        <v>19329.725000000006</v>
      </c>
      <c r="J71" s="223">
        <v>15777.960999999992</v>
      </c>
      <c r="K71" s="31">
        <f t="shared" si="28"/>
        <v>0.12519765869663746</v>
      </c>
      <c r="L71" s="229">
        <f t="shared" si="29"/>
        <v>9.7985482922348169E-2</v>
      </c>
      <c r="M71" s="102">
        <f t="shared" si="30"/>
        <v>-0.1837462250497621</v>
      </c>
      <c r="N71" s="83">
        <f t="shared" si="31"/>
        <v>-0.21735371138390266</v>
      </c>
      <c r="P71" s="62">
        <f t="shared" si="22"/>
        <v>1.6317002592355301</v>
      </c>
      <c r="Q71" s="236">
        <f t="shared" si="23"/>
        <v>1.5185546996246524</v>
      </c>
      <c r="R71" s="92">
        <f t="shared" si="32"/>
        <v>-6.9342122715533333E-2</v>
      </c>
    </row>
    <row r="72" spans="1:18" ht="20.100000000000001" customHeight="1" x14ac:dyDescent="0.25">
      <c r="A72" s="57" t="s">
        <v>147</v>
      </c>
      <c r="B72" s="25">
        <v>51118.430000000008</v>
      </c>
      <c r="C72" s="223">
        <v>54642.719999999979</v>
      </c>
      <c r="D72" s="4">
        <f t="shared" si="24"/>
        <v>8.1174730337028878E-2</v>
      </c>
      <c r="E72" s="229">
        <f t="shared" si="25"/>
        <v>8.6355165921674387E-2</v>
      </c>
      <c r="F72" s="102">
        <f t="shared" si="26"/>
        <v>6.894362757228599E-2</v>
      </c>
      <c r="G72" s="83">
        <f t="shared" si="27"/>
        <v>6.3818328230188015E-2</v>
      </c>
      <c r="I72" s="25">
        <v>14534.085999999988</v>
      </c>
      <c r="J72" s="223">
        <v>15713.933000000012</v>
      </c>
      <c r="K72" s="31">
        <f t="shared" si="28"/>
        <v>9.4136545579183079E-2</v>
      </c>
      <c r="L72" s="229">
        <f t="shared" si="29"/>
        <v>9.7587851409597554E-2</v>
      </c>
      <c r="M72" s="102">
        <f t="shared" si="30"/>
        <v>8.1177928904509325E-2</v>
      </c>
      <c r="N72" s="83">
        <f t="shared" si="31"/>
        <v>3.6662762683504296E-2</v>
      </c>
      <c r="P72" s="62">
        <f t="shared" si="22"/>
        <v>2.843218385228182</v>
      </c>
      <c r="Q72" s="236">
        <f t="shared" si="23"/>
        <v>2.8757596620373249</v>
      </c>
      <c r="R72" s="92">
        <f t="shared" si="32"/>
        <v>1.1445225937694292E-2</v>
      </c>
    </row>
    <row r="73" spans="1:18" ht="20.100000000000001" customHeight="1" x14ac:dyDescent="0.25">
      <c r="A73" s="57" t="s">
        <v>151</v>
      </c>
      <c r="B73" s="25">
        <v>45257.019999999975</v>
      </c>
      <c r="C73" s="223">
        <v>40603.790000000015</v>
      </c>
      <c r="D73" s="4">
        <f t="shared" si="24"/>
        <v>7.1866964504925523E-2</v>
      </c>
      <c r="E73" s="229">
        <f t="shared" si="25"/>
        <v>6.4168603292420773E-2</v>
      </c>
      <c r="F73" s="102">
        <f t="shared" si="26"/>
        <v>-0.1028178611848496</v>
      </c>
      <c r="G73" s="83">
        <f t="shared" si="27"/>
        <v>-0.10711961003970233</v>
      </c>
      <c r="I73" s="25">
        <v>9544.1640000000025</v>
      </c>
      <c r="J73" s="223">
        <v>9890.3740000000034</v>
      </c>
      <c r="K73" s="31">
        <f t="shared" si="28"/>
        <v>6.1817071221485775E-2</v>
      </c>
      <c r="L73" s="229">
        <f t="shared" si="29"/>
        <v>6.1421946262424983E-2</v>
      </c>
      <c r="M73" s="102">
        <f t="shared" si="30"/>
        <v>3.6274523363177838E-2</v>
      </c>
      <c r="N73" s="83">
        <f t="shared" si="31"/>
        <v>-6.3918421117864135E-3</v>
      </c>
      <c r="P73" s="62">
        <f t="shared" si="22"/>
        <v>2.1088803460766989</v>
      </c>
      <c r="Q73" s="236">
        <f t="shared" si="23"/>
        <v>2.4358253256654119</v>
      </c>
      <c r="R73" s="92">
        <f t="shared" si="32"/>
        <v>0.15503249399471719</v>
      </c>
    </row>
    <row r="74" spans="1:18" ht="20.100000000000001" customHeight="1" x14ac:dyDescent="0.25">
      <c r="A74" s="57" t="s">
        <v>155</v>
      </c>
      <c r="B74" s="25">
        <v>14302.160000000007</v>
      </c>
      <c r="C74" s="223">
        <v>19426.02</v>
      </c>
      <c r="D74" s="4">
        <f t="shared" si="24"/>
        <v>2.2711456146776051E-2</v>
      </c>
      <c r="E74" s="229">
        <f t="shared" si="25"/>
        <v>3.070010388021983E-2</v>
      </c>
      <c r="F74" s="102">
        <f t="shared" si="26"/>
        <v>0.35825777365097233</v>
      </c>
      <c r="G74" s="83">
        <f t="shared" si="27"/>
        <v>0.35174529021019146</v>
      </c>
      <c r="I74" s="25">
        <v>3669.6919999999996</v>
      </c>
      <c r="J74" s="223">
        <v>5097.8220000000001</v>
      </c>
      <c r="K74" s="31">
        <f t="shared" si="28"/>
        <v>2.376841090795553E-2</v>
      </c>
      <c r="L74" s="229">
        <f t="shared" si="29"/>
        <v>3.1658878515555405E-2</v>
      </c>
      <c r="M74" s="102">
        <f t="shared" si="30"/>
        <v>0.38916890027827966</v>
      </c>
      <c r="N74" s="83">
        <f t="shared" si="31"/>
        <v>0.3319728709738376</v>
      </c>
      <c r="P74" s="62">
        <f t="shared" si="22"/>
        <v>2.565830615795095</v>
      </c>
      <c r="Q74" s="236">
        <f t="shared" si="23"/>
        <v>2.6242235928924194</v>
      </c>
      <c r="R74" s="92">
        <f t="shared" si="32"/>
        <v>2.2757923589289495E-2</v>
      </c>
    </row>
    <row r="75" spans="1:18" ht="20.100000000000001" customHeight="1" x14ac:dyDescent="0.25">
      <c r="A75" s="57" t="s">
        <v>156</v>
      </c>
      <c r="B75" s="25">
        <v>8523.2299999999977</v>
      </c>
      <c r="C75" s="223">
        <v>9321.7200000000012</v>
      </c>
      <c r="D75" s="4">
        <f t="shared" si="24"/>
        <v>1.3534666398214389E-2</v>
      </c>
      <c r="E75" s="229">
        <f t="shared" si="25"/>
        <v>1.4731672897604494E-2</v>
      </c>
      <c r="F75" s="102">
        <f t="shared" si="26"/>
        <v>9.3683967228386844E-2</v>
      </c>
      <c r="G75" s="83">
        <f t="shared" si="27"/>
        <v>8.8440044562016235E-2</v>
      </c>
      <c r="I75" s="25">
        <v>3050.6150000000002</v>
      </c>
      <c r="J75" s="223">
        <v>3424.1789999999983</v>
      </c>
      <c r="K75" s="31">
        <f t="shared" si="28"/>
        <v>1.975868024945221E-2</v>
      </c>
      <c r="L75" s="229">
        <f t="shared" si="29"/>
        <v>2.12650945789233E-2</v>
      </c>
      <c r="M75" s="102">
        <f t="shared" si="30"/>
        <v>0.12245530819195408</v>
      </c>
      <c r="N75" s="83">
        <f t="shared" si="31"/>
        <v>7.6240635024844544E-2</v>
      </c>
      <c r="P75" s="62">
        <f t="shared" si="22"/>
        <v>3.5791771429375965</v>
      </c>
      <c r="Q75" s="236">
        <f t="shared" si="23"/>
        <v>3.6733338911702966</v>
      </c>
      <c r="R75" s="92">
        <f t="shared" si="32"/>
        <v>2.6306814240387482E-2</v>
      </c>
    </row>
    <row r="76" spans="1:18" ht="20.100000000000001" customHeight="1" x14ac:dyDescent="0.25">
      <c r="A76" s="57" t="s">
        <v>157</v>
      </c>
      <c r="B76" s="25">
        <v>1941.4800000000005</v>
      </c>
      <c r="C76" s="223">
        <v>1254.0100000000007</v>
      </c>
      <c r="D76" s="4">
        <f t="shared" si="24"/>
        <v>3.0830194795641191E-3</v>
      </c>
      <c r="E76" s="229">
        <f t="shared" si="25"/>
        <v>1.9817871734320509E-3</v>
      </c>
      <c r="F76" s="102">
        <f t="shared" si="26"/>
        <v>-0.35409584440735914</v>
      </c>
      <c r="G76" s="83">
        <f t="shared" si="27"/>
        <v>-0.35719278241075586</v>
      </c>
      <c r="I76" s="25">
        <v>2801.2070000000012</v>
      </c>
      <c r="J76" s="223">
        <v>2841.4080000000004</v>
      </c>
      <c r="K76" s="31">
        <f t="shared" si="28"/>
        <v>1.8143277150845745E-2</v>
      </c>
      <c r="L76" s="229">
        <f t="shared" si="29"/>
        <v>1.7645926178891155E-2</v>
      </c>
      <c r="M76" s="102">
        <f t="shared" si="30"/>
        <v>1.4351313558762024E-2</v>
      </c>
      <c r="N76" s="83">
        <f t="shared" si="31"/>
        <v>-2.7412411099689695E-2</v>
      </c>
      <c r="P76" s="62">
        <f t="shared" si="22"/>
        <v>14.428204256546556</v>
      </c>
      <c r="Q76" s="236">
        <f t="shared" si="23"/>
        <v>22.658575290468171</v>
      </c>
      <c r="R76" s="92">
        <f t="shared" si="32"/>
        <v>0.57043627104095251</v>
      </c>
    </row>
    <row r="77" spans="1:18" ht="20.100000000000001" customHeight="1" x14ac:dyDescent="0.25">
      <c r="A77" s="57" t="s">
        <v>172</v>
      </c>
      <c r="B77" s="25">
        <v>43800.46</v>
      </c>
      <c r="C77" s="223">
        <v>39708.760000000024</v>
      </c>
      <c r="D77" s="4">
        <f t="shared" si="24"/>
        <v>6.9553985307017827E-2</v>
      </c>
      <c r="E77" s="229">
        <f t="shared" si="25"/>
        <v>6.275413373170205E-2</v>
      </c>
      <c r="F77" s="102">
        <f t="shared" si="26"/>
        <v>-9.3416827129212232E-2</v>
      </c>
      <c r="G77" s="83">
        <f t="shared" si="27"/>
        <v>-9.7763651432776905E-2</v>
      </c>
      <c r="I77" s="25">
        <v>2239.6510000000003</v>
      </c>
      <c r="J77" s="223">
        <v>2627.9989999999998</v>
      </c>
      <c r="K77" s="31">
        <f t="shared" si="28"/>
        <v>1.4506107122454289E-2</v>
      </c>
      <c r="L77" s="229">
        <f t="shared" si="29"/>
        <v>1.6320597517920608E-2</v>
      </c>
      <c r="M77" s="102">
        <f t="shared" si="30"/>
        <v>0.17339665867583809</v>
      </c>
      <c r="N77" s="83">
        <f t="shared" si="31"/>
        <v>0.12508458541972534</v>
      </c>
      <c r="P77" s="62">
        <f t="shared" si="22"/>
        <v>0.51133047461145398</v>
      </c>
      <c r="Q77" s="236">
        <f t="shared" si="23"/>
        <v>0.66181845013543572</v>
      </c>
      <c r="R77" s="92">
        <f t="shared" si="32"/>
        <v>0.29430668226518952</v>
      </c>
    </row>
    <row r="78" spans="1:18" ht="20.100000000000001" customHeight="1" x14ac:dyDescent="0.25">
      <c r="A78" s="57" t="s">
        <v>159</v>
      </c>
      <c r="B78" s="25">
        <v>9865.090000000002</v>
      </c>
      <c r="C78" s="223">
        <v>8472.7900000000009</v>
      </c>
      <c r="D78" s="4">
        <f t="shared" si="24"/>
        <v>1.5665504994979703E-2</v>
      </c>
      <c r="E78" s="229">
        <f t="shared" si="25"/>
        <v>1.3390057930306249E-2</v>
      </c>
      <c r="F78" s="102">
        <f t="shared" si="26"/>
        <v>-0.14113403932452728</v>
      </c>
      <c r="G78" s="83">
        <f t="shared" si="27"/>
        <v>-0.1452520723336185</v>
      </c>
      <c r="I78" s="25">
        <v>2962.6169999999984</v>
      </c>
      <c r="J78" s="223">
        <v>2616.3899999999994</v>
      </c>
      <c r="K78" s="31">
        <f t="shared" si="28"/>
        <v>1.9188721619932805E-2</v>
      </c>
      <c r="L78" s="229">
        <f t="shared" si="29"/>
        <v>1.6248502430903627E-2</v>
      </c>
      <c r="M78" s="102">
        <f t="shared" si="30"/>
        <v>-0.11686525797968457</v>
      </c>
      <c r="N78" s="83">
        <f t="shared" si="31"/>
        <v>-0.15322642369124506</v>
      </c>
      <c r="P78" s="62">
        <f t="shared" si="22"/>
        <v>3.0031322572830028</v>
      </c>
      <c r="Q78" s="236">
        <f t="shared" si="23"/>
        <v>3.0879910867612663</v>
      </c>
      <c r="R78" s="92">
        <f t="shared" si="32"/>
        <v>2.8256773997372024E-2</v>
      </c>
    </row>
    <row r="79" spans="1:18" ht="20.100000000000001" customHeight="1" x14ac:dyDescent="0.25">
      <c r="A79" s="57" t="s">
        <v>160</v>
      </c>
      <c r="B79" s="25">
        <v>12187.949999999999</v>
      </c>
      <c r="C79" s="223">
        <v>9209.5699999999979</v>
      </c>
      <c r="D79" s="4">
        <f t="shared" si="24"/>
        <v>1.9354145943277033E-2</v>
      </c>
      <c r="E79" s="229">
        <f t="shared" si="25"/>
        <v>1.4554435529879825E-2</v>
      </c>
      <c r="F79" s="102">
        <f t="shared" si="26"/>
        <v>-0.24437087451130021</v>
      </c>
      <c r="G79" s="83">
        <f t="shared" si="27"/>
        <v>-0.24799391445451316</v>
      </c>
      <c r="I79" s="25">
        <v>2425.6220000000003</v>
      </c>
      <c r="J79" s="223">
        <v>2028.3990000000001</v>
      </c>
      <c r="K79" s="31">
        <f t="shared" si="28"/>
        <v>1.5710631955863578E-2</v>
      </c>
      <c r="L79" s="229">
        <f t="shared" si="29"/>
        <v>1.2596916393329164E-2</v>
      </c>
      <c r="M79" s="102">
        <f t="shared" si="30"/>
        <v>-0.16376129504102457</v>
      </c>
      <c r="N79" s="83">
        <f t="shared" si="31"/>
        <v>-0.19819161770716054</v>
      </c>
      <c r="P79" s="62">
        <f t="shared" si="22"/>
        <v>1.9901804651315445</v>
      </c>
      <c r="Q79" s="236">
        <f t="shared" si="23"/>
        <v>2.2024904528658782</v>
      </c>
      <c r="R79" s="92">
        <f t="shared" si="32"/>
        <v>0.10667876177766659</v>
      </c>
    </row>
    <row r="80" spans="1:18" ht="20.100000000000001" customHeight="1" x14ac:dyDescent="0.25">
      <c r="A80" s="57" t="s">
        <v>177</v>
      </c>
      <c r="B80" s="25">
        <v>28919.55999999999</v>
      </c>
      <c r="C80" s="223">
        <v>27356.140000000018</v>
      </c>
      <c r="D80" s="4">
        <f t="shared" si="24"/>
        <v>4.5923505171530613E-2</v>
      </c>
      <c r="E80" s="229">
        <f t="shared" si="25"/>
        <v>4.3232547879691129E-2</v>
      </c>
      <c r="F80" s="102">
        <f t="shared" si="26"/>
        <v>-5.4060988479768479E-2</v>
      </c>
      <c r="G80" s="83">
        <f t="shared" si="27"/>
        <v>-5.8596513523703993E-2</v>
      </c>
      <c r="I80" s="25">
        <v>1773.7669999999996</v>
      </c>
      <c r="J80" s="223">
        <v>1635.1350000000002</v>
      </c>
      <c r="K80" s="31">
        <f t="shared" si="28"/>
        <v>1.1488599836436287E-2</v>
      </c>
      <c r="L80" s="229">
        <f t="shared" si="29"/>
        <v>1.0154638651865971E-2</v>
      </c>
      <c r="M80" s="102">
        <f t="shared" si="30"/>
        <v>-7.8156826685804509E-2</v>
      </c>
      <c r="N80" s="83">
        <f t="shared" si="31"/>
        <v>-0.11611172845794795</v>
      </c>
      <c r="P80" s="62">
        <f t="shared" si="22"/>
        <v>0.61334508547156319</v>
      </c>
      <c r="Q80" s="236">
        <f t="shared" si="23"/>
        <v>0.59772138905561945</v>
      </c>
      <c r="R80" s="92">
        <f t="shared" si="32"/>
        <v>-2.5472929980243746E-2</v>
      </c>
    </row>
    <row r="81" spans="1:18" ht="20.100000000000001" customHeight="1" x14ac:dyDescent="0.25">
      <c r="A81" s="57" t="s">
        <v>173</v>
      </c>
      <c r="B81" s="25">
        <v>18089.160000000003</v>
      </c>
      <c r="C81" s="223">
        <v>14910.250000000002</v>
      </c>
      <c r="D81" s="4">
        <f t="shared" si="24"/>
        <v>2.8725113134800292E-2</v>
      </c>
      <c r="E81" s="229">
        <f t="shared" si="25"/>
        <v>2.3563561855699099E-2</v>
      </c>
      <c r="F81" s="102">
        <f t="shared" ref="F81:F86" si="33">(C81-B81)/B81</f>
        <v>-0.17573563393767322</v>
      </c>
      <c r="G81" s="83">
        <f t="shared" ref="G81:G86" si="34">(E81-D81)/D81</f>
        <v>-0.17968776153741262</v>
      </c>
      <c r="I81" s="25">
        <v>1776.5270000000003</v>
      </c>
      <c r="J81" s="223">
        <v>1518.2509999999997</v>
      </c>
      <c r="K81" s="31">
        <f t="shared" si="28"/>
        <v>1.1506476217916253E-2</v>
      </c>
      <c r="L81" s="229">
        <f t="shared" si="29"/>
        <v>9.4287568230355043E-3</v>
      </c>
      <c r="M81" s="102">
        <f>(J81-I81)/I81</f>
        <v>-0.1453825357002739</v>
      </c>
      <c r="N81" s="83">
        <f>(L81-K81)/K81</f>
        <v>-0.18056956408997035</v>
      </c>
      <c r="P81" s="62">
        <f t="shared" si="22"/>
        <v>0.98209480152754458</v>
      </c>
      <c r="Q81" s="236">
        <f t="shared" si="23"/>
        <v>1.0182599218658304</v>
      </c>
      <c r="R81" s="92">
        <f>(Q81-P81)/P81</f>
        <v>3.6824469778309346E-2</v>
      </c>
    </row>
    <row r="82" spans="1:18" ht="20.100000000000001" customHeight="1" x14ac:dyDescent="0.25">
      <c r="A82" s="57" t="s">
        <v>178</v>
      </c>
      <c r="B82" s="25">
        <v>4073.37</v>
      </c>
      <c r="C82" s="223">
        <v>3975.1300000000019</v>
      </c>
      <c r="D82" s="4">
        <f t="shared" si="24"/>
        <v>6.4684050608155071E-3</v>
      </c>
      <c r="E82" s="229">
        <f t="shared" si="25"/>
        <v>6.2821362243721725E-3</v>
      </c>
      <c r="F82" s="102">
        <f>(C82-B82)/B82</f>
        <v>-2.4117622509125851E-2</v>
      </c>
      <c r="G82" s="83">
        <f>(E82-D82)/D82</f>
        <v>-2.8796717999576029E-2</v>
      </c>
      <c r="I82" s="25">
        <v>1310.2969999999993</v>
      </c>
      <c r="J82" s="223">
        <v>1402.1429999999998</v>
      </c>
      <c r="K82" s="31">
        <f t="shared" si="28"/>
        <v>8.4867279072634427E-3</v>
      </c>
      <c r="L82" s="229">
        <f t="shared" si="29"/>
        <v>8.7076941679086473E-3</v>
      </c>
      <c r="M82" s="102">
        <f>(J82-I82)/I82</f>
        <v>7.0095558487885193E-2</v>
      </c>
      <c r="N82" s="83">
        <f>(L82-K82)/K82</f>
        <v>2.6036684934377198E-2</v>
      </c>
      <c r="P82" s="62">
        <f t="shared" si="22"/>
        <v>3.2167394565188023</v>
      </c>
      <c r="Q82" s="236">
        <f t="shared" si="23"/>
        <v>3.5272884157247661</v>
      </c>
      <c r="R82" s="92">
        <f>(Q82-P82)/P82</f>
        <v>9.6541533252445619E-2</v>
      </c>
    </row>
    <row r="83" spans="1:18" ht="20.100000000000001" customHeight="1" x14ac:dyDescent="0.25">
      <c r="A83" s="57" t="s">
        <v>179</v>
      </c>
      <c r="B83" s="25">
        <v>1658.3100000000006</v>
      </c>
      <c r="C83" s="223">
        <v>5219.9900000000007</v>
      </c>
      <c r="D83" s="4">
        <f t="shared" si="24"/>
        <v>2.6333529231081314E-3</v>
      </c>
      <c r="E83" s="229">
        <f t="shared" si="25"/>
        <v>8.249463104316207E-3</v>
      </c>
      <c r="F83" s="102">
        <f>(C83-B83)/B83</f>
        <v>2.1477769536455784</v>
      </c>
      <c r="G83" s="83">
        <f>(E83-D83)/D83</f>
        <v>2.1326842034448661</v>
      </c>
      <c r="I83" s="25">
        <v>384.19000000000017</v>
      </c>
      <c r="J83" s="223">
        <v>1261.1609999999996</v>
      </c>
      <c r="K83" s="31">
        <f t="shared" si="28"/>
        <v>2.488379348110806E-3</v>
      </c>
      <c r="L83" s="229">
        <f t="shared" si="29"/>
        <v>7.8321571226999207E-3</v>
      </c>
      <c r="M83" s="102">
        <f>(J83-I83)/I83</f>
        <v>2.2826492100262867</v>
      </c>
      <c r="N83" s="83">
        <f>(L83-K83)/K83</f>
        <v>2.1474932182852848</v>
      </c>
      <c r="P83" s="62">
        <f t="shared" si="22"/>
        <v>2.3167562156653463</v>
      </c>
      <c r="Q83" s="236">
        <f t="shared" si="23"/>
        <v>2.4160218697736955</v>
      </c>
      <c r="R83" s="92">
        <f>(Q83-P83)/P83</f>
        <v>4.2846827576047408E-2</v>
      </c>
    </row>
    <row r="84" spans="1:18" ht="20.100000000000001" customHeight="1" x14ac:dyDescent="0.25">
      <c r="A84" s="57" t="s">
        <v>180</v>
      </c>
      <c r="B84" s="25">
        <v>2017.1299999999999</v>
      </c>
      <c r="C84" s="223">
        <v>1335.67</v>
      </c>
      <c r="D84" s="4">
        <f t="shared" si="24"/>
        <v>3.2031497016776732E-3</v>
      </c>
      <c r="E84" s="229">
        <f t="shared" si="25"/>
        <v>2.1108393664627766E-3</v>
      </c>
      <c r="F84" s="102">
        <f t="shared" si="33"/>
        <v>-0.33783643096875254</v>
      </c>
      <c r="G84" s="83">
        <f t="shared" si="34"/>
        <v>-0.34101132851917321</v>
      </c>
      <c r="I84" s="25">
        <v>1174.3459999999995</v>
      </c>
      <c r="J84" s="223">
        <v>878.44900000000018</v>
      </c>
      <c r="K84" s="31">
        <f t="shared" si="28"/>
        <v>7.6061801034293716E-3</v>
      </c>
      <c r="L84" s="229">
        <f t="shared" si="29"/>
        <v>5.4554102071651643E-3</v>
      </c>
      <c r="M84" s="102">
        <f t="shared" si="30"/>
        <v>-0.25196747806864372</v>
      </c>
      <c r="N84" s="83">
        <f t="shared" si="31"/>
        <v>-0.28276610164601507</v>
      </c>
      <c r="P84" s="62">
        <f t="shared" si="22"/>
        <v>5.8218657201072785</v>
      </c>
      <c r="Q84" s="236">
        <f t="shared" si="23"/>
        <v>6.5768415851220743</v>
      </c>
      <c r="R84" s="92">
        <f t="shared" si="32"/>
        <v>0.12967936763077453</v>
      </c>
    </row>
    <row r="85" spans="1:18" ht="20.100000000000001" customHeight="1" x14ac:dyDescent="0.25">
      <c r="A85" s="57" t="s">
        <v>183</v>
      </c>
      <c r="B85" s="25">
        <v>1401.0900000000001</v>
      </c>
      <c r="C85" s="223">
        <v>893.28999999999985</v>
      </c>
      <c r="D85" s="4">
        <f t="shared" si="24"/>
        <v>2.2248942881834943E-3</v>
      </c>
      <c r="E85" s="229">
        <f t="shared" si="25"/>
        <v>1.4117197344160858E-3</v>
      </c>
      <c r="F85" s="102">
        <f t="shared" si="33"/>
        <v>-0.36243210643142143</v>
      </c>
      <c r="G85" s="83">
        <f t="shared" si="34"/>
        <v>-0.3654890742837591</v>
      </c>
      <c r="I85" s="25">
        <v>1414.6690000000001</v>
      </c>
      <c r="J85" s="223">
        <v>741.07699999999977</v>
      </c>
      <c r="K85" s="31">
        <f t="shared" si="28"/>
        <v>9.1627401129976433E-3</v>
      </c>
      <c r="L85" s="229">
        <f t="shared" si="29"/>
        <v>4.6022922561188371E-3</v>
      </c>
      <c r="M85" s="102">
        <f t="shared" si="30"/>
        <v>-0.47614813076415774</v>
      </c>
      <c r="N85" s="83">
        <f t="shared" si="31"/>
        <v>-0.49771660012594521</v>
      </c>
      <c r="P85" s="62">
        <f t="shared" si="22"/>
        <v>10.096917400024266</v>
      </c>
      <c r="Q85" s="236">
        <f t="shared" si="23"/>
        <v>8.2960404795755007</v>
      </c>
      <c r="R85" s="92">
        <f t="shared" si="32"/>
        <v>-0.17835908219318869</v>
      </c>
    </row>
    <row r="86" spans="1:18" ht="20.100000000000001" customHeight="1" x14ac:dyDescent="0.25">
      <c r="A86" s="57" t="s">
        <v>182</v>
      </c>
      <c r="B86" s="25">
        <v>1827.36</v>
      </c>
      <c r="C86" s="223">
        <v>2622.42</v>
      </c>
      <c r="D86" s="4">
        <f t="shared" si="24"/>
        <v>2.9017999032574563E-3</v>
      </c>
      <c r="E86" s="229">
        <f t="shared" si="25"/>
        <v>4.1443675244628641E-3</v>
      </c>
      <c r="F86" s="102">
        <f t="shared" si="33"/>
        <v>0.43508668242710807</v>
      </c>
      <c r="G86" s="83">
        <f t="shared" si="34"/>
        <v>0.42820582487805103</v>
      </c>
      <c r="I86" s="25">
        <v>454.48400000000004</v>
      </c>
      <c r="J86" s="223">
        <v>692.6339999999999</v>
      </c>
      <c r="K86" s="31">
        <f t="shared" si="28"/>
        <v>2.9436700581659887E-3</v>
      </c>
      <c r="L86" s="229">
        <f t="shared" si="29"/>
        <v>4.30144788534068E-3</v>
      </c>
      <c r="M86" s="102">
        <f t="shared" si="30"/>
        <v>0.52400084491423204</v>
      </c>
      <c r="N86" s="83">
        <f t="shared" si="31"/>
        <v>0.46125340148366872</v>
      </c>
      <c r="P86" s="62">
        <f t="shared" si="22"/>
        <v>2.4871070834427811</v>
      </c>
      <c r="Q86" s="236">
        <f t="shared" si="23"/>
        <v>2.6412016381815269</v>
      </c>
      <c r="R86" s="92">
        <f t="shared" si="32"/>
        <v>6.1957346253640272E-2</v>
      </c>
    </row>
    <row r="87" spans="1:18" ht="20.100000000000001" customHeight="1" x14ac:dyDescent="0.25">
      <c r="A87" s="57" t="s">
        <v>184</v>
      </c>
      <c r="B87" s="25">
        <v>1360.41</v>
      </c>
      <c r="C87" s="223">
        <v>2058.2199999999998</v>
      </c>
      <c r="D87" s="4">
        <f t="shared" si="24"/>
        <v>2.1602955117713406E-3</v>
      </c>
      <c r="E87" s="229">
        <f t="shared" si="25"/>
        <v>3.252728444032594E-3</v>
      </c>
      <c r="F87" s="102">
        <f t="shared" ref="F87:F93" si="35">(C87-B87)/B87</f>
        <v>0.51294095162487752</v>
      </c>
      <c r="G87" s="83">
        <f t="shared" ref="G87:G93" si="36">(E87-D87)/D87</f>
        <v>0.50568680363804019</v>
      </c>
      <c r="I87" s="25">
        <v>412.291</v>
      </c>
      <c r="J87" s="223">
        <v>645.71199999999999</v>
      </c>
      <c r="K87" s="31">
        <f t="shared" si="28"/>
        <v>2.6703881147660063E-3</v>
      </c>
      <c r="L87" s="229">
        <f t="shared" si="29"/>
        <v>4.0100493434326095E-3</v>
      </c>
      <c r="M87" s="102">
        <f t="shared" ref="M87:M93" si="37">(J87-I87)/I87</f>
        <v>0.5661559432536728</v>
      </c>
      <c r="N87" s="83">
        <f t="shared" ref="N87:N93" si="38">(L87-K87)/K87</f>
        <v>0.50167285469063416</v>
      </c>
      <c r="P87" s="62">
        <f t="shared" ref="P87:P94" si="39">(I87/B87)*10</f>
        <v>3.0306378224211814</v>
      </c>
      <c r="Q87" s="236">
        <f t="shared" ref="Q87:Q94" si="40">(J87/C87)*10</f>
        <v>3.1372350866282517</v>
      </c>
      <c r="R87" s="92">
        <f t="shared" ref="R87:R94" si="41">(Q87-P87)/P87</f>
        <v>3.5173211202752547E-2</v>
      </c>
    </row>
    <row r="88" spans="1:18" ht="20.100000000000001" customHeight="1" x14ac:dyDescent="0.25">
      <c r="A88" s="57" t="s">
        <v>181</v>
      </c>
      <c r="B88" s="25">
        <v>622.42999999999984</v>
      </c>
      <c r="C88" s="223">
        <v>1396.0499999999997</v>
      </c>
      <c r="D88" s="4">
        <f t="shared" si="24"/>
        <v>9.8840256642617678E-4</v>
      </c>
      <c r="E88" s="229">
        <f t="shared" si="25"/>
        <v>2.2062614998842214E-3</v>
      </c>
      <c r="F88" s="102">
        <f t="shared" si="35"/>
        <v>1.2429028163809586</v>
      </c>
      <c r="G88" s="83">
        <f t="shared" si="36"/>
        <v>1.2321486961143031</v>
      </c>
      <c r="I88" s="25">
        <v>423.4559999999999</v>
      </c>
      <c r="J88" s="223">
        <v>629.14399999999978</v>
      </c>
      <c r="K88" s="31">
        <f t="shared" si="28"/>
        <v>2.7427032594122928E-3</v>
      </c>
      <c r="L88" s="229">
        <f t="shared" si="29"/>
        <v>3.9071575007504347E-3</v>
      </c>
      <c r="M88" s="102">
        <f t="shared" si="37"/>
        <v>0.48573641653442134</v>
      </c>
      <c r="N88" s="83">
        <f t="shared" si="38"/>
        <v>0.42456442830335989</v>
      </c>
      <c r="P88" s="62">
        <f t="shared" si="39"/>
        <v>6.8032710505599026</v>
      </c>
      <c r="Q88" s="236">
        <f t="shared" si="40"/>
        <v>4.5066007664481926</v>
      </c>
      <c r="R88" s="92">
        <f t="shared" si="41"/>
        <v>-0.33758324003902451</v>
      </c>
    </row>
    <row r="89" spans="1:18" ht="20.100000000000001" customHeight="1" x14ac:dyDescent="0.25">
      <c r="A89" s="57" t="s">
        <v>185</v>
      </c>
      <c r="B89" s="25">
        <v>1019.7999999999998</v>
      </c>
      <c r="C89" s="223">
        <v>809.39999999999986</v>
      </c>
      <c r="D89" s="4">
        <f t="shared" si="24"/>
        <v>1.6194157370972078E-3</v>
      </c>
      <c r="E89" s="229">
        <f t="shared" si="25"/>
        <v>1.2791433387101387E-3</v>
      </c>
      <c r="F89" s="102">
        <f t="shared" si="35"/>
        <v>-0.20631496371837615</v>
      </c>
      <c r="G89" s="83">
        <f t="shared" si="36"/>
        <v>-0.2101204715949008</v>
      </c>
      <c r="I89" s="25">
        <v>444.89299999999997</v>
      </c>
      <c r="J89" s="223">
        <v>461.67899999999992</v>
      </c>
      <c r="K89" s="31">
        <f t="shared" si="28"/>
        <v>2.8815496325231274E-3</v>
      </c>
      <c r="L89" s="229">
        <f t="shared" si="29"/>
        <v>2.8671537323553273E-3</v>
      </c>
      <c r="M89" s="102">
        <f t="shared" si="37"/>
        <v>3.7730420573036542E-2</v>
      </c>
      <c r="N89" s="83">
        <f t="shared" si="38"/>
        <v>-4.9958883252671209E-3</v>
      </c>
      <c r="P89" s="62">
        <f t="shared" si="39"/>
        <v>4.3625514806824874</v>
      </c>
      <c r="Q89" s="236">
        <f t="shared" si="40"/>
        <v>5.7039659006671606</v>
      </c>
      <c r="R89" s="92">
        <f t="shared" si="41"/>
        <v>0.30748391759375165</v>
      </c>
    </row>
    <row r="90" spans="1:18" ht="20.100000000000001" customHeight="1" x14ac:dyDescent="0.25">
      <c r="A90" s="57" t="s">
        <v>189</v>
      </c>
      <c r="B90" s="25">
        <v>1192.5900000000001</v>
      </c>
      <c r="C90" s="223">
        <v>879.73000000000025</v>
      </c>
      <c r="D90" s="4">
        <f t="shared" si="24"/>
        <v>1.8938017394633847E-3</v>
      </c>
      <c r="E90" s="229">
        <f t="shared" si="25"/>
        <v>1.3902900535748342E-3</v>
      </c>
      <c r="F90" s="102">
        <f t="shared" si="35"/>
        <v>-0.26233659514166635</v>
      </c>
      <c r="G90" s="83">
        <f t="shared" si="36"/>
        <v>-0.26587349425036555</v>
      </c>
      <c r="I90" s="25">
        <v>557.05199999999979</v>
      </c>
      <c r="J90" s="223">
        <v>458.47899999999993</v>
      </c>
      <c r="K90" s="31">
        <f t="shared" si="28"/>
        <v>3.6079978464400937E-3</v>
      </c>
      <c r="L90" s="229">
        <f t="shared" si="29"/>
        <v>2.8472808511033386E-3</v>
      </c>
      <c r="M90" s="102">
        <f t="shared" si="37"/>
        <v>-0.17695475467281313</v>
      </c>
      <c r="N90" s="83">
        <f t="shared" si="38"/>
        <v>-0.2108418651323011</v>
      </c>
      <c r="P90" s="62">
        <f t="shared" si="39"/>
        <v>4.6709430734787292</v>
      </c>
      <c r="Q90" s="236">
        <f t="shared" si="40"/>
        <v>5.2115876462096296</v>
      </c>
      <c r="R90" s="92">
        <f t="shared" si="41"/>
        <v>0.11574634163294356</v>
      </c>
    </row>
    <row r="91" spans="1:18" ht="20.100000000000001" customHeight="1" x14ac:dyDescent="0.25">
      <c r="A91" s="57" t="s">
        <v>186</v>
      </c>
      <c r="B91" s="25">
        <v>912.70999999999992</v>
      </c>
      <c r="C91" s="223">
        <v>696.85999999999979</v>
      </c>
      <c r="D91" s="4">
        <f t="shared" si="24"/>
        <v>1.4493596169895986E-3</v>
      </c>
      <c r="E91" s="229">
        <f t="shared" si="25"/>
        <v>1.101289630607298E-3</v>
      </c>
      <c r="F91" s="102">
        <f t="shared" si="35"/>
        <v>-0.23649351929966819</v>
      </c>
      <c r="G91" s="83">
        <f t="shared" si="36"/>
        <v>-0.24015432905827852</v>
      </c>
      <c r="I91" s="25">
        <v>632.25900000000013</v>
      </c>
      <c r="J91" s="223">
        <v>454.12899999999996</v>
      </c>
      <c r="K91" s="31">
        <f t="shared" si="28"/>
        <v>4.0951098109195706E-3</v>
      </c>
      <c r="L91" s="229">
        <f t="shared" si="29"/>
        <v>2.8202661531514161E-3</v>
      </c>
      <c r="M91" s="102">
        <f t="shared" si="37"/>
        <v>-0.28173580763579503</v>
      </c>
      <c r="N91" s="83">
        <f t="shared" si="38"/>
        <v>-0.3113087845333955</v>
      </c>
      <c r="P91" s="62">
        <f t="shared" si="39"/>
        <v>6.9272715320309866</v>
      </c>
      <c r="Q91" s="236">
        <f t="shared" si="40"/>
        <v>6.5167895990586358</v>
      </c>
      <c r="R91" s="92">
        <f t="shared" si="41"/>
        <v>-5.9255932306727814E-2</v>
      </c>
    </row>
    <row r="92" spans="1:18" ht="20.100000000000001" customHeight="1" x14ac:dyDescent="0.25">
      <c r="A92" s="57" t="s">
        <v>187</v>
      </c>
      <c r="B92" s="25">
        <v>596.67000000000007</v>
      </c>
      <c r="C92" s="223">
        <v>1037.4699999999998</v>
      </c>
      <c r="D92" s="4">
        <f t="shared" si="24"/>
        <v>9.4749635992723215E-4</v>
      </c>
      <c r="E92" s="229">
        <f t="shared" si="25"/>
        <v>1.6395760311485143E-3</v>
      </c>
      <c r="F92" s="102">
        <f t="shared" si="35"/>
        <v>0.7387668225317171</v>
      </c>
      <c r="G92" s="83">
        <f t="shared" si="36"/>
        <v>0.73042989977759276</v>
      </c>
      <c r="I92" s="25">
        <v>252.51700000000002</v>
      </c>
      <c r="J92" s="223">
        <v>419.2949999999999</v>
      </c>
      <c r="K92" s="31">
        <f t="shared" si="28"/>
        <v>1.6355399355706714E-3</v>
      </c>
      <c r="L92" s="229">
        <f t="shared" si="29"/>
        <v>2.6039374201727327E-3</v>
      </c>
      <c r="M92" s="102">
        <f t="shared" si="37"/>
        <v>0.66046246391332009</v>
      </c>
      <c r="N92" s="83">
        <f t="shared" si="38"/>
        <v>0.59209650803431391</v>
      </c>
      <c r="P92" s="62">
        <f t="shared" si="39"/>
        <v>4.2321048485762649</v>
      </c>
      <c r="Q92" s="236">
        <f t="shared" si="40"/>
        <v>4.0415144534299783</v>
      </c>
      <c r="R92" s="92">
        <f t="shared" si="41"/>
        <v>-4.5034421869392889E-2</v>
      </c>
    </row>
    <row r="93" spans="1:18" ht="20.100000000000001" customHeight="1" x14ac:dyDescent="0.25">
      <c r="A93" s="57" t="s">
        <v>188</v>
      </c>
      <c r="B93" s="25">
        <v>1165.3500000000004</v>
      </c>
      <c r="C93" s="223">
        <v>743.95000000000027</v>
      </c>
      <c r="D93" s="4">
        <f t="shared" si="24"/>
        <v>1.8505453316593765E-3</v>
      </c>
      <c r="E93" s="229">
        <f t="shared" si="25"/>
        <v>1.1757087803723847E-3</v>
      </c>
      <c r="F93" s="102">
        <f t="shared" si="35"/>
        <v>-0.36160810057064396</v>
      </c>
      <c r="G93" s="83">
        <f t="shared" si="36"/>
        <v>-0.36466901931111767</v>
      </c>
      <c r="I93" s="25">
        <v>610.58200000000033</v>
      </c>
      <c r="J93" s="223">
        <v>414.33800000000002</v>
      </c>
      <c r="K93" s="31">
        <f t="shared" si="28"/>
        <v>3.9547089698539588E-3</v>
      </c>
      <c r="L93" s="229">
        <f t="shared" si="29"/>
        <v>2.573153085058324E-3</v>
      </c>
      <c r="M93" s="102">
        <f t="shared" si="37"/>
        <v>-0.32140482359453798</v>
      </c>
      <c r="N93" s="83">
        <f t="shared" si="38"/>
        <v>-0.34934451443253828</v>
      </c>
      <c r="P93" s="62">
        <f t="shared" si="39"/>
        <v>5.2394731196636215</v>
      </c>
      <c r="Q93" s="236">
        <f t="shared" si="40"/>
        <v>5.5694334296659704</v>
      </c>
      <c r="R93" s="92">
        <f t="shared" si="41"/>
        <v>6.2975857012037242E-2</v>
      </c>
    </row>
    <row r="94" spans="1:18" ht="20.100000000000001" customHeight="1" x14ac:dyDescent="0.25">
      <c r="A94" s="57" t="s">
        <v>194</v>
      </c>
      <c r="B94" s="25">
        <v>1007.5900000000003</v>
      </c>
      <c r="C94" s="223">
        <v>1038.4299999999998</v>
      </c>
      <c r="D94" s="4">
        <f t="shared" si="24"/>
        <v>1.6000265763304337E-3</v>
      </c>
      <c r="E94" s="229">
        <f t="shared" si="25"/>
        <v>1.6410931766947976E-3</v>
      </c>
      <c r="F94" s="102">
        <f>(C94-B94)/B94</f>
        <v>3.0607687650730523E-2</v>
      </c>
      <c r="G94" s="83">
        <f>(E94-D94)/D94</f>
        <v>2.5666198906862975E-2</v>
      </c>
      <c r="I94" s="25">
        <v>265.26299999999998</v>
      </c>
      <c r="J94" s="223">
        <v>296.36599999999999</v>
      </c>
      <c r="K94" s="31">
        <f t="shared" si="28"/>
        <v>1.718095137869066E-3</v>
      </c>
      <c r="L94" s="229">
        <f t="shared" si="29"/>
        <v>1.8405144766021828E-3</v>
      </c>
      <c r="M94" s="102">
        <f>(J94-I94)/I94</f>
        <v>0.11725344280958902</v>
      </c>
      <c r="N94" s="83">
        <f>(L94-K94)/K94</f>
        <v>7.1252945215217883E-2</v>
      </c>
      <c r="P94" s="62">
        <f t="shared" si="39"/>
        <v>2.6326482001607787</v>
      </c>
      <c r="Q94" s="236">
        <f t="shared" si="40"/>
        <v>2.8539814912897361</v>
      </c>
      <c r="R94" s="92">
        <f t="shared" si="41"/>
        <v>8.4072490625766216E-2</v>
      </c>
    </row>
    <row r="95" spans="1:18" ht="20.100000000000001" customHeight="1" thickBot="1" x14ac:dyDescent="0.3">
      <c r="A95" s="14" t="s">
        <v>18</v>
      </c>
      <c r="B95" s="25">
        <f>B96-SUM(B68:B94)</f>
        <v>18925.14000000013</v>
      </c>
      <c r="C95" s="223">
        <f>C96-SUM(C68:C94)</f>
        <v>18811.15000000014</v>
      </c>
      <c r="D95" s="4">
        <f t="shared" si="24"/>
        <v>3.0052627517913384E-2</v>
      </c>
      <c r="E95" s="229">
        <f t="shared" si="25"/>
        <v>2.9728387961425014E-2</v>
      </c>
      <c r="F95" s="102">
        <f t="shared" si="26"/>
        <v>-6.0232051123526647E-3</v>
      </c>
      <c r="G95" s="83">
        <f t="shared" si="27"/>
        <v>-1.0789058503956141E-2</v>
      </c>
      <c r="I95" s="25">
        <f>I96-SUM(I68:I94)</f>
        <v>4112.5740000000224</v>
      </c>
      <c r="J95" s="223">
        <f>J96-SUM(J68:J94)</f>
        <v>4619.3459999999614</v>
      </c>
      <c r="K95" s="31">
        <f t="shared" si="28"/>
        <v>2.6636935394407719E-2</v>
      </c>
      <c r="L95" s="229">
        <f t="shared" si="29"/>
        <v>2.8687410787453068E-2</v>
      </c>
      <c r="M95" s="102">
        <f t="shared" si="30"/>
        <v>0.12322501674132459</v>
      </c>
      <c r="N95" s="83">
        <f t="shared" si="31"/>
        <v>7.6978652487021293E-2</v>
      </c>
      <c r="P95" s="62">
        <f t="shared" si="22"/>
        <v>2.1730745452873763</v>
      </c>
      <c r="Q95" s="236">
        <f t="shared" si="23"/>
        <v>2.4556425311583432</v>
      </c>
      <c r="R95" s="92">
        <f t="shared" si="32"/>
        <v>0.13003142781445581</v>
      </c>
    </row>
    <row r="96" spans="1:18" s="2" customFormat="1" ht="26.25" customHeight="1" thickBot="1" x14ac:dyDescent="0.3">
      <c r="A96" s="18" t="s">
        <v>19</v>
      </c>
      <c r="B96" s="23">
        <v>629733.29</v>
      </c>
      <c r="C96" s="242">
        <v>632767.24000000022</v>
      </c>
      <c r="D96" s="20">
        <f>SUM(D68:D95)</f>
        <v>1</v>
      </c>
      <c r="E96" s="243">
        <f>SUM(E68:E95)</f>
        <v>0.99999999999999956</v>
      </c>
      <c r="F96" s="103">
        <f t="shared" si="26"/>
        <v>4.8178332766879552E-3</v>
      </c>
      <c r="G96" s="99">
        <v>0</v>
      </c>
      <c r="I96" s="23">
        <v>154393.66200000001</v>
      </c>
      <c r="J96" s="242">
        <v>161023.45499999993</v>
      </c>
      <c r="K96" s="30">
        <f t="shared" si="28"/>
        <v>1</v>
      </c>
      <c r="L96" s="243">
        <f t="shared" si="29"/>
        <v>1</v>
      </c>
      <c r="M96" s="103">
        <f t="shared" si="30"/>
        <v>4.2940836522161886E-2</v>
      </c>
      <c r="N96" s="99">
        <f t="shared" si="31"/>
        <v>0</v>
      </c>
      <c r="P96" s="56">
        <f t="shared" si="22"/>
        <v>2.4517309859861465</v>
      </c>
      <c r="Q96" s="250">
        <f t="shared" si="23"/>
        <v>2.5447501833375554</v>
      </c>
      <c r="R96" s="98">
        <f t="shared" si="32"/>
        <v>3.7940213621762565E-2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45">
    <mergeCell ref="I4:J4"/>
    <mergeCell ref="K4:L4"/>
    <mergeCell ref="M4:N4"/>
    <mergeCell ref="I5:J5"/>
    <mergeCell ref="K5:L5"/>
    <mergeCell ref="M5:N5"/>
    <mergeCell ref="A4:A6"/>
    <mergeCell ref="B4:C4"/>
    <mergeCell ref="D5:E5"/>
    <mergeCell ref="D4:E4"/>
    <mergeCell ref="F4:G4"/>
    <mergeCell ref="F5:G5"/>
    <mergeCell ref="B5:C5"/>
    <mergeCell ref="A36:A38"/>
    <mergeCell ref="B36:C36"/>
    <mergeCell ref="D36:E36"/>
    <mergeCell ref="F36:G36"/>
    <mergeCell ref="I36:J36"/>
    <mergeCell ref="K36:L36"/>
    <mergeCell ref="M36:N36"/>
    <mergeCell ref="B37:C37"/>
    <mergeCell ref="D37:E37"/>
    <mergeCell ref="F37:G37"/>
    <mergeCell ref="I37:J37"/>
    <mergeCell ref="K37:L37"/>
    <mergeCell ref="M37:N37"/>
    <mergeCell ref="A65:A67"/>
    <mergeCell ref="B65:C65"/>
    <mergeCell ref="D65:E65"/>
    <mergeCell ref="F65:G65"/>
    <mergeCell ref="I65:J65"/>
    <mergeCell ref="K65:L65"/>
    <mergeCell ref="M65:N65"/>
    <mergeCell ref="B66:C66"/>
    <mergeCell ref="D66:E66"/>
    <mergeCell ref="F66:G66"/>
    <mergeCell ref="I66:J66"/>
    <mergeCell ref="K66:L66"/>
    <mergeCell ref="M66:N66"/>
    <mergeCell ref="P66:Q66"/>
    <mergeCell ref="P4:Q4"/>
    <mergeCell ref="P5:Q5"/>
    <mergeCell ref="P36:Q36"/>
    <mergeCell ref="P37:Q37"/>
    <mergeCell ref="P65:Q65"/>
  </mergeCells>
  <conditionalFormatting sqref="S7:S33">
    <cfRule type="cellIs" dxfId="1" priority="27" operator="greaterThan">
      <formula>0</formula>
    </cfRule>
    <cfRule type="cellIs" dxfId="0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F39:G62 F68:G96</xm:sqref>
        </x14:conditionalFormatting>
        <x14:conditionalFormatting xmlns:xm="http://schemas.microsoft.com/office/excel/2006/main">
          <x14:cfRule type="iconSet" priority="2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M7:N33 M39:N62 M68:N96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R7:R33 R39:R62 R68:R96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pageSetUpPr fitToPage="1"/>
  </sheetPr>
  <dimension ref="A1:U19"/>
  <sheetViews>
    <sheetView showGridLines="0" workbookViewId="0">
      <selection activeCell="L7" sqref="L7:M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103</v>
      </c>
      <c r="B1" s="6"/>
    </row>
    <row r="3" spans="1:21" ht="15.75" thickBot="1" x14ac:dyDescent="0.3"/>
    <row r="4" spans="1:21" x14ac:dyDescent="0.25">
      <c r="A4" s="374" t="s">
        <v>17</v>
      </c>
      <c r="B4" s="382"/>
      <c r="C4" s="382"/>
      <c r="D4" s="382"/>
      <c r="E4" s="385" t="s">
        <v>1</v>
      </c>
      <c r="F4" s="387"/>
      <c r="G4" s="381" t="s">
        <v>13</v>
      </c>
      <c r="H4" s="381"/>
      <c r="I4" s="398" t="s">
        <v>134</v>
      </c>
      <c r="J4" s="386"/>
      <c r="L4" s="393" t="s">
        <v>20</v>
      </c>
      <c r="M4" s="381"/>
      <c r="N4" s="394" t="s">
        <v>13</v>
      </c>
      <c r="O4" s="395"/>
      <c r="P4" s="396" t="s">
        <v>134</v>
      </c>
      <c r="Q4" s="386"/>
      <c r="R4"/>
      <c r="S4" s="380" t="s">
        <v>23</v>
      </c>
      <c r="T4" s="381"/>
      <c r="U4" s="208" t="s">
        <v>0</v>
      </c>
    </row>
    <row r="5" spans="1:21" x14ac:dyDescent="0.25">
      <c r="A5" s="383"/>
      <c r="B5" s="384"/>
      <c r="C5" s="384"/>
      <c r="D5" s="384"/>
      <c r="E5" s="388" t="s">
        <v>224</v>
      </c>
      <c r="F5" s="379"/>
      <c r="G5" s="389" t="str">
        <f>E5</f>
        <v>jan-junho</v>
      </c>
      <c r="H5" s="389"/>
      <c r="I5" s="388" t="str">
        <f>G5</f>
        <v>jan-junho</v>
      </c>
      <c r="J5" s="390"/>
      <c r="L5" s="378" t="str">
        <f>E5</f>
        <v>jan-junho</v>
      </c>
      <c r="M5" s="389"/>
      <c r="N5" s="391" t="str">
        <f>E5</f>
        <v>jan-junho</v>
      </c>
      <c r="O5" s="392"/>
      <c r="P5" s="389" t="str">
        <f>E5</f>
        <v>jan-junho</v>
      </c>
      <c r="Q5" s="390"/>
      <c r="R5"/>
      <c r="S5" s="378" t="str">
        <f>E5</f>
        <v>jan-junho</v>
      </c>
      <c r="T5" s="379"/>
      <c r="U5" s="209" t="s">
        <v>132</v>
      </c>
    </row>
    <row r="6" spans="1:21" ht="15.75" thickBot="1" x14ac:dyDescent="0.3">
      <c r="A6" s="375"/>
      <c r="B6" s="397"/>
      <c r="C6" s="397"/>
      <c r="D6" s="397"/>
      <c r="E6" s="148">
        <v>2017</v>
      </c>
      <c r="F6" s="241">
        <v>2018</v>
      </c>
      <c r="G6" s="295">
        <f>E6</f>
        <v>2017</v>
      </c>
      <c r="H6" s="219">
        <f>F6</f>
        <v>2018</v>
      </c>
      <c r="I6" s="221" t="s">
        <v>1</v>
      </c>
      <c r="J6" s="222" t="s">
        <v>15</v>
      </c>
      <c r="L6" s="294">
        <f>E6</f>
        <v>2017</v>
      </c>
      <c r="M6" s="220">
        <f>F6</f>
        <v>2018</v>
      </c>
      <c r="N6" s="218">
        <f>G6</f>
        <v>2017</v>
      </c>
      <c r="O6" s="219">
        <f>H6</f>
        <v>2018</v>
      </c>
      <c r="P6" s="217">
        <v>1000</v>
      </c>
      <c r="Q6" s="222" t="s">
        <v>15</v>
      </c>
      <c r="R6"/>
      <c r="S6" s="294">
        <f>E6</f>
        <v>2017</v>
      </c>
      <c r="T6" s="220">
        <f>F6</f>
        <v>2018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504776.89999999956</v>
      </c>
      <c r="F7" s="242">
        <v>602424.20000000007</v>
      </c>
      <c r="G7" s="20">
        <f>E7/E15</f>
        <v>0.4642460900882065</v>
      </c>
      <c r="H7" s="243">
        <f>F7/F15</f>
        <v>0.50786222005293491</v>
      </c>
      <c r="I7" s="153">
        <f t="shared" ref="I7:I18" si="0">(F7-E7)/E7</f>
        <v>0.19344645129363208</v>
      </c>
      <c r="J7" s="99">
        <f t="shared" ref="J7:J18" si="1">(H7-G7)/G7</f>
        <v>9.395045191751937E-2</v>
      </c>
      <c r="K7" s="12"/>
      <c r="L7" s="23">
        <v>90597.677000000069</v>
      </c>
      <c r="M7" s="242">
        <v>102699.38599999991</v>
      </c>
      <c r="N7" s="20">
        <f>L7/L15</f>
        <v>0.42949210052754583</v>
      </c>
      <c r="O7" s="243">
        <f>M7/M15</f>
        <v>0.44750695478768782</v>
      </c>
      <c r="P7" s="153">
        <f t="shared" ref="P7:P18" si="2">(M7-L7)/L7</f>
        <v>0.13357637194163194</v>
      </c>
      <c r="Q7" s="99">
        <f t="shared" ref="Q7:Q18" si="3">(O7-N7)/N7</f>
        <v>4.1944553201361132E-2</v>
      </c>
      <c r="R7" s="67"/>
      <c r="S7" s="334">
        <f>(L7/E7)*10</f>
        <v>1.7948063193858543</v>
      </c>
      <c r="T7" s="335">
        <f>(M7/F7)*10</f>
        <v>1.7047685999334008</v>
      </c>
      <c r="U7" s="95">
        <f>(T7-S7)/S7</f>
        <v>-5.0165702271018624E-2</v>
      </c>
    </row>
    <row r="8" spans="1:21" s="9" customFormat="1" ht="24" customHeight="1" x14ac:dyDescent="0.25">
      <c r="A8" s="73"/>
      <c r="B8" s="303" t="s">
        <v>36</v>
      </c>
      <c r="C8" s="303"/>
      <c r="D8" s="304"/>
      <c r="E8" s="306">
        <v>342919.0099999996</v>
      </c>
      <c r="F8" s="307">
        <v>367464.13</v>
      </c>
      <c r="G8" s="308">
        <f>E8/E7</f>
        <v>0.67934766824710069</v>
      </c>
      <c r="H8" s="309">
        <f>F8/F7</f>
        <v>0.60997571146710239</v>
      </c>
      <c r="I8" s="318">
        <f t="shared" si="0"/>
        <v>7.1577017558753689E-2</v>
      </c>
      <c r="J8" s="317">
        <f t="shared" si="1"/>
        <v>-0.10211554410571036</v>
      </c>
      <c r="K8" s="5"/>
      <c r="L8" s="306">
        <v>79524.40200000006</v>
      </c>
      <c r="M8" s="307">
        <v>84917.066999999894</v>
      </c>
      <c r="N8" s="321">
        <f>L8/L7</f>
        <v>0.87777528777034752</v>
      </c>
      <c r="O8" s="309">
        <f>M8/M7</f>
        <v>0.82685077591408351</v>
      </c>
      <c r="P8" s="316">
        <f t="shared" si="2"/>
        <v>6.7811449874213822E-2</v>
      </c>
      <c r="Q8" s="317">
        <f t="shared" si="3"/>
        <v>-5.8015431245072142E-2</v>
      </c>
      <c r="R8" s="72"/>
      <c r="S8" s="336">
        <f t="shared" ref="S8:T18" si="4">(L8/E8)*10</f>
        <v>2.3190432633058213</v>
      </c>
      <c r="T8" s="337">
        <f t="shared" si="4"/>
        <v>2.3108940456310632</v>
      </c>
      <c r="U8" s="310">
        <f t="shared" ref="U8:U18" si="5">(T8-S8)/S8</f>
        <v>-3.514042969229208E-3</v>
      </c>
    </row>
    <row r="9" spans="1:21" ht="24" customHeight="1" x14ac:dyDescent="0.25">
      <c r="A9" s="14"/>
      <c r="B9" s="1" t="s">
        <v>40</v>
      </c>
      <c r="D9" s="1"/>
      <c r="E9" s="25">
        <v>61049.369999999974</v>
      </c>
      <c r="F9" s="223">
        <v>76619.320000000007</v>
      </c>
      <c r="G9" s="4">
        <f>E9/E7</f>
        <v>0.12094327216637692</v>
      </c>
      <c r="H9" s="229">
        <f>F9/F7</f>
        <v>0.1271849968842553</v>
      </c>
      <c r="I9" s="314">
        <f t="shared" si="0"/>
        <v>0.25503866788469792</v>
      </c>
      <c r="J9" s="315">
        <f t="shared" si="1"/>
        <v>5.16086972518148E-2</v>
      </c>
      <c r="K9" s="1"/>
      <c r="L9" s="25">
        <v>6635.4820000000036</v>
      </c>
      <c r="M9" s="223">
        <v>8105.1920000000036</v>
      </c>
      <c r="N9" s="4">
        <f>L9/L7</f>
        <v>7.3241193590427259E-2</v>
      </c>
      <c r="O9" s="229">
        <f>M9/M7</f>
        <v>7.8921523445135408E-2</v>
      </c>
      <c r="P9" s="314">
        <f t="shared" si="2"/>
        <v>0.22149257582192208</v>
      </c>
      <c r="Q9" s="315">
        <f t="shared" si="3"/>
        <v>7.7556489405035817E-2</v>
      </c>
      <c r="R9" s="8"/>
      <c r="S9" s="336">
        <f t="shared" si="4"/>
        <v>1.0869042547040217</v>
      </c>
      <c r="T9" s="337">
        <f t="shared" si="4"/>
        <v>1.0578522492760316</v>
      </c>
      <c r="U9" s="310">
        <f t="shared" si="5"/>
        <v>-2.6729130281950526E-2</v>
      </c>
    </row>
    <row r="10" spans="1:21" ht="24" customHeight="1" thickBot="1" x14ac:dyDescent="0.3">
      <c r="A10" s="14"/>
      <c r="B10" s="1" t="s">
        <v>39</v>
      </c>
      <c r="D10" s="1"/>
      <c r="E10" s="25">
        <v>100808.51999999996</v>
      </c>
      <c r="F10" s="223">
        <v>158340.75000000006</v>
      </c>
      <c r="G10" s="4">
        <f>E10/E7</f>
        <v>0.19970905958652238</v>
      </c>
      <c r="H10" s="229">
        <f>F10/F7</f>
        <v>0.26283929164864234</v>
      </c>
      <c r="I10" s="319">
        <f t="shared" si="0"/>
        <v>0.57070801158473627</v>
      </c>
      <c r="J10" s="312">
        <f t="shared" si="1"/>
        <v>0.31611100764694794</v>
      </c>
      <c r="K10" s="1"/>
      <c r="L10" s="25">
        <v>4437.7930000000015</v>
      </c>
      <c r="M10" s="223">
        <v>9677.1270000000095</v>
      </c>
      <c r="N10" s="4">
        <f>L10/L7</f>
        <v>4.8983518639225135E-2</v>
      </c>
      <c r="O10" s="229">
        <f>M10/M7</f>
        <v>9.4227700640781023E-2</v>
      </c>
      <c r="P10" s="320">
        <f t="shared" si="2"/>
        <v>1.1806170319345688</v>
      </c>
      <c r="Q10" s="315">
        <f t="shared" si="3"/>
        <v>0.92366133055466437</v>
      </c>
      <c r="R10" s="8"/>
      <c r="S10" s="336">
        <f t="shared" si="4"/>
        <v>0.44022003298927548</v>
      </c>
      <c r="T10" s="337">
        <f t="shared" si="4"/>
        <v>0.61115834047773587</v>
      </c>
      <c r="U10" s="310">
        <f t="shared" si="5"/>
        <v>0.38830197328303945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582527.68000000028</v>
      </c>
      <c r="F11" s="242">
        <v>583771.93000000075</v>
      </c>
      <c r="G11" s="20">
        <f>E11/E15</f>
        <v>0.53575390991179328</v>
      </c>
      <c r="H11" s="243">
        <f>F11/F15</f>
        <v>0.49213777994706531</v>
      </c>
      <c r="I11" s="153">
        <f t="shared" si="0"/>
        <v>2.1359500032693125E-3</v>
      </c>
      <c r="J11" s="99">
        <f t="shared" si="1"/>
        <v>-8.1410754373979169E-2</v>
      </c>
      <c r="K11" s="12"/>
      <c r="L11" s="23">
        <v>120343.7509999999</v>
      </c>
      <c r="M11" s="242">
        <v>126792.88200000004</v>
      </c>
      <c r="N11" s="20">
        <f>L11/L15</f>
        <v>0.57050789947245406</v>
      </c>
      <c r="O11" s="243">
        <f>M11/M15</f>
        <v>0.55249304521231224</v>
      </c>
      <c r="P11" s="153">
        <f t="shared" si="2"/>
        <v>5.3589247022889828E-2</v>
      </c>
      <c r="Q11" s="99">
        <f t="shared" si="3"/>
        <v>-3.1576870849290728E-2</v>
      </c>
      <c r="R11" s="8"/>
      <c r="S11" s="338">
        <f t="shared" si="4"/>
        <v>2.0658889720055851</v>
      </c>
      <c r="T11" s="339">
        <f t="shared" si="4"/>
        <v>2.1719592101662011</v>
      </c>
      <c r="U11" s="98">
        <f t="shared" si="5"/>
        <v>5.1343629593821778E-2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449835.04000000033</v>
      </c>
      <c r="F12" s="225">
        <v>440844.71000000084</v>
      </c>
      <c r="G12" s="74">
        <f>E12/E11</f>
        <v>0.77221230070989955</v>
      </c>
      <c r="H12" s="231">
        <f>F12/F11</f>
        <v>0.75516599436358689</v>
      </c>
      <c r="I12" s="318">
        <f t="shared" si="0"/>
        <v>-1.9985837474998581E-2</v>
      </c>
      <c r="J12" s="317">
        <f t="shared" si="1"/>
        <v>-2.2074637156960439E-2</v>
      </c>
      <c r="K12" s="5"/>
      <c r="L12" s="42">
        <v>109368.6339999999</v>
      </c>
      <c r="M12" s="225">
        <v>113767.51500000003</v>
      </c>
      <c r="N12" s="74">
        <f>L12/L11</f>
        <v>0.90880193687830113</v>
      </c>
      <c r="O12" s="231">
        <f>M12/M11</f>
        <v>0.89727051870309238</v>
      </c>
      <c r="P12" s="318">
        <f t="shared" si="2"/>
        <v>4.0220681552995616E-2</v>
      </c>
      <c r="Q12" s="317">
        <f t="shared" si="3"/>
        <v>-1.2688593308701255E-2</v>
      </c>
      <c r="R12" s="72"/>
      <c r="S12" s="336">
        <f t="shared" si="4"/>
        <v>2.4313053514017011</v>
      </c>
      <c r="T12" s="337">
        <f t="shared" si="4"/>
        <v>2.5806709804910626</v>
      </c>
      <c r="U12" s="310">
        <f t="shared" si="5"/>
        <v>6.1434335676203274E-2</v>
      </c>
    </row>
    <row r="13" spans="1:21" ht="24" customHeight="1" x14ac:dyDescent="0.25">
      <c r="A13" s="14"/>
      <c r="B13" s="5" t="s">
        <v>40</v>
      </c>
      <c r="D13" s="5"/>
      <c r="E13" s="273">
        <v>65807.869999999952</v>
      </c>
      <c r="F13" s="269">
        <v>64162.389999999963</v>
      </c>
      <c r="G13" s="261">
        <f>E13/E11</f>
        <v>0.11296951588635225</v>
      </c>
      <c r="H13" s="272">
        <f>F13/F11</f>
        <v>0.10991002941850918</v>
      </c>
      <c r="I13" s="314">
        <f t="shared" si="0"/>
        <v>-2.5004304196443221E-2</v>
      </c>
      <c r="J13" s="315">
        <f t="shared" si="1"/>
        <v>-2.7082407531257589E-2</v>
      </c>
      <c r="K13" s="324"/>
      <c r="L13" s="273">
        <v>6320.243999999996</v>
      </c>
      <c r="M13" s="269">
        <v>6862.2890000000025</v>
      </c>
      <c r="N13" s="261">
        <f>L13/L11</f>
        <v>5.2518256639682112E-2</v>
      </c>
      <c r="O13" s="272">
        <f>M13/M11</f>
        <v>5.412203659823743E-2</v>
      </c>
      <c r="P13" s="314">
        <f t="shared" si="2"/>
        <v>8.5763302809196418E-2</v>
      </c>
      <c r="Q13" s="315">
        <f t="shared" si="3"/>
        <v>3.0537570383543974E-2</v>
      </c>
      <c r="R13" s="325"/>
      <c r="S13" s="336">
        <f t="shared" si="4"/>
        <v>0.96040853472388654</v>
      </c>
      <c r="T13" s="337">
        <f t="shared" si="4"/>
        <v>1.0695189191051029</v>
      </c>
      <c r="U13" s="310">
        <f t="shared" si="5"/>
        <v>0.1136083035877905</v>
      </c>
    </row>
    <row r="14" spans="1:21" ht="24" customHeight="1" thickBot="1" x14ac:dyDescent="0.3">
      <c r="A14" s="14"/>
      <c r="B14" s="1" t="s">
        <v>39</v>
      </c>
      <c r="D14" s="1"/>
      <c r="E14" s="273">
        <v>66884.770000000033</v>
      </c>
      <c r="F14" s="269">
        <v>78764.829999999944</v>
      </c>
      <c r="G14" s="261">
        <f>E14/E11</f>
        <v>0.1148181834037483</v>
      </c>
      <c r="H14" s="272">
        <f>F14/F11</f>
        <v>0.13492397621790386</v>
      </c>
      <c r="I14" s="319">
        <f t="shared" si="0"/>
        <v>0.17761980791740636</v>
      </c>
      <c r="J14" s="312">
        <f t="shared" si="1"/>
        <v>0.17510983206775935</v>
      </c>
      <c r="K14" s="324"/>
      <c r="L14" s="273">
        <v>4654.8729999999996</v>
      </c>
      <c r="M14" s="269">
        <v>6163.0780000000041</v>
      </c>
      <c r="N14" s="261">
        <f>L14/L11</f>
        <v>3.8679806482016695E-2</v>
      </c>
      <c r="O14" s="272">
        <f>M14/M11</f>
        <v>4.8607444698670087E-2</v>
      </c>
      <c r="P14" s="320">
        <f t="shared" si="2"/>
        <v>0.32400561733907768</v>
      </c>
      <c r="Q14" s="315">
        <f t="shared" si="3"/>
        <v>0.25666204460637682</v>
      </c>
      <c r="R14" s="325"/>
      <c r="S14" s="336">
        <f t="shared" si="4"/>
        <v>0.69595410135969615</v>
      </c>
      <c r="T14" s="337">
        <f t="shared" si="4"/>
        <v>0.78246572740650988</v>
      </c>
      <c r="U14" s="310">
        <f t="shared" si="5"/>
        <v>0.12430651084287692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v>1087304.58</v>
      </c>
      <c r="F15" s="242">
        <v>1186196.1300000006</v>
      </c>
      <c r="G15" s="20">
        <f>G7+G11</f>
        <v>0.99999999999999978</v>
      </c>
      <c r="H15" s="243">
        <f>H7+H11</f>
        <v>1.0000000000000002</v>
      </c>
      <c r="I15" s="153">
        <f t="shared" si="0"/>
        <v>9.0951102220134583E-2</v>
      </c>
      <c r="J15" s="99">
        <v>0</v>
      </c>
      <c r="K15" s="12"/>
      <c r="L15" s="23">
        <v>210941.42799999999</v>
      </c>
      <c r="M15" s="242">
        <v>229492.26799999995</v>
      </c>
      <c r="N15" s="20">
        <f>N7+N11</f>
        <v>0.99999999999999989</v>
      </c>
      <c r="O15" s="243">
        <f>O7+O11</f>
        <v>1</v>
      </c>
      <c r="P15" s="153">
        <f t="shared" si="2"/>
        <v>8.7943085319399511E-2</v>
      </c>
      <c r="Q15" s="99">
        <v>0</v>
      </c>
      <c r="R15" s="8"/>
      <c r="S15" s="338">
        <f t="shared" si="4"/>
        <v>1.9400399104361352</v>
      </c>
      <c r="T15" s="339">
        <f t="shared" si="4"/>
        <v>1.9346907496654862</v>
      </c>
      <c r="U15" s="98">
        <f t="shared" si="5"/>
        <v>-2.7572426432436298E-3</v>
      </c>
    </row>
    <row r="16" spans="1:21" s="68" customFormat="1" ht="24" customHeight="1" x14ac:dyDescent="0.25">
      <c r="A16" s="305"/>
      <c r="B16" s="303" t="s">
        <v>36</v>
      </c>
      <c r="C16" s="303"/>
      <c r="D16" s="304"/>
      <c r="E16" s="306">
        <f>E8+E12</f>
        <v>792754.04999999993</v>
      </c>
      <c r="F16" s="307">
        <f t="shared" ref="F16:F17" si="6">F8+F12</f>
        <v>808308.84000000078</v>
      </c>
      <c r="G16" s="308">
        <f>E16/E15</f>
        <v>0.72910025818156665</v>
      </c>
      <c r="H16" s="309">
        <f>F16/F15</f>
        <v>0.68142933496166469</v>
      </c>
      <c r="I16" s="316">
        <f t="shared" si="0"/>
        <v>1.9621205341052314E-2</v>
      </c>
      <c r="J16" s="317">
        <f t="shared" si="1"/>
        <v>-6.5383220873898723E-2</v>
      </c>
      <c r="K16" s="5"/>
      <c r="L16" s="306">
        <f t="shared" ref="L16:M18" si="7">L8+L12</f>
        <v>188893.03599999996</v>
      </c>
      <c r="M16" s="307">
        <f t="shared" si="7"/>
        <v>198684.58199999994</v>
      </c>
      <c r="N16" s="321">
        <f>L16/L15</f>
        <v>0.89547623618059502</v>
      </c>
      <c r="O16" s="309">
        <f>M16/M15</f>
        <v>0.86575719405065088</v>
      </c>
      <c r="P16" s="316">
        <f t="shared" si="2"/>
        <v>5.1836458385898225E-2</v>
      </c>
      <c r="Q16" s="317">
        <f t="shared" si="3"/>
        <v>-3.3187974095998857E-2</v>
      </c>
      <c r="R16" s="72"/>
      <c r="S16" s="336">
        <f t="shared" si="4"/>
        <v>2.38274450947302</v>
      </c>
      <c r="T16" s="337">
        <f t="shared" si="4"/>
        <v>2.4580280725372217</v>
      </c>
      <c r="U16" s="310">
        <f t="shared" si="5"/>
        <v>3.1595314883697621E-2</v>
      </c>
    </row>
    <row r="17" spans="1:21" ht="24" customHeight="1" x14ac:dyDescent="0.25">
      <c r="A17" s="14"/>
      <c r="B17" s="5" t="s">
        <v>40</v>
      </c>
      <c r="C17" s="5"/>
      <c r="D17" s="326"/>
      <c r="E17" s="273">
        <f>E9+E13</f>
        <v>126857.23999999993</v>
      </c>
      <c r="F17" s="269">
        <f t="shared" si="6"/>
        <v>140781.70999999996</v>
      </c>
      <c r="G17" s="313">
        <f>E17/E15</f>
        <v>0.11667130106266997</v>
      </c>
      <c r="H17" s="272">
        <f>F17/F15</f>
        <v>0.11868333274700525</v>
      </c>
      <c r="I17" s="314">
        <f t="shared" si="0"/>
        <v>0.10976488216202747</v>
      </c>
      <c r="J17" s="315">
        <f t="shared" si="1"/>
        <v>1.7245300823846284E-2</v>
      </c>
      <c r="K17" s="324"/>
      <c r="L17" s="273">
        <f t="shared" si="7"/>
        <v>12955.725999999999</v>
      </c>
      <c r="M17" s="269">
        <f t="shared" si="7"/>
        <v>14967.481000000007</v>
      </c>
      <c r="N17" s="74">
        <f>L17/L15</f>
        <v>6.1418594359757529E-2</v>
      </c>
      <c r="O17" s="231">
        <f>M17/M15</f>
        <v>6.5219979437390066E-2</v>
      </c>
      <c r="P17" s="314">
        <f t="shared" si="2"/>
        <v>0.15527921785317231</v>
      </c>
      <c r="Q17" s="315">
        <f t="shared" si="3"/>
        <v>6.1893065402409575E-2</v>
      </c>
      <c r="R17" s="325"/>
      <c r="S17" s="336">
        <f t="shared" si="4"/>
        <v>1.0212839251429406</v>
      </c>
      <c r="T17" s="337">
        <f t="shared" si="4"/>
        <v>1.0631694273354126</v>
      </c>
      <c r="U17" s="310">
        <f t="shared" si="5"/>
        <v>4.1012593228283344E-2</v>
      </c>
    </row>
    <row r="18" spans="1:21" ht="24" customHeight="1" thickBot="1" x14ac:dyDescent="0.3">
      <c r="A18" s="15"/>
      <c r="B18" s="327" t="s">
        <v>39</v>
      </c>
      <c r="C18" s="327"/>
      <c r="D18" s="328"/>
      <c r="E18" s="329">
        <f>E10+E14</f>
        <v>167693.28999999998</v>
      </c>
      <c r="F18" s="330">
        <f>F10+F14</f>
        <v>237105.58000000002</v>
      </c>
      <c r="G18" s="331">
        <f>E18/E15</f>
        <v>0.15422844075576317</v>
      </c>
      <c r="H18" s="332">
        <f>F18/F15</f>
        <v>0.19988733229133018</v>
      </c>
      <c r="I18" s="311">
        <f t="shared" si="0"/>
        <v>0.41392407531631137</v>
      </c>
      <c r="J18" s="312">
        <f t="shared" si="1"/>
        <v>0.29604715778636859</v>
      </c>
      <c r="K18" s="324"/>
      <c r="L18" s="329">
        <f t="shared" si="7"/>
        <v>9092.6660000000011</v>
      </c>
      <c r="M18" s="330">
        <f t="shared" si="7"/>
        <v>15840.205000000013</v>
      </c>
      <c r="N18" s="322">
        <f>L18/L15</f>
        <v>4.3105169459647354E-2</v>
      </c>
      <c r="O18" s="323">
        <f>M18/M15</f>
        <v>6.9022826511959068E-2</v>
      </c>
      <c r="P18" s="311">
        <f t="shared" si="2"/>
        <v>0.7420858744838984</v>
      </c>
      <c r="Q18" s="312">
        <f t="shared" si="3"/>
        <v>0.60126563419671453</v>
      </c>
      <c r="R18" s="325"/>
      <c r="S18" s="340">
        <f t="shared" si="4"/>
        <v>0.54222002561939131</v>
      </c>
      <c r="T18" s="341">
        <f t="shared" si="4"/>
        <v>0.66806546686923229</v>
      </c>
      <c r="U18" s="333">
        <f t="shared" si="5"/>
        <v>0.23209294253948778</v>
      </c>
    </row>
    <row r="19" spans="1:21" ht="6.75" customHeight="1" x14ac:dyDescent="0.25">
      <c r="S19" s="342"/>
      <c r="T19" s="342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  <mergeCell ref="A4:D6"/>
    <mergeCell ref="E4:F4"/>
    <mergeCell ref="G4:H4"/>
    <mergeCell ref="I4:J4"/>
    <mergeCell ref="L4:M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>
    <pageSetUpPr fitToPage="1"/>
  </sheetPr>
  <dimension ref="A1:R96"/>
  <sheetViews>
    <sheetView showGridLines="0" workbookViewId="0">
      <selection activeCell="I96" sqref="I96:J96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4" width="10.140625" customWidth="1"/>
    <col min="15" max="15" width="2" customWidth="1"/>
    <col min="18" max="18" width="10.140625" customWidth="1"/>
  </cols>
  <sheetData>
    <row r="1" spans="1:18" ht="15.75" x14ac:dyDescent="0.25">
      <c r="A1" s="6" t="s">
        <v>130</v>
      </c>
    </row>
    <row r="3" spans="1:18" ht="8.25" customHeight="1" thickBot="1" x14ac:dyDescent="0.3"/>
    <row r="4" spans="1:18" x14ac:dyDescent="0.25">
      <c r="A4" s="401" t="s">
        <v>3</v>
      </c>
      <c r="B4" s="385" t="s">
        <v>1</v>
      </c>
      <c r="C4" s="381"/>
      <c r="D4" s="385" t="s">
        <v>13</v>
      </c>
      <c r="E4" s="381"/>
      <c r="F4" s="404" t="s">
        <v>136</v>
      </c>
      <c r="G4" s="400"/>
      <c r="I4" s="405" t="s">
        <v>20</v>
      </c>
      <c r="J4" s="406"/>
      <c r="K4" s="385" t="s">
        <v>13</v>
      </c>
      <c r="L4" s="387"/>
      <c r="M4" s="399" t="s">
        <v>136</v>
      </c>
      <c r="N4" s="400"/>
      <c r="P4" s="380" t="s">
        <v>23</v>
      </c>
      <c r="Q4" s="381"/>
      <c r="R4" s="208" t="s">
        <v>0</v>
      </c>
    </row>
    <row r="5" spans="1:18" x14ac:dyDescent="0.25">
      <c r="A5" s="402"/>
      <c r="B5" s="388" t="s">
        <v>224</v>
      </c>
      <c r="C5" s="389"/>
      <c r="D5" s="388" t="str">
        <f>B5</f>
        <v>jan-junho</v>
      </c>
      <c r="E5" s="389"/>
      <c r="F5" s="388" t="str">
        <f>D5</f>
        <v>jan-junho</v>
      </c>
      <c r="G5" s="390"/>
      <c r="I5" s="378" t="str">
        <f>B5</f>
        <v>jan-junho</v>
      </c>
      <c r="J5" s="389"/>
      <c r="K5" s="388" t="str">
        <f>B5</f>
        <v>jan-junho</v>
      </c>
      <c r="L5" s="379"/>
      <c r="M5" s="389" t="str">
        <f>B5</f>
        <v>jan-junho</v>
      </c>
      <c r="N5" s="390"/>
      <c r="P5" s="378" t="str">
        <f>B5</f>
        <v>jan-junho</v>
      </c>
      <c r="Q5" s="379"/>
      <c r="R5" s="209" t="s">
        <v>132</v>
      </c>
    </row>
    <row r="6" spans="1:18" ht="19.5" customHeight="1" thickBot="1" x14ac:dyDescent="0.3">
      <c r="A6" s="403"/>
      <c r="B6" s="148">
        <f>'4'!E6</f>
        <v>2017</v>
      </c>
      <c r="C6" s="213">
        <f>'4'!F6</f>
        <v>2018</v>
      </c>
      <c r="D6" s="148">
        <f>B6</f>
        <v>2017</v>
      </c>
      <c r="E6" s="213">
        <f>C6</f>
        <v>2018</v>
      </c>
      <c r="F6" s="148" t="s">
        <v>1</v>
      </c>
      <c r="G6" s="212" t="s">
        <v>15</v>
      </c>
      <c r="I6" s="36">
        <f>B6</f>
        <v>2017</v>
      </c>
      <c r="J6" s="213">
        <f>E6</f>
        <v>2018</v>
      </c>
      <c r="K6" s="148">
        <f>B6</f>
        <v>2017</v>
      </c>
      <c r="L6" s="213">
        <f>C6</f>
        <v>2018</v>
      </c>
      <c r="M6" s="37">
        <v>1000</v>
      </c>
      <c r="N6" s="212" t="s">
        <v>15</v>
      </c>
      <c r="P6" s="36">
        <f>B6</f>
        <v>2017</v>
      </c>
      <c r="Q6" s="213">
        <f>C6</f>
        <v>2018</v>
      </c>
      <c r="R6" s="210" t="s">
        <v>24</v>
      </c>
    </row>
    <row r="7" spans="1:18" ht="20.100000000000001" customHeight="1" x14ac:dyDescent="0.25">
      <c r="A7" s="14" t="s">
        <v>140</v>
      </c>
      <c r="B7" s="59">
        <v>94388.450000000026</v>
      </c>
      <c r="C7" s="245">
        <v>98317.24</v>
      </c>
      <c r="D7" s="4">
        <f>B7/$B$33</f>
        <v>8.6809576393028706E-2</v>
      </c>
      <c r="E7" s="247">
        <f>C7/$C$33</f>
        <v>8.2884472064497505E-2</v>
      </c>
      <c r="F7" s="87">
        <f>(C7-B7)/B7</f>
        <v>4.1623630857376914E-2</v>
      </c>
      <c r="G7" s="101">
        <f>(E7-D7)/D7</f>
        <v>-4.5215107498743752E-2</v>
      </c>
      <c r="I7" s="59">
        <v>25496.233</v>
      </c>
      <c r="J7" s="245">
        <v>25939.778000000006</v>
      </c>
      <c r="K7" s="4">
        <f>I7/$I$33</f>
        <v>0.1208687797448683</v>
      </c>
      <c r="L7" s="247">
        <f>J7/$J$33</f>
        <v>0.11303116321112834</v>
      </c>
      <c r="M7" s="87">
        <f>(J7-I7)/I7</f>
        <v>1.7396491473858335E-2</v>
      </c>
      <c r="N7" s="101">
        <f>(L7-K7)/K7</f>
        <v>-6.4844011417040229E-2</v>
      </c>
      <c r="P7" s="49">
        <f t="shared" ref="P7:P33" si="0">(I7/B7)*10</f>
        <v>2.701202636551399</v>
      </c>
      <c r="Q7" s="253">
        <f t="shared" ref="Q7:Q33" si="1">(J7/C7)*10</f>
        <v>2.6383753246124488</v>
      </c>
      <c r="R7" s="104">
        <f>(Q7-P7)/P7</f>
        <v>-2.3259014739879437E-2</v>
      </c>
    </row>
    <row r="8" spans="1:18" ht="20.100000000000001" customHeight="1" x14ac:dyDescent="0.25">
      <c r="A8" s="14" t="s">
        <v>143</v>
      </c>
      <c r="B8" s="25">
        <v>73677.640000000043</v>
      </c>
      <c r="C8" s="223">
        <v>83045.649999999994</v>
      </c>
      <c r="D8" s="4">
        <f t="shared" ref="D8:D32" si="2">B8/$B$33</f>
        <v>6.7761730572311232E-2</v>
      </c>
      <c r="E8" s="229">
        <f t="shared" ref="E8:E32" si="3">C8/$C$33</f>
        <v>7.0010049687145776E-2</v>
      </c>
      <c r="F8" s="87">
        <f t="shared" ref="F8:F33" si="4">(C8-B8)/B8</f>
        <v>0.12714861659521051</v>
      </c>
      <c r="G8" s="83">
        <f t="shared" ref="G8:G33" si="5">(E8-D8)/D8</f>
        <v>3.3179777078380143E-2</v>
      </c>
      <c r="I8" s="25">
        <v>17657.085000000003</v>
      </c>
      <c r="J8" s="223">
        <v>22385.926000000003</v>
      </c>
      <c r="K8" s="4">
        <f t="shared" ref="K8:K32" si="6">I8/$I$33</f>
        <v>8.3706103478165511E-2</v>
      </c>
      <c r="L8" s="229">
        <f t="shared" ref="L8:L32" si="7">J8/$J$33</f>
        <v>9.7545447587802842E-2</v>
      </c>
      <c r="M8" s="87">
        <f t="shared" ref="M8:M33" si="8">(J8-I8)/I8</f>
        <v>0.26781549729188026</v>
      </c>
      <c r="N8" s="83">
        <f t="shared" ref="N8:N32" si="9">(L8-K8)/K8</f>
        <v>0.16533255682182463</v>
      </c>
      <c r="P8" s="49">
        <f t="shared" si="0"/>
        <v>2.3965323807874399</v>
      </c>
      <c r="Q8" s="254">
        <f t="shared" si="1"/>
        <v>2.6956169287614711</v>
      </c>
      <c r="R8" s="92">
        <f t="shared" ref="R8:R71" si="10">(Q8-P8)/P8</f>
        <v>0.12479887623123187</v>
      </c>
    </row>
    <row r="9" spans="1:18" ht="20.100000000000001" customHeight="1" x14ac:dyDescent="0.25">
      <c r="A9" s="14" t="s">
        <v>142</v>
      </c>
      <c r="B9" s="25">
        <v>123878.27999999993</v>
      </c>
      <c r="C9" s="223">
        <v>126472.93000000001</v>
      </c>
      <c r="D9" s="4">
        <f t="shared" si="2"/>
        <v>0.11393153517296864</v>
      </c>
      <c r="E9" s="229">
        <f t="shared" si="3"/>
        <v>0.10662058895774687</v>
      </c>
      <c r="F9" s="87">
        <f t="shared" si="4"/>
        <v>2.0945156810379374E-2</v>
      </c>
      <c r="G9" s="83">
        <f t="shared" si="5"/>
        <v>-6.4169645428918634E-2</v>
      </c>
      <c r="I9" s="25">
        <v>17862.771999999994</v>
      </c>
      <c r="J9" s="223">
        <v>19480.523999999998</v>
      </c>
      <c r="K9" s="4">
        <f t="shared" si="6"/>
        <v>8.4681194061130519E-2</v>
      </c>
      <c r="L9" s="229">
        <f t="shared" si="7"/>
        <v>8.4885317356312842E-2</v>
      </c>
      <c r="M9" s="87">
        <f t="shared" si="8"/>
        <v>9.056556283649618E-2</v>
      </c>
      <c r="N9" s="83">
        <f t="shared" si="9"/>
        <v>2.4104914608899931E-3</v>
      </c>
      <c r="P9" s="49">
        <f t="shared" si="0"/>
        <v>1.4419615771223173</v>
      </c>
      <c r="Q9" s="254">
        <f t="shared" si="1"/>
        <v>1.5402919818493963</v>
      </c>
      <c r="R9" s="92">
        <f t="shared" si="10"/>
        <v>6.8192111556338586E-2</v>
      </c>
    </row>
    <row r="10" spans="1:18" ht="20.100000000000001" customHeight="1" x14ac:dyDescent="0.25">
      <c r="A10" s="14" t="s">
        <v>139</v>
      </c>
      <c r="B10" s="25">
        <v>89179.040000000008</v>
      </c>
      <c r="C10" s="223">
        <v>111145.52000000002</v>
      </c>
      <c r="D10" s="4">
        <f t="shared" si="2"/>
        <v>8.2018453375778094E-2</v>
      </c>
      <c r="E10" s="229">
        <f t="shared" si="3"/>
        <v>9.3699108595136013E-2</v>
      </c>
      <c r="F10" s="87">
        <f t="shared" si="4"/>
        <v>0.24631886595774083</v>
      </c>
      <c r="G10" s="83">
        <f t="shared" si="5"/>
        <v>0.14241496564000658</v>
      </c>
      <c r="I10" s="25">
        <v>14782.143999999998</v>
      </c>
      <c r="J10" s="223">
        <v>16296.274000000003</v>
      </c>
      <c r="K10" s="4">
        <f t="shared" si="6"/>
        <v>7.007700734821988E-2</v>
      </c>
      <c r="L10" s="229">
        <f t="shared" si="7"/>
        <v>7.1010122223377048E-2</v>
      </c>
      <c r="M10" s="87">
        <f t="shared" si="8"/>
        <v>0.10242966108299342</v>
      </c>
      <c r="N10" s="83">
        <f t="shared" si="9"/>
        <v>1.3315563984067179E-2</v>
      </c>
      <c r="P10" s="49">
        <f t="shared" si="0"/>
        <v>1.6575805256481788</v>
      </c>
      <c r="Q10" s="254">
        <f t="shared" si="1"/>
        <v>1.4662106039001843</v>
      </c>
      <c r="R10" s="92">
        <f t="shared" si="10"/>
        <v>-0.1154513574374683</v>
      </c>
    </row>
    <row r="11" spans="1:18" ht="20.100000000000001" customHeight="1" x14ac:dyDescent="0.25">
      <c r="A11" s="14" t="s">
        <v>144</v>
      </c>
      <c r="B11" s="25">
        <v>46735.799999999996</v>
      </c>
      <c r="C11" s="223">
        <v>54337.939999999973</v>
      </c>
      <c r="D11" s="4">
        <f t="shared" si="2"/>
        <v>4.2983172203689218E-2</v>
      </c>
      <c r="E11" s="229">
        <f t="shared" si="3"/>
        <v>4.5808562872313538E-2</v>
      </c>
      <c r="F11" s="87">
        <f t="shared" si="4"/>
        <v>0.16266202782449382</v>
      </c>
      <c r="G11" s="83">
        <f t="shared" si="5"/>
        <v>6.5732483755161705E-2</v>
      </c>
      <c r="I11" s="25">
        <v>15114.793</v>
      </c>
      <c r="J11" s="223">
        <v>16256.488999999994</v>
      </c>
      <c r="K11" s="4">
        <f t="shared" si="6"/>
        <v>7.1653980649073815E-2</v>
      </c>
      <c r="L11" s="229">
        <f t="shared" si="7"/>
        <v>7.083676126291101E-2</v>
      </c>
      <c r="M11" s="87">
        <f t="shared" si="8"/>
        <v>7.5535007326927625E-2</v>
      </c>
      <c r="N11" s="83">
        <f t="shared" si="9"/>
        <v>-1.1405080063383293E-2</v>
      </c>
      <c r="P11" s="49">
        <f t="shared" si="0"/>
        <v>3.2340931363109227</v>
      </c>
      <c r="Q11" s="254">
        <f t="shared" si="1"/>
        <v>2.9917381851428306</v>
      </c>
      <c r="R11" s="92">
        <f t="shared" si="10"/>
        <v>-7.4937529920533569E-2</v>
      </c>
    </row>
    <row r="12" spans="1:18" ht="20.100000000000001" customHeight="1" x14ac:dyDescent="0.25">
      <c r="A12" s="14" t="s">
        <v>148</v>
      </c>
      <c r="B12" s="25">
        <v>117771.93000000001</v>
      </c>
      <c r="C12" s="223">
        <v>103262.12999999999</v>
      </c>
      <c r="D12" s="4">
        <f t="shared" si="2"/>
        <v>0.1083154915065289</v>
      </c>
      <c r="E12" s="229">
        <f t="shared" si="3"/>
        <v>8.7053167168906584E-2</v>
      </c>
      <c r="F12" s="87">
        <f t="shared" si="4"/>
        <v>-0.12320253221629311</v>
      </c>
      <c r="G12" s="83">
        <f t="shared" si="5"/>
        <v>-0.19629993865042558</v>
      </c>
      <c r="I12" s="25">
        <v>18419.608</v>
      </c>
      <c r="J12" s="223">
        <v>15266.847999999991</v>
      </c>
      <c r="K12" s="4">
        <f t="shared" si="6"/>
        <v>8.7320960015497745E-2</v>
      </c>
      <c r="L12" s="229">
        <f t="shared" si="7"/>
        <v>6.6524454758536744E-2</v>
      </c>
      <c r="M12" s="87">
        <f t="shared" si="8"/>
        <v>-0.17116325168266389</v>
      </c>
      <c r="N12" s="83">
        <f t="shared" si="9"/>
        <v>-0.23816166534667085</v>
      </c>
      <c r="P12" s="49">
        <f t="shared" si="0"/>
        <v>1.5640066355370077</v>
      </c>
      <c r="Q12" s="254">
        <f t="shared" si="1"/>
        <v>1.4784556545560306</v>
      </c>
      <c r="R12" s="92">
        <f t="shared" si="10"/>
        <v>-5.4699883643142523E-2</v>
      </c>
    </row>
    <row r="13" spans="1:18" ht="20.100000000000001" customHeight="1" x14ac:dyDescent="0.25">
      <c r="A13" s="14" t="s">
        <v>145</v>
      </c>
      <c r="B13" s="25">
        <v>55581.539999999994</v>
      </c>
      <c r="C13" s="223">
        <v>64470.959999999985</v>
      </c>
      <c r="D13" s="4">
        <f t="shared" si="2"/>
        <v>5.1118647913724391E-2</v>
      </c>
      <c r="E13" s="229">
        <f t="shared" si="3"/>
        <v>5.4351011919082905E-2</v>
      </c>
      <c r="F13" s="87">
        <f t="shared" si="4"/>
        <v>0.15993475531624335</v>
      </c>
      <c r="G13" s="83">
        <f t="shared" si="5"/>
        <v>6.3232580228137936E-2</v>
      </c>
      <c r="I13" s="25">
        <v>12235.667000000003</v>
      </c>
      <c r="J13" s="223">
        <v>14441.912000000002</v>
      </c>
      <c r="K13" s="4">
        <f t="shared" si="6"/>
        <v>5.8005044888574477E-2</v>
      </c>
      <c r="L13" s="229">
        <f t="shared" si="7"/>
        <v>6.2929841279009899E-2</v>
      </c>
      <c r="M13" s="87">
        <f t="shared" si="8"/>
        <v>0.18031260576150024</v>
      </c>
      <c r="N13" s="83">
        <f t="shared" si="9"/>
        <v>8.4902897668569552E-2</v>
      </c>
      <c r="P13" s="49">
        <f t="shared" si="0"/>
        <v>2.2013904256701062</v>
      </c>
      <c r="Q13" s="254">
        <f t="shared" si="1"/>
        <v>2.2400646740796173</v>
      </c>
      <c r="R13" s="92">
        <f t="shared" si="10"/>
        <v>1.7568100577951121E-2</v>
      </c>
    </row>
    <row r="14" spans="1:18" ht="20.100000000000001" customHeight="1" x14ac:dyDescent="0.25">
      <c r="A14" s="14" t="s">
        <v>147</v>
      </c>
      <c r="B14" s="25">
        <v>45874.179999999993</v>
      </c>
      <c r="C14" s="223">
        <v>49051.96</v>
      </c>
      <c r="D14" s="4">
        <f t="shared" si="2"/>
        <v>4.2190735552682011E-2</v>
      </c>
      <c r="E14" s="229">
        <f t="shared" si="3"/>
        <v>4.1352318355650022E-2</v>
      </c>
      <c r="F14" s="87">
        <f t="shared" si="4"/>
        <v>6.9271646926441124E-2</v>
      </c>
      <c r="G14" s="83">
        <f t="shared" si="5"/>
        <v>-1.9872068738528828E-2</v>
      </c>
      <c r="I14" s="25">
        <v>12212.125999999997</v>
      </c>
      <c r="J14" s="223">
        <v>13400.087000000003</v>
      </c>
      <c r="K14" s="4">
        <f t="shared" si="6"/>
        <v>5.7893445188964936E-2</v>
      </c>
      <c r="L14" s="229">
        <f t="shared" si="7"/>
        <v>5.8390145850142551E-2</v>
      </c>
      <c r="M14" s="87">
        <f t="shared" si="8"/>
        <v>9.7277165335503984E-2</v>
      </c>
      <c r="N14" s="83">
        <f t="shared" si="9"/>
        <v>8.5795664700274461E-3</v>
      </c>
      <c r="P14" s="49">
        <f t="shared" si="0"/>
        <v>2.6620913986909405</v>
      </c>
      <c r="Q14" s="254">
        <f t="shared" si="1"/>
        <v>2.7318147939450337</v>
      </c>
      <c r="R14" s="92">
        <f t="shared" si="10"/>
        <v>2.6191210147171906E-2</v>
      </c>
    </row>
    <row r="15" spans="1:18" ht="20.100000000000001" customHeight="1" x14ac:dyDescent="0.25">
      <c r="A15" s="14" t="s">
        <v>149</v>
      </c>
      <c r="B15" s="25">
        <v>42338.989999999983</v>
      </c>
      <c r="C15" s="223">
        <v>49644.290000000015</v>
      </c>
      <c r="D15" s="4">
        <f t="shared" si="2"/>
        <v>3.8939401873944068E-2</v>
      </c>
      <c r="E15" s="229">
        <f t="shared" si="3"/>
        <v>4.1851670853116037E-2</v>
      </c>
      <c r="F15" s="87">
        <f t="shared" si="4"/>
        <v>0.1725430861718722</v>
      </c>
      <c r="G15" s="83">
        <f t="shared" si="5"/>
        <v>7.4789771774093058E-2</v>
      </c>
      <c r="I15" s="25">
        <v>8621.8430000000008</v>
      </c>
      <c r="J15" s="223">
        <v>9725.7739999999976</v>
      </c>
      <c r="K15" s="4">
        <f t="shared" si="6"/>
        <v>4.0873161245499862E-2</v>
      </c>
      <c r="L15" s="229">
        <f t="shared" si="7"/>
        <v>4.2379528010939339E-2</v>
      </c>
      <c r="M15" s="87">
        <f t="shared" si="8"/>
        <v>0.12803886593620376</v>
      </c>
      <c r="N15" s="83">
        <f t="shared" si="9"/>
        <v>3.6854667452602012E-2</v>
      </c>
      <c r="P15" s="49">
        <f t="shared" si="0"/>
        <v>2.0363837210098787</v>
      </c>
      <c r="Q15" s="254">
        <f t="shared" si="1"/>
        <v>1.9590921735410043</v>
      </c>
      <c r="R15" s="92">
        <f t="shared" si="10"/>
        <v>-3.7955296279104121E-2</v>
      </c>
    </row>
    <row r="16" spans="1:18" ht="20.100000000000001" customHeight="1" x14ac:dyDescent="0.25">
      <c r="A16" s="14" t="s">
        <v>150</v>
      </c>
      <c r="B16" s="25">
        <v>50067.500000000007</v>
      </c>
      <c r="C16" s="223">
        <v>94689.230000000054</v>
      </c>
      <c r="D16" s="4">
        <f t="shared" si="2"/>
        <v>4.6047355010681544E-2</v>
      </c>
      <c r="E16" s="229">
        <f t="shared" si="3"/>
        <v>7.9825947501616021E-2</v>
      </c>
      <c r="F16" s="87">
        <f t="shared" si="4"/>
        <v>0.89123143755929579</v>
      </c>
      <c r="G16" s="83">
        <f t="shared" si="5"/>
        <v>0.73356205764910709</v>
      </c>
      <c r="I16" s="25">
        <v>4740.3760000000002</v>
      </c>
      <c r="J16" s="223">
        <v>8593.3540000000048</v>
      </c>
      <c r="K16" s="4">
        <f t="shared" si="6"/>
        <v>2.2472475155520418E-2</v>
      </c>
      <c r="L16" s="229">
        <f t="shared" si="7"/>
        <v>3.7445069826927697E-2</v>
      </c>
      <c r="M16" s="87">
        <f t="shared" si="8"/>
        <v>0.81280008168128526</v>
      </c>
      <c r="N16" s="83">
        <f t="shared" si="9"/>
        <v>0.66626371006262852</v>
      </c>
      <c r="P16" s="49">
        <f t="shared" si="0"/>
        <v>0.94679702401757615</v>
      </c>
      <c r="Q16" s="254">
        <f t="shared" si="1"/>
        <v>0.90753235610850358</v>
      </c>
      <c r="R16" s="92">
        <f t="shared" si="10"/>
        <v>-4.147105125284347E-2</v>
      </c>
    </row>
    <row r="17" spans="1:18" ht="20.100000000000001" customHeight="1" x14ac:dyDescent="0.25">
      <c r="A17" s="14" t="s">
        <v>151</v>
      </c>
      <c r="B17" s="25">
        <v>43149.959999999992</v>
      </c>
      <c r="C17" s="223">
        <v>38506.000000000022</v>
      </c>
      <c r="D17" s="4">
        <f t="shared" si="2"/>
        <v>3.968525544148814E-2</v>
      </c>
      <c r="E17" s="229">
        <f t="shared" si="3"/>
        <v>3.2461748125919142E-2</v>
      </c>
      <c r="F17" s="87">
        <f t="shared" si="4"/>
        <v>-0.10762373823753188</v>
      </c>
      <c r="G17" s="83">
        <f t="shared" si="5"/>
        <v>-0.18201992743172141</v>
      </c>
      <c r="I17" s="25">
        <v>8309.9320000000007</v>
      </c>
      <c r="J17" s="223">
        <v>8556.5260000000035</v>
      </c>
      <c r="K17" s="4">
        <f t="shared" si="6"/>
        <v>3.9394499595404267E-2</v>
      </c>
      <c r="L17" s="229">
        <f t="shared" si="7"/>
        <v>3.7284593832154739E-2</v>
      </c>
      <c r="M17" s="87">
        <f t="shared" si="8"/>
        <v>2.967461105578274E-2</v>
      </c>
      <c r="N17" s="83">
        <f t="shared" si="9"/>
        <v>-5.3558384670931783E-2</v>
      </c>
      <c r="P17" s="49">
        <f t="shared" si="0"/>
        <v>1.925826118958164</v>
      </c>
      <c r="Q17" s="254">
        <f t="shared" si="1"/>
        <v>2.2221279800550562</v>
      </c>
      <c r="R17" s="92">
        <f t="shared" si="10"/>
        <v>0.15385701657073067</v>
      </c>
    </row>
    <row r="18" spans="1:18" ht="20.100000000000001" customHeight="1" x14ac:dyDescent="0.25">
      <c r="A18" s="14" t="s">
        <v>152</v>
      </c>
      <c r="B18" s="25">
        <v>32163.970000000008</v>
      </c>
      <c r="C18" s="223">
        <v>35395.85</v>
      </c>
      <c r="D18" s="4">
        <f t="shared" si="2"/>
        <v>2.9581380039804487E-2</v>
      </c>
      <c r="E18" s="229">
        <f t="shared" si="3"/>
        <v>2.9839795548818739E-2</v>
      </c>
      <c r="F18" s="87">
        <f t="shared" si="4"/>
        <v>0.10048137714343065</v>
      </c>
      <c r="G18" s="83">
        <f t="shared" si="5"/>
        <v>8.7357489294458308E-3</v>
      </c>
      <c r="I18" s="25">
        <v>7168.6429999999991</v>
      </c>
      <c r="J18" s="223">
        <v>7691.6539999999986</v>
      </c>
      <c r="K18" s="4">
        <f t="shared" si="6"/>
        <v>3.3984045087624974E-2</v>
      </c>
      <c r="L18" s="229">
        <f t="shared" si="7"/>
        <v>3.3515961417924539E-2</v>
      </c>
      <c r="M18" s="87">
        <f t="shared" si="8"/>
        <v>7.2958159584735852E-2</v>
      </c>
      <c r="N18" s="83">
        <f t="shared" si="9"/>
        <v>-1.3773630198921909E-2</v>
      </c>
      <c r="P18" s="49">
        <f t="shared" si="0"/>
        <v>2.2287805267819851</v>
      </c>
      <c r="Q18" s="254">
        <f t="shared" si="1"/>
        <v>2.1730383646670441</v>
      </c>
      <c r="R18" s="92">
        <f t="shared" si="10"/>
        <v>-2.5010162034852332E-2</v>
      </c>
    </row>
    <row r="19" spans="1:18" ht="20.100000000000001" customHeight="1" x14ac:dyDescent="0.25">
      <c r="A19" s="14" t="s">
        <v>141</v>
      </c>
      <c r="B19" s="25">
        <v>29538.170000000009</v>
      </c>
      <c r="C19" s="223">
        <v>34114.199999999997</v>
      </c>
      <c r="D19" s="4">
        <f t="shared" si="2"/>
        <v>2.7166417343703272E-2</v>
      </c>
      <c r="E19" s="229">
        <f t="shared" si="3"/>
        <v>2.8759324986163976E-2</v>
      </c>
      <c r="F19" s="87">
        <f t="shared" si="4"/>
        <v>0.15491921131200703</v>
      </c>
      <c r="G19" s="83">
        <f t="shared" si="5"/>
        <v>5.8635175272013312E-2</v>
      </c>
      <c r="I19" s="25">
        <v>6887.7990000000009</v>
      </c>
      <c r="J19" s="223">
        <v>7471.4230000000025</v>
      </c>
      <c r="K19" s="4">
        <f t="shared" si="6"/>
        <v>3.2652661287568413E-2</v>
      </c>
      <c r="L19" s="229">
        <f t="shared" si="7"/>
        <v>3.2556316886458249E-2</v>
      </c>
      <c r="M19" s="87">
        <f t="shared" si="8"/>
        <v>8.473301848674758E-2</v>
      </c>
      <c r="N19" s="83">
        <f t="shared" si="9"/>
        <v>-2.9505834229458217E-3</v>
      </c>
      <c r="P19" s="49">
        <f t="shared" si="0"/>
        <v>2.3318299678009837</v>
      </c>
      <c r="Q19" s="254">
        <f t="shared" si="1"/>
        <v>2.190121122582386</v>
      </c>
      <c r="R19" s="92">
        <f t="shared" si="10"/>
        <v>-6.0771517295592214E-2</v>
      </c>
    </row>
    <row r="20" spans="1:18" ht="20.100000000000001" customHeight="1" x14ac:dyDescent="0.25">
      <c r="A20" s="14" t="s">
        <v>154</v>
      </c>
      <c r="B20" s="25">
        <v>24114.870000000003</v>
      </c>
      <c r="C20" s="223">
        <v>27196.529999999995</v>
      </c>
      <c r="D20" s="4">
        <f t="shared" si="2"/>
        <v>2.2178578517530016E-2</v>
      </c>
      <c r="E20" s="229">
        <f t="shared" si="3"/>
        <v>2.292751536796871E-2</v>
      </c>
      <c r="F20" s="87">
        <f t="shared" si="4"/>
        <v>0.12779086099157874</v>
      </c>
      <c r="G20" s="83">
        <f t="shared" si="5"/>
        <v>3.3768478437278197E-2</v>
      </c>
      <c r="I20" s="25">
        <v>4856.4139999999998</v>
      </c>
      <c r="J20" s="223">
        <v>5348.9620000000014</v>
      </c>
      <c r="K20" s="4">
        <f t="shared" si="6"/>
        <v>2.3022570985913676E-2</v>
      </c>
      <c r="L20" s="229">
        <f t="shared" si="7"/>
        <v>2.3307809219960306E-2</v>
      </c>
      <c r="M20" s="87">
        <f t="shared" si="8"/>
        <v>0.10142216046655034</v>
      </c>
      <c r="N20" s="83">
        <f t="shared" si="9"/>
        <v>1.2389503944678986E-2</v>
      </c>
      <c r="P20" s="49">
        <f t="shared" si="0"/>
        <v>2.0138669625836672</v>
      </c>
      <c r="Q20" s="254">
        <f t="shared" si="1"/>
        <v>1.9667810562597516</v>
      </c>
      <c r="R20" s="92">
        <f t="shared" si="10"/>
        <v>-2.3380842527704612E-2</v>
      </c>
    </row>
    <row r="21" spans="1:18" ht="20.100000000000001" customHeight="1" x14ac:dyDescent="0.25">
      <c r="A21" s="14" t="s">
        <v>155</v>
      </c>
      <c r="B21" s="25">
        <v>13627.570000000005</v>
      </c>
      <c r="C21" s="223">
        <v>18768.909999999993</v>
      </c>
      <c r="D21" s="4">
        <f t="shared" si="2"/>
        <v>1.2533351050540044E-2</v>
      </c>
      <c r="E21" s="229">
        <f t="shared" si="3"/>
        <v>1.5822771230926205E-2</v>
      </c>
      <c r="F21" s="87">
        <f t="shared" si="4"/>
        <v>0.3772748920020213</v>
      </c>
      <c r="G21" s="83">
        <f t="shared" si="5"/>
        <v>0.26245336679087305</v>
      </c>
      <c r="I21" s="25">
        <v>3191.3649999999998</v>
      </c>
      <c r="J21" s="223">
        <v>4599.6129999999985</v>
      </c>
      <c r="K21" s="4">
        <f t="shared" si="6"/>
        <v>1.5129152344602499E-2</v>
      </c>
      <c r="L21" s="229">
        <f t="shared" si="7"/>
        <v>2.0042561956815027E-2</v>
      </c>
      <c r="M21" s="87">
        <f t="shared" si="8"/>
        <v>0.44126823475221377</v>
      </c>
      <c r="N21" s="83">
        <f t="shared" si="9"/>
        <v>0.32476436883560389</v>
      </c>
      <c r="P21" s="49">
        <f t="shared" si="0"/>
        <v>2.3418445107968617</v>
      </c>
      <c r="Q21" s="254">
        <f t="shared" si="1"/>
        <v>2.4506553657085042</v>
      </c>
      <c r="R21" s="92">
        <f t="shared" si="10"/>
        <v>4.6463740188547903E-2</v>
      </c>
    </row>
    <row r="22" spans="1:18" ht="20.100000000000001" customHeight="1" x14ac:dyDescent="0.25">
      <c r="A22" s="14" t="s">
        <v>146</v>
      </c>
      <c r="B22" s="25">
        <v>17286.830000000002</v>
      </c>
      <c r="C22" s="223">
        <v>17258.199999999997</v>
      </c>
      <c r="D22" s="4">
        <f t="shared" si="2"/>
        <v>1.5898792590388976E-2</v>
      </c>
      <c r="E22" s="229">
        <f t="shared" si="3"/>
        <v>1.4549196008589243E-2</v>
      </c>
      <c r="F22" s="87">
        <f t="shared" si="4"/>
        <v>-1.6561740932261528E-3</v>
      </c>
      <c r="G22" s="83">
        <f t="shared" si="5"/>
        <v>-8.4886734267832498E-2</v>
      </c>
      <c r="I22" s="25">
        <v>3449.5929999999989</v>
      </c>
      <c r="J22" s="223">
        <v>3597.5889999999995</v>
      </c>
      <c r="K22" s="4">
        <f t="shared" si="6"/>
        <v>1.6353321548576973E-2</v>
      </c>
      <c r="L22" s="229">
        <f t="shared" si="7"/>
        <v>1.5676297207538162E-2</v>
      </c>
      <c r="M22" s="87">
        <f t="shared" si="8"/>
        <v>4.2902452550199574E-2</v>
      </c>
      <c r="N22" s="83">
        <f t="shared" si="9"/>
        <v>-4.1399806090018643E-2</v>
      </c>
      <c r="P22" s="49">
        <f t="shared" si="0"/>
        <v>1.9955035133682686</v>
      </c>
      <c r="Q22" s="254">
        <f t="shared" si="1"/>
        <v>2.0845679155415979</v>
      </c>
      <c r="R22" s="92">
        <f t="shared" si="10"/>
        <v>4.463254590967617E-2</v>
      </c>
    </row>
    <row r="23" spans="1:18" ht="20.100000000000001" customHeight="1" x14ac:dyDescent="0.25">
      <c r="A23" s="14" t="s">
        <v>153</v>
      </c>
      <c r="B23" s="25">
        <v>9638.65</v>
      </c>
      <c r="C23" s="223">
        <v>9988.0999999999985</v>
      </c>
      <c r="D23" s="4">
        <f t="shared" si="2"/>
        <v>8.8647193962891214E-3</v>
      </c>
      <c r="E23" s="229">
        <f t="shared" si="3"/>
        <v>8.4202770076479711E-3</v>
      </c>
      <c r="F23" s="87">
        <f t="shared" si="4"/>
        <v>3.6255077215170059E-2</v>
      </c>
      <c r="G23" s="83">
        <f t="shared" si="5"/>
        <v>-5.0136092161834157E-2</v>
      </c>
      <c r="I23" s="25">
        <v>2416.8589999999999</v>
      </c>
      <c r="J23" s="223">
        <v>2667.66</v>
      </c>
      <c r="K23" s="4">
        <f t="shared" si="6"/>
        <v>1.1457488568817309E-2</v>
      </c>
      <c r="L23" s="229">
        <f t="shared" si="7"/>
        <v>1.1624182475725064E-2</v>
      </c>
      <c r="M23" s="87">
        <f t="shared" si="8"/>
        <v>0.10377146536061886</v>
      </c>
      <c r="N23" s="83">
        <f t="shared" si="9"/>
        <v>1.454890449216144E-2</v>
      </c>
      <c r="P23" s="49">
        <f t="shared" si="0"/>
        <v>2.5074662945536978</v>
      </c>
      <c r="Q23" s="254">
        <f t="shared" si="1"/>
        <v>2.6708382975741136</v>
      </c>
      <c r="R23" s="92">
        <f t="shared" si="10"/>
        <v>6.5154216978016946E-2</v>
      </c>
    </row>
    <row r="24" spans="1:18" ht="20.100000000000001" customHeight="1" x14ac:dyDescent="0.25">
      <c r="A24" s="14" t="s">
        <v>172</v>
      </c>
      <c r="B24" s="25">
        <v>43414.810000000012</v>
      </c>
      <c r="C24" s="223">
        <v>39162.330000000016</v>
      </c>
      <c r="D24" s="4">
        <f t="shared" si="2"/>
        <v>3.9928839442578273E-2</v>
      </c>
      <c r="E24" s="229">
        <f t="shared" si="3"/>
        <v>3.3015054601468002E-2</v>
      </c>
      <c r="F24" s="87">
        <f t="shared" si="4"/>
        <v>-9.794998527000337E-2</v>
      </c>
      <c r="G24" s="83">
        <f t="shared" si="5"/>
        <v>-0.17315266202647828</v>
      </c>
      <c r="I24" s="25">
        <v>2167.2280000000005</v>
      </c>
      <c r="J24" s="223">
        <v>2524.3959999999997</v>
      </c>
      <c r="K24" s="4">
        <f t="shared" si="6"/>
        <v>1.0274074754059217E-2</v>
      </c>
      <c r="L24" s="229">
        <f t="shared" si="7"/>
        <v>1.0999917435126832E-2</v>
      </c>
      <c r="M24" s="87">
        <f t="shared" si="8"/>
        <v>0.16480407229880711</v>
      </c>
      <c r="N24" s="83">
        <f t="shared" si="9"/>
        <v>7.0647985190183588E-2</v>
      </c>
      <c r="P24" s="49">
        <f t="shared" si="0"/>
        <v>0.49919094428836608</v>
      </c>
      <c r="Q24" s="254">
        <f t="shared" si="1"/>
        <v>0.64459801038395792</v>
      </c>
      <c r="R24" s="92">
        <f t="shared" si="10"/>
        <v>0.29128546452876958</v>
      </c>
    </row>
    <row r="25" spans="1:18" ht="20.100000000000001" customHeight="1" x14ac:dyDescent="0.25">
      <c r="A25" s="14" t="s">
        <v>159</v>
      </c>
      <c r="B25" s="25">
        <v>9672.2300000000014</v>
      </c>
      <c r="C25" s="223">
        <v>8242.48</v>
      </c>
      <c r="D25" s="4">
        <f t="shared" si="2"/>
        <v>8.895603106904966E-3</v>
      </c>
      <c r="E25" s="229">
        <f t="shared" si="3"/>
        <v>6.948665394819661E-3</v>
      </c>
      <c r="F25" s="87">
        <f t="shared" si="4"/>
        <v>-0.14782009939796734</v>
      </c>
      <c r="G25" s="83">
        <f t="shared" si="5"/>
        <v>-0.21886517290480825</v>
      </c>
      <c r="I25" s="25">
        <v>2757.101999999999</v>
      </c>
      <c r="J25" s="223">
        <v>2449.3209999999999</v>
      </c>
      <c r="K25" s="4">
        <f t="shared" si="6"/>
        <v>1.3070462384468158E-2</v>
      </c>
      <c r="L25" s="229">
        <f t="shared" si="7"/>
        <v>1.0672782230728574E-2</v>
      </c>
      <c r="M25" s="87">
        <f t="shared" si="8"/>
        <v>-0.11163206874464535</v>
      </c>
      <c r="N25" s="83">
        <f t="shared" si="9"/>
        <v>-0.18344264213550598</v>
      </c>
      <c r="P25" s="49">
        <f t="shared" si="0"/>
        <v>2.8505339513224959</v>
      </c>
      <c r="Q25" s="254">
        <f t="shared" si="1"/>
        <v>2.9715825819413579</v>
      </c>
      <c r="R25" s="92">
        <f t="shared" si="10"/>
        <v>4.2465247804784764E-2</v>
      </c>
    </row>
    <row r="26" spans="1:18" ht="20.100000000000001" customHeight="1" x14ac:dyDescent="0.25">
      <c r="A26" s="14" t="s">
        <v>161</v>
      </c>
      <c r="B26" s="25">
        <v>7418.4299999999994</v>
      </c>
      <c r="C26" s="223">
        <v>7882.2999999999993</v>
      </c>
      <c r="D26" s="4">
        <f t="shared" si="2"/>
        <v>6.8227708559822284E-3</v>
      </c>
      <c r="E26" s="229">
        <f t="shared" si="3"/>
        <v>6.6450225225401834E-3</v>
      </c>
      <c r="F26" s="87">
        <f t="shared" si="4"/>
        <v>6.2529403121684771E-2</v>
      </c>
      <c r="G26" s="83">
        <f t="shared" si="5"/>
        <v>-2.6052220892952109E-2</v>
      </c>
      <c r="I26" s="25">
        <v>1858.9919999999993</v>
      </c>
      <c r="J26" s="223">
        <v>1933.5080000000003</v>
      </c>
      <c r="K26" s="4">
        <f t="shared" si="6"/>
        <v>8.8128350017617155E-3</v>
      </c>
      <c r="L26" s="229">
        <f t="shared" si="7"/>
        <v>8.4251553085004163E-3</v>
      </c>
      <c r="M26" s="87">
        <f t="shared" si="8"/>
        <v>4.0084088581339251E-2</v>
      </c>
      <c r="N26" s="83">
        <f t="shared" si="9"/>
        <v>-4.3990349664302208E-2</v>
      </c>
      <c r="P26" s="49">
        <f t="shared" si="0"/>
        <v>2.5059102802075364</v>
      </c>
      <c r="Q26" s="254">
        <f t="shared" si="1"/>
        <v>2.4529743856488597</v>
      </c>
      <c r="R26" s="92">
        <f t="shared" si="10"/>
        <v>-2.1124417333206583E-2</v>
      </c>
    </row>
    <row r="27" spans="1:18" ht="20.100000000000001" customHeight="1" x14ac:dyDescent="0.25">
      <c r="A27" s="14" t="s">
        <v>156</v>
      </c>
      <c r="B27" s="25">
        <v>5793.15</v>
      </c>
      <c r="C27" s="223">
        <v>6729.2899999999991</v>
      </c>
      <c r="D27" s="4">
        <f t="shared" si="2"/>
        <v>5.3279919045314773E-3</v>
      </c>
      <c r="E27" s="229">
        <f t="shared" si="3"/>
        <v>5.6729994558319813E-3</v>
      </c>
      <c r="F27" s="87">
        <f t="shared" si="4"/>
        <v>0.16159429671249656</v>
      </c>
      <c r="G27" s="83">
        <f t="shared" si="5"/>
        <v>6.4753767926537906E-2</v>
      </c>
      <c r="I27" s="25">
        <v>1579.2349999999999</v>
      </c>
      <c r="J27" s="223">
        <v>1873.3920000000003</v>
      </c>
      <c r="K27" s="4">
        <f t="shared" si="6"/>
        <v>7.4866042909314126E-3</v>
      </c>
      <c r="L27" s="229">
        <f t="shared" si="7"/>
        <v>8.1632031280461266E-3</v>
      </c>
      <c r="M27" s="87">
        <f t="shared" si="8"/>
        <v>0.18626550196772512</v>
      </c>
      <c r="N27" s="83">
        <f t="shared" si="9"/>
        <v>9.0374595854396084E-2</v>
      </c>
      <c r="P27" s="49">
        <f t="shared" si="0"/>
        <v>2.7260385110000609</v>
      </c>
      <c r="Q27" s="254">
        <f t="shared" si="1"/>
        <v>2.7839370869735154</v>
      </c>
      <c r="R27" s="92">
        <f t="shared" si="10"/>
        <v>2.1239089521231345E-2</v>
      </c>
    </row>
    <row r="28" spans="1:18" ht="20.100000000000001" customHeight="1" x14ac:dyDescent="0.25">
      <c r="A28" s="14" t="s">
        <v>158</v>
      </c>
      <c r="B28" s="25">
        <v>6198.0899999999992</v>
      </c>
      <c r="C28" s="223">
        <v>6413.7599999999993</v>
      </c>
      <c r="D28" s="4">
        <f t="shared" si="2"/>
        <v>5.700417448807212E-3</v>
      </c>
      <c r="E28" s="229">
        <f t="shared" si="3"/>
        <v>5.4069979135743787E-3</v>
      </c>
      <c r="F28" s="87">
        <f t="shared" si="4"/>
        <v>3.4796203346514828E-2</v>
      </c>
      <c r="G28" s="83">
        <f t="shared" si="5"/>
        <v>-5.1473341710128642E-2</v>
      </c>
      <c r="I28" s="25">
        <v>1623.9029999999996</v>
      </c>
      <c r="J28" s="223">
        <v>1696.4830000000004</v>
      </c>
      <c r="K28" s="4">
        <f t="shared" si="6"/>
        <v>7.6983597551069918E-3</v>
      </c>
      <c r="L28" s="229">
        <f t="shared" si="7"/>
        <v>7.3923318410012854E-3</v>
      </c>
      <c r="M28" s="87">
        <f t="shared" si="8"/>
        <v>4.4694787804444511E-2</v>
      </c>
      <c r="N28" s="83">
        <f t="shared" si="9"/>
        <v>-3.9752352948001876E-2</v>
      </c>
      <c r="P28" s="49">
        <f t="shared" si="0"/>
        <v>2.6200055178288788</v>
      </c>
      <c r="Q28" s="254">
        <f t="shared" si="1"/>
        <v>2.6450677917477434</v>
      </c>
      <c r="R28" s="92">
        <f t="shared" si="10"/>
        <v>9.5657332583150376E-3</v>
      </c>
    </row>
    <row r="29" spans="1:18" ht="20.100000000000001" customHeight="1" x14ac:dyDescent="0.25">
      <c r="A29" s="14" t="s">
        <v>177</v>
      </c>
      <c r="B29" s="25">
        <v>26985.269999999997</v>
      </c>
      <c r="C29" s="223">
        <v>26062.780000000013</v>
      </c>
      <c r="D29" s="4">
        <f t="shared" si="2"/>
        <v>2.4818501178391052E-2</v>
      </c>
      <c r="E29" s="229">
        <f t="shared" si="3"/>
        <v>2.1971729076539836E-2</v>
      </c>
      <c r="F29" s="87">
        <f>(C29-B29)/B29</f>
        <v>-3.4184946083547933E-2</v>
      </c>
      <c r="G29" s="83">
        <f>(E29-D29)/D29</f>
        <v>-0.11470362699943543</v>
      </c>
      <c r="I29" s="25">
        <v>1599.1479999999992</v>
      </c>
      <c r="J29" s="223">
        <v>1542.1559999999999</v>
      </c>
      <c r="K29" s="4">
        <f t="shared" si="6"/>
        <v>7.5810049034085369E-3</v>
      </c>
      <c r="L29" s="229">
        <f t="shared" si="7"/>
        <v>6.71986038327008E-3</v>
      </c>
      <c r="M29" s="87">
        <f>(J29-I29)/I29</f>
        <v>-3.5638977755654451E-2</v>
      </c>
      <c r="N29" s="83">
        <f>(L29-K29)/K29</f>
        <v>-0.11359239719674538</v>
      </c>
      <c r="P29" s="49">
        <f t="shared" si="0"/>
        <v>0.5926003334411698</v>
      </c>
      <c r="Q29" s="254">
        <f t="shared" si="1"/>
        <v>0.59170817541336695</v>
      </c>
      <c r="R29" s="92">
        <f>(Q29-P29)/P29</f>
        <v>-1.5054970060887015E-3</v>
      </c>
    </row>
    <row r="30" spans="1:18" ht="20.100000000000001" customHeight="1" x14ac:dyDescent="0.25">
      <c r="A30" s="14" t="s">
        <v>173</v>
      </c>
      <c r="B30" s="25">
        <v>17995.699999999997</v>
      </c>
      <c r="C30" s="223">
        <v>14793.55</v>
      </c>
      <c r="D30" s="4">
        <f t="shared" si="2"/>
        <v>1.6550744226608512E-2</v>
      </c>
      <c r="E30" s="229">
        <f t="shared" si="3"/>
        <v>1.2471419882309013E-2</v>
      </c>
      <c r="F30" s="87">
        <f t="shared" si="4"/>
        <v>-0.17793973004662217</v>
      </c>
      <c r="G30" s="83">
        <f t="shared" si="5"/>
        <v>-0.24647377111545224</v>
      </c>
      <c r="I30" s="25">
        <v>1747.5250000000001</v>
      </c>
      <c r="J30" s="223">
        <v>1481.4959999999999</v>
      </c>
      <c r="K30" s="4">
        <f t="shared" si="6"/>
        <v>8.2844086937725655E-3</v>
      </c>
      <c r="L30" s="229">
        <f t="shared" si="7"/>
        <v>6.4555377525834547E-3</v>
      </c>
      <c r="M30" s="87">
        <f t="shared" si="8"/>
        <v>-0.15223187078868697</v>
      </c>
      <c r="N30" s="83">
        <f t="shared" si="9"/>
        <v>-0.22076058881111008</v>
      </c>
      <c r="P30" s="49">
        <f t="shared" si="0"/>
        <v>0.9710792022538719</v>
      </c>
      <c r="Q30" s="254">
        <f t="shared" si="1"/>
        <v>1.0014472523498417</v>
      </c>
      <c r="R30" s="92">
        <f t="shared" si="10"/>
        <v>3.1272475021075122E-2</v>
      </c>
    </row>
    <row r="31" spans="1:18" ht="20.100000000000001" customHeight="1" x14ac:dyDescent="0.25">
      <c r="A31" s="14" t="s">
        <v>160</v>
      </c>
      <c r="B31" s="25">
        <v>11139.880000000003</v>
      </c>
      <c r="C31" s="223">
        <v>8003.1899999999987</v>
      </c>
      <c r="D31" s="4">
        <f t="shared" si="2"/>
        <v>1.0245408880738827E-2</v>
      </c>
      <c r="E31" s="229">
        <f t="shared" si="3"/>
        <v>6.7469365289532703E-3</v>
      </c>
      <c r="F31" s="87">
        <f t="shared" si="4"/>
        <v>-0.28157305105620556</v>
      </c>
      <c r="G31" s="83">
        <f t="shared" si="5"/>
        <v>-0.34146732380418876</v>
      </c>
      <c r="I31" s="25">
        <v>1759.8389999999995</v>
      </c>
      <c r="J31" s="223">
        <v>1233.0660000000003</v>
      </c>
      <c r="K31" s="4">
        <f t="shared" si="6"/>
        <v>8.3427850881904481E-3</v>
      </c>
      <c r="L31" s="229">
        <f t="shared" si="7"/>
        <v>5.3730176216655818E-3</v>
      </c>
      <c r="M31" s="87">
        <f t="shared" si="8"/>
        <v>-0.29933022282151911</v>
      </c>
      <c r="N31" s="83">
        <f t="shared" si="9"/>
        <v>-0.35596835290995249</v>
      </c>
      <c r="P31" s="49">
        <f t="shared" si="0"/>
        <v>1.5797647730496189</v>
      </c>
      <c r="Q31" s="254">
        <f t="shared" si="1"/>
        <v>1.5407181386422169</v>
      </c>
      <c r="R31" s="92">
        <f t="shared" si="10"/>
        <v>-2.4716739525736761E-2</v>
      </c>
    </row>
    <row r="32" spans="1:18" ht="20.100000000000001" customHeight="1" thickBot="1" x14ac:dyDescent="0.3">
      <c r="A32" s="14" t="s">
        <v>18</v>
      </c>
      <c r="B32" s="25">
        <f>B33-SUM(B7:B31)</f>
        <v>49673.650000000256</v>
      </c>
      <c r="C32" s="223">
        <f>C33-SUM(C7:C31)</f>
        <v>53240.809999999357</v>
      </c>
      <c r="D32" s="4">
        <f t="shared" si="2"/>
        <v>4.5685129000376551E-2</v>
      </c>
      <c r="E32" s="229">
        <f t="shared" si="3"/>
        <v>4.4883648372718417E-2</v>
      </c>
      <c r="F32" s="87">
        <f t="shared" si="4"/>
        <v>7.1811916378182059E-2</v>
      </c>
      <c r="G32" s="83">
        <f t="shared" si="5"/>
        <v>-1.7543578078799516E-2</v>
      </c>
      <c r="I32" s="25">
        <f>I33-SUM(I7:I31)</f>
        <v>12425.204000000085</v>
      </c>
      <c r="J32" s="223">
        <f>J33-SUM(J7:J31)</f>
        <v>13038.056999999942</v>
      </c>
      <c r="K32" s="4">
        <f t="shared" si="6"/>
        <v>5.8903573934277538E-2</v>
      </c>
      <c r="L32" s="229">
        <f t="shared" si="7"/>
        <v>5.6812619935412999E-2</v>
      </c>
      <c r="M32" s="87">
        <f t="shared" si="8"/>
        <v>4.9323375294269056E-2</v>
      </c>
      <c r="N32" s="83">
        <f t="shared" si="9"/>
        <v>-3.5497913949967611E-2</v>
      </c>
      <c r="P32" s="49">
        <f t="shared" si="0"/>
        <v>2.5013672238702052</v>
      </c>
      <c r="Q32" s="254">
        <f t="shared" si="1"/>
        <v>2.4488840421473865</v>
      </c>
      <c r="R32" s="92">
        <f t="shared" si="10"/>
        <v>-2.0981797963121451E-2</v>
      </c>
    </row>
    <row r="33" spans="1:18" ht="26.25" customHeight="1" thickBot="1" x14ac:dyDescent="0.3">
      <c r="A33" s="18" t="s">
        <v>19</v>
      </c>
      <c r="B33" s="23">
        <v>1087304.5800000003</v>
      </c>
      <c r="C33" s="242">
        <v>1186196.1299999994</v>
      </c>
      <c r="D33" s="20">
        <f>SUM(D7:D32)</f>
        <v>1</v>
      </c>
      <c r="E33" s="243">
        <f>SUM(E7:E32)</f>
        <v>1.0000000000000002</v>
      </c>
      <c r="F33" s="97">
        <f t="shared" si="4"/>
        <v>9.0951102220133279E-2</v>
      </c>
      <c r="G33" s="99">
        <f t="shared" si="5"/>
        <v>2.2204460492503131E-16</v>
      </c>
      <c r="H33" s="2"/>
      <c r="I33" s="23">
        <v>210941.42800000004</v>
      </c>
      <c r="J33" s="242">
        <v>229492.26800000001</v>
      </c>
      <c r="K33" s="20">
        <f>SUM(K7:K32)</f>
        <v>1</v>
      </c>
      <c r="L33" s="243">
        <f>SUM(L7:L32)</f>
        <v>0.99999999999999978</v>
      </c>
      <c r="M33" s="97">
        <f t="shared" si="8"/>
        <v>8.7943085319399483E-2</v>
      </c>
      <c r="N33" s="99">
        <v>0</v>
      </c>
      <c r="P33" s="40">
        <f t="shared" si="0"/>
        <v>1.9400399104361354</v>
      </c>
      <c r="Q33" s="244">
        <f t="shared" si="1"/>
        <v>1.9346907496654886</v>
      </c>
      <c r="R33" s="98">
        <f t="shared" si="10"/>
        <v>-2.7572426432424849E-3</v>
      </c>
    </row>
    <row r="35" spans="1:18" ht="15.75" thickBot="1" x14ac:dyDescent="0.3"/>
    <row r="36" spans="1:18" x14ac:dyDescent="0.25">
      <c r="A36" s="401" t="s">
        <v>2</v>
      </c>
      <c r="B36" s="385" t="s">
        <v>1</v>
      </c>
      <c r="C36" s="381"/>
      <c r="D36" s="385" t="s">
        <v>13</v>
      </c>
      <c r="E36" s="381"/>
      <c r="F36" s="404" t="s">
        <v>136</v>
      </c>
      <c r="G36" s="400"/>
      <c r="I36" s="405" t="s">
        <v>20</v>
      </c>
      <c r="J36" s="406"/>
      <c r="K36" s="385" t="s">
        <v>13</v>
      </c>
      <c r="L36" s="387"/>
      <c r="M36" s="399" t="s">
        <v>46</v>
      </c>
      <c r="N36" s="400"/>
      <c r="P36" s="380" t="s">
        <v>23</v>
      </c>
      <c r="Q36" s="381"/>
      <c r="R36" s="208" t="s">
        <v>0</v>
      </c>
    </row>
    <row r="37" spans="1:18" x14ac:dyDescent="0.25">
      <c r="A37" s="402"/>
      <c r="B37" s="388" t="str">
        <f>B5</f>
        <v>jan-junho</v>
      </c>
      <c r="C37" s="389"/>
      <c r="D37" s="388" t="str">
        <f>B5</f>
        <v>jan-junho</v>
      </c>
      <c r="E37" s="389"/>
      <c r="F37" s="388" t="str">
        <f>B5</f>
        <v>jan-junho</v>
      </c>
      <c r="G37" s="390"/>
      <c r="I37" s="378" t="str">
        <f>B5</f>
        <v>jan-junho</v>
      </c>
      <c r="J37" s="389"/>
      <c r="K37" s="388" t="str">
        <f>B5</f>
        <v>jan-junho</v>
      </c>
      <c r="L37" s="379"/>
      <c r="M37" s="389" t="str">
        <f>B5</f>
        <v>jan-junho</v>
      </c>
      <c r="N37" s="390"/>
      <c r="P37" s="378" t="str">
        <f>B5</f>
        <v>jan-junho</v>
      </c>
      <c r="Q37" s="379"/>
      <c r="R37" s="209" t="str">
        <f>R5</f>
        <v>2018/2017</v>
      </c>
    </row>
    <row r="38" spans="1:18" ht="19.5" customHeight="1" thickBot="1" x14ac:dyDescent="0.3">
      <c r="A38" s="403"/>
      <c r="B38" s="148">
        <f>B6</f>
        <v>2017</v>
      </c>
      <c r="C38" s="213">
        <f>C6</f>
        <v>2018</v>
      </c>
      <c r="D38" s="148">
        <f>B6</f>
        <v>2017</v>
      </c>
      <c r="E38" s="213">
        <f>C6</f>
        <v>2018</v>
      </c>
      <c r="F38" s="148" t="s">
        <v>1</v>
      </c>
      <c r="G38" s="212" t="s">
        <v>15</v>
      </c>
      <c r="I38" s="36">
        <f>B6</f>
        <v>2017</v>
      </c>
      <c r="J38" s="213">
        <f>C6</f>
        <v>2018</v>
      </c>
      <c r="K38" s="148">
        <f>B6</f>
        <v>2017</v>
      </c>
      <c r="L38" s="213">
        <f>C6</f>
        <v>2018</v>
      </c>
      <c r="M38" s="37">
        <v>1000</v>
      </c>
      <c r="N38" s="212" t="s">
        <v>15</v>
      </c>
      <c r="P38" s="36">
        <f>B6</f>
        <v>2017</v>
      </c>
      <c r="Q38" s="213">
        <f>C6</f>
        <v>2018</v>
      </c>
      <c r="R38" s="210" t="s">
        <v>24</v>
      </c>
    </row>
    <row r="39" spans="1:18" ht="20.100000000000001" customHeight="1" x14ac:dyDescent="0.25">
      <c r="A39" s="57" t="s">
        <v>142</v>
      </c>
      <c r="B39" s="59">
        <v>123878.27999999996</v>
      </c>
      <c r="C39" s="245">
        <v>126472.93000000001</v>
      </c>
      <c r="D39" s="4">
        <f t="shared" ref="D39:D61" si="11">B39/$B$62</f>
        <v>0.24541194337538025</v>
      </c>
      <c r="E39" s="247">
        <f t="shared" ref="E39:E61" si="12">C39/$C$62</f>
        <v>0.20993998913058276</v>
      </c>
      <c r="F39" s="87">
        <f>(C39-B39)/B39</f>
        <v>2.0945156810379135E-2</v>
      </c>
      <c r="G39" s="101">
        <f>(E39-D39)/D39</f>
        <v>-0.14454045616899686</v>
      </c>
      <c r="I39" s="59">
        <v>17862.772000000004</v>
      </c>
      <c r="J39" s="245">
        <v>19480.523999999998</v>
      </c>
      <c r="K39" s="4">
        <f t="shared" ref="K39:K61" si="13">I39/$I$62</f>
        <v>0.19716589422044462</v>
      </c>
      <c r="L39" s="247">
        <f t="shared" ref="L39:L61" si="14">J39/$J$62</f>
        <v>0.1896849120402726</v>
      </c>
      <c r="M39" s="87">
        <f>(J39-I39)/I39</f>
        <v>9.0565562836495514E-2</v>
      </c>
      <c r="N39" s="101">
        <f>(L39-K39)/K39</f>
        <v>-3.7942577288786958E-2</v>
      </c>
      <c r="P39" s="49">
        <f t="shared" ref="P39:P62" si="15">(I39/B39)*10</f>
        <v>1.441961577122318</v>
      </c>
      <c r="Q39" s="253">
        <f t="shared" ref="Q39:Q62" si="16">(J39/C39)*10</f>
        <v>1.5402919818493963</v>
      </c>
      <c r="R39" s="104">
        <f t="shared" si="10"/>
        <v>6.81921115563381E-2</v>
      </c>
    </row>
    <row r="40" spans="1:18" ht="20.100000000000001" customHeight="1" x14ac:dyDescent="0.25">
      <c r="A40" s="57" t="s">
        <v>139</v>
      </c>
      <c r="B40" s="25">
        <v>89179.040000000023</v>
      </c>
      <c r="C40" s="223">
        <v>111145.52000000002</v>
      </c>
      <c r="D40" s="4">
        <f t="shared" si="11"/>
        <v>0.1766702081652311</v>
      </c>
      <c r="E40" s="229">
        <f t="shared" si="12"/>
        <v>0.18449710353601337</v>
      </c>
      <c r="F40" s="87">
        <f t="shared" ref="F40:F62" si="17">(C40-B40)/B40</f>
        <v>0.24631886595774063</v>
      </c>
      <c r="G40" s="83">
        <f t="shared" ref="G40:G61" si="18">(E40-D40)/D40</f>
        <v>4.4302293250609345E-2</v>
      </c>
      <c r="I40" s="25">
        <v>14782.143999999998</v>
      </c>
      <c r="J40" s="223">
        <v>16296.274000000003</v>
      </c>
      <c r="K40" s="4">
        <f t="shared" si="13"/>
        <v>0.16316250581126931</v>
      </c>
      <c r="L40" s="229">
        <f t="shared" si="14"/>
        <v>0.15867937126712722</v>
      </c>
      <c r="M40" s="87">
        <f t="shared" ref="M40:M62" si="19">(J40-I40)/I40</f>
        <v>0.10242966108299342</v>
      </c>
      <c r="N40" s="83">
        <f t="shared" ref="N40:N61" si="20">(L40-K40)/K40</f>
        <v>-2.7476499713284318E-2</v>
      </c>
      <c r="P40" s="49">
        <f t="shared" si="15"/>
        <v>1.6575805256481786</v>
      </c>
      <c r="Q40" s="254">
        <f t="shared" si="16"/>
        <v>1.4662106039001843</v>
      </c>
      <c r="R40" s="92">
        <f t="shared" si="10"/>
        <v>-0.11545135743746819</v>
      </c>
    </row>
    <row r="41" spans="1:18" ht="20.100000000000001" customHeight="1" x14ac:dyDescent="0.25">
      <c r="A41" s="57" t="s">
        <v>145</v>
      </c>
      <c r="B41" s="25">
        <v>55581.539999999972</v>
      </c>
      <c r="C41" s="223">
        <v>64470.959999999985</v>
      </c>
      <c r="D41" s="4">
        <f t="shared" si="11"/>
        <v>0.11011110056739914</v>
      </c>
      <c r="E41" s="229">
        <f t="shared" si="12"/>
        <v>0.10701920673173486</v>
      </c>
      <c r="F41" s="87">
        <f t="shared" si="17"/>
        <v>0.15993475531624379</v>
      </c>
      <c r="G41" s="83">
        <f t="shared" si="18"/>
        <v>-2.8079765071204008E-2</v>
      </c>
      <c r="I41" s="25">
        <v>12235.667000000003</v>
      </c>
      <c r="J41" s="223">
        <v>14441.912000000002</v>
      </c>
      <c r="K41" s="4">
        <f t="shared" si="13"/>
        <v>0.13505497497468955</v>
      </c>
      <c r="L41" s="229">
        <f t="shared" si="14"/>
        <v>0.1406231581559797</v>
      </c>
      <c r="M41" s="87">
        <f t="shared" si="19"/>
        <v>0.18031260576150024</v>
      </c>
      <c r="N41" s="83">
        <f t="shared" si="20"/>
        <v>4.1229011980741019E-2</v>
      </c>
      <c r="P41" s="49">
        <f t="shared" si="15"/>
        <v>2.2013904256701071</v>
      </c>
      <c r="Q41" s="254">
        <f t="shared" si="16"/>
        <v>2.2400646740796173</v>
      </c>
      <c r="R41" s="92">
        <f t="shared" si="10"/>
        <v>1.7568100577950711E-2</v>
      </c>
    </row>
    <row r="42" spans="1:18" ht="20.100000000000001" customHeight="1" x14ac:dyDescent="0.25">
      <c r="A42" s="57" t="s">
        <v>149</v>
      </c>
      <c r="B42" s="25">
        <v>42338.99</v>
      </c>
      <c r="C42" s="223">
        <v>49644.290000000015</v>
      </c>
      <c r="D42" s="4">
        <f t="shared" si="11"/>
        <v>8.3876639362855165E-2</v>
      </c>
      <c r="E42" s="229">
        <f t="shared" si="12"/>
        <v>8.2407529445198288E-2</v>
      </c>
      <c r="F42" s="87">
        <f t="shared" si="17"/>
        <v>0.17254308617187178</v>
      </c>
      <c r="G42" s="83">
        <f t="shared" si="18"/>
        <v>-1.751512612828255E-2</v>
      </c>
      <c r="I42" s="25">
        <v>8621.8430000000026</v>
      </c>
      <c r="J42" s="223">
        <v>9725.7739999999976</v>
      </c>
      <c r="K42" s="4">
        <f t="shared" si="13"/>
        <v>9.5166270102046924E-2</v>
      </c>
      <c r="L42" s="229">
        <f t="shared" si="14"/>
        <v>9.4701384095908822E-2</v>
      </c>
      <c r="M42" s="87">
        <f t="shared" si="19"/>
        <v>0.12803886593620351</v>
      </c>
      <c r="N42" s="83">
        <f t="shared" si="20"/>
        <v>-4.8849871455464598E-3</v>
      </c>
      <c r="P42" s="49">
        <f t="shared" si="15"/>
        <v>2.0363837210098783</v>
      </c>
      <c r="Q42" s="254">
        <f t="shared" si="16"/>
        <v>1.9590921735410043</v>
      </c>
      <c r="R42" s="92">
        <f t="shared" si="10"/>
        <v>-3.7955296279103913E-2</v>
      </c>
    </row>
    <row r="43" spans="1:18" ht="20.100000000000001" customHeight="1" x14ac:dyDescent="0.25">
      <c r="A43" s="57" t="s">
        <v>150</v>
      </c>
      <c r="B43" s="25">
        <v>50067.499999999985</v>
      </c>
      <c r="C43" s="223">
        <v>94689.230000000054</v>
      </c>
      <c r="D43" s="4">
        <f t="shared" si="11"/>
        <v>9.9187383574803042E-2</v>
      </c>
      <c r="E43" s="229">
        <f t="shared" si="12"/>
        <v>0.15718032243724614</v>
      </c>
      <c r="F43" s="87">
        <f t="shared" si="17"/>
        <v>0.89123143755929657</v>
      </c>
      <c r="G43" s="83">
        <f t="shared" si="18"/>
        <v>0.58468059920853954</v>
      </c>
      <c r="I43" s="25">
        <v>4740.376000000002</v>
      </c>
      <c r="J43" s="223">
        <v>8593.3540000000048</v>
      </c>
      <c r="K43" s="4">
        <f t="shared" si="13"/>
        <v>5.232337248558816E-2</v>
      </c>
      <c r="L43" s="229">
        <f t="shared" si="14"/>
        <v>8.3674833265312873E-2</v>
      </c>
      <c r="M43" s="87">
        <f t="shared" si="19"/>
        <v>0.81280008168128459</v>
      </c>
      <c r="N43" s="83">
        <f t="shared" si="20"/>
        <v>0.5991865449491065</v>
      </c>
      <c r="P43" s="49">
        <f t="shared" si="15"/>
        <v>0.94679702401757704</v>
      </c>
      <c r="Q43" s="254">
        <f t="shared" si="16"/>
        <v>0.90753235610850358</v>
      </c>
      <c r="R43" s="92">
        <f t="shared" si="10"/>
        <v>-4.1471051252844372E-2</v>
      </c>
    </row>
    <row r="44" spans="1:18" ht="20.100000000000001" customHeight="1" x14ac:dyDescent="0.25">
      <c r="A44" s="57" t="s">
        <v>152</v>
      </c>
      <c r="B44" s="25">
        <v>32163.96999999999</v>
      </c>
      <c r="C44" s="223">
        <v>35395.85</v>
      </c>
      <c r="D44" s="4">
        <f t="shared" si="11"/>
        <v>6.3719179700972836E-2</v>
      </c>
      <c r="E44" s="229">
        <f t="shared" si="12"/>
        <v>5.875569075744301E-2</v>
      </c>
      <c r="F44" s="87">
        <f t="shared" si="17"/>
        <v>0.10048137714343128</v>
      </c>
      <c r="G44" s="83">
        <f t="shared" si="18"/>
        <v>-7.7896309507167832E-2</v>
      </c>
      <c r="I44" s="25">
        <v>7168.643</v>
      </c>
      <c r="J44" s="223">
        <v>7691.6539999999986</v>
      </c>
      <c r="K44" s="4">
        <f t="shared" si="13"/>
        <v>7.9126123730523482E-2</v>
      </c>
      <c r="L44" s="229">
        <f t="shared" si="14"/>
        <v>7.4894839196020135E-2</v>
      </c>
      <c r="M44" s="87">
        <f t="shared" si="19"/>
        <v>7.2958159584735713E-2</v>
      </c>
      <c r="N44" s="83">
        <f t="shared" si="20"/>
        <v>-5.3475190430326836E-2</v>
      </c>
      <c r="P44" s="49">
        <f t="shared" si="15"/>
        <v>2.2287805267819869</v>
      </c>
      <c r="Q44" s="254">
        <f t="shared" si="16"/>
        <v>2.1730383646670441</v>
      </c>
      <c r="R44" s="92">
        <f t="shared" si="10"/>
        <v>-2.5010162034853109E-2</v>
      </c>
    </row>
    <row r="45" spans="1:18" ht="20.100000000000001" customHeight="1" x14ac:dyDescent="0.25">
      <c r="A45" s="57" t="s">
        <v>141</v>
      </c>
      <c r="B45" s="25">
        <v>29538.170000000013</v>
      </c>
      <c r="C45" s="223">
        <v>34114.199999999997</v>
      </c>
      <c r="D45" s="4">
        <f t="shared" si="11"/>
        <v>5.8517277632950358E-2</v>
      </c>
      <c r="E45" s="229">
        <f t="shared" si="12"/>
        <v>5.6628203183072656E-2</v>
      </c>
      <c r="F45" s="87">
        <f t="shared" si="17"/>
        <v>0.15491921131200689</v>
      </c>
      <c r="G45" s="83">
        <f t="shared" si="18"/>
        <v>-3.2282336538738562E-2</v>
      </c>
      <c r="I45" s="25">
        <v>6887.7989999999972</v>
      </c>
      <c r="J45" s="223">
        <v>7471.4230000000025</v>
      </c>
      <c r="K45" s="4">
        <f t="shared" si="13"/>
        <v>7.602622084890763E-2</v>
      </c>
      <c r="L45" s="229">
        <f t="shared" si="14"/>
        <v>7.2750415469864688E-2</v>
      </c>
      <c r="M45" s="87">
        <f t="shared" si="19"/>
        <v>8.4733018486748163E-2</v>
      </c>
      <c r="N45" s="83">
        <f t="shared" si="20"/>
        <v>-4.3087836570927102E-2</v>
      </c>
      <c r="P45" s="49">
        <f t="shared" si="15"/>
        <v>2.3318299678009824</v>
      </c>
      <c r="Q45" s="254">
        <f t="shared" si="16"/>
        <v>2.190121122582386</v>
      </c>
      <c r="R45" s="92">
        <f t="shared" si="10"/>
        <v>-6.077151729559168E-2</v>
      </c>
    </row>
    <row r="46" spans="1:18" ht="20.100000000000001" customHeight="1" x14ac:dyDescent="0.25">
      <c r="A46" s="57" t="s">
        <v>154</v>
      </c>
      <c r="B46" s="25">
        <v>24114.87</v>
      </c>
      <c r="C46" s="223">
        <v>27196.529999999995</v>
      </c>
      <c r="D46" s="4">
        <f t="shared" si="11"/>
        <v>4.7773323224577044E-2</v>
      </c>
      <c r="E46" s="229">
        <f t="shared" si="12"/>
        <v>4.5145148551469207E-2</v>
      </c>
      <c r="F46" s="87">
        <f t="shared" si="17"/>
        <v>0.12779086099157891</v>
      </c>
      <c r="G46" s="83">
        <f t="shared" si="18"/>
        <v>-5.5013436280182612E-2</v>
      </c>
      <c r="I46" s="25">
        <v>4856.4139999999998</v>
      </c>
      <c r="J46" s="223">
        <v>5348.9620000000014</v>
      </c>
      <c r="K46" s="4">
        <f t="shared" si="13"/>
        <v>5.3604177952598066E-2</v>
      </c>
      <c r="L46" s="229">
        <f t="shared" si="14"/>
        <v>5.2083680422393204E-2</v>
      </c>
      <c r="M46" s="87">
        <f t="shared" si="19"/>
        <v>0.10142216046655034</v>
      </c>
      <c r="N46" s="83">
        <f t="shared" si="20"/>
        <v>-2.8365280250159434E-2</v>
      </c>
      <c r="P46" s="49">
        <f t="shared" si="15"/>
        <v>2.0138669625836672</v>
      </c>
      <c r="Q46" s="254">
        <f t="shared" si="16"/>
        <v>1.9667810562597516</v>
      </c>
      <c r="R46" s="92">
        <f t="shared" si="10"/>
        <v>-2.3380842527704612E-2</v>
      </c>
    </row>
    <row r="47" spans="1:18" ht="20.100000000000001" customHeight="1" x14ac:dyDescent="0.25">
      <c r="A47" s="57" t="s">
        <v>146</v>
      </c>
      <c r="B47" s="25">
        <v>17286.830000000002</v>
      </c>
      <c r="C47" s="223">
        <v>17258.199999999997</v>
      </c>
      <c r="D47" s="4">
        <f t="shared" si="11"/>
        <v>3.424647601742474E-2</v>
      </c>
      <c r="E47" s="229">
        <f t="shared" si="12"/>
        <v>2.8647919522489299E-2</v>
      </c>
      <c r="F47" s="87">
        <f t="shared" si="17"/>
        <v>-1.6561740932261528E-3</v>
      </c>
      <c r="G47" s="83">
        <f t="shared" si="18"/>
        <v>-0.16347832378685834</v>
      </c>
      <c r="I47" s="25">
        <v>3449.5930000000003</v>
      </c>
      <c r="J47" s="223">
        <v>3597.5889999999995</v>
      </c>
      <c r="K47" s="4">
        <f t="shared" si="13"/>
        <v>3.8075954199134718E-2</v>
      </c>
      <c r="L47" s="229">
        <f t="shared" si="14"/>
        <v>3.5030287328105356E-2</v>
      </c>
      <c r="M47" s="87">
        <f t="shared" si="19"/>
        <v>4.2902452550199158E-2</v>
      </c>
      <c r="N47" s="83">
        <f t="shared" si="20"/>
        <v>-7.9989246102690592E-2</v>
      </c>
      <c r="P47" s="49">
        <f t="shared" si="15"/>
        <v>1.9955035133682695</v>
      </c>
      <c r="Q47" s="254">
        <f t="shared" si="16"/>
        <v>2.0845679155415979</v>
      </c>
      <c r="R47" s="92">
        <f t="shared" si="10"/>
        <v>4.4632545909675705E-2</v>
      </c>
    </row>
    <row r="48" spans="1:18" ht="20.100000000000001" customHeight="1" x14ac:dyDescent="0.25">
      <c r="A48" s="57" t="s">
        <v>153</v>
      </c>
      <c r="B48" s="25">
        <v>9638.65</v>
      </c>
      <c r="C48" s="223">
        <v>9988.0999999999985</v>
      </c>
      <c r="D48" s="4">
        <f t="shared" si="11"/>
        <v>1.9094871417451951E-2</v>
      </c>
      <c r="E48" s="229">
        <f t="shared" si="12"/>
        <v>1.6579845231981052E-2</v>
      </c>
      <c r="F48" s="87">
        <f t="shared" si="17"/>
        <v>3.6255077215170059E-2</v>
      </c>
      <c r="G48" s="83">
        <f t="shared" si="18"/>
        <v>-0.13171212994774426</v>
      </c>
      <c r="I48" s="25">
        <v>2416.8590000000004</v>
      </c>
      <c r="J48" s="223">
        <v>2667.66</v>
      </c>
      <c r="K48" s="4">
        <f t="shared" si="13"/>
        <v>2.6676831901550863E-2</v>
      </c>
      <c r="L48" s="229">
        <f t="shared" si="14"/>
        <v>2.5975423066307336E-2</v>
      </c>
      <c r="M48" s="87">
        <f t="shared" si="19"/>
        <v>0.10377146536061865</v>
      </c>
      <c r="N48" s="83">
        <f t="shared" si="20"/>
        <v>-2.6292808600062858E-2</v>
      </c>
      <c r="P48" s="49">
        <f t="shared" si="15"/>
        <v>2.5074662945536987</v>
      </c>
      <c r="Q48" s="254">
        <f t="shared" si="16"/>
        <v>2.6708382975741136</v>
      </c>
      <c r="R48" s="92">
        <f t="shared" si="10"/>
        <v>6.5154216978016558E-2</v>
      </c>
    </row>
    <row r="49" spans="1:18" ht="20.100000000000001" customHeight="1" x14ac:dyDescent="0.25">
      <c r="A49" s="57" t="s">
        <v>161</v>
      </c>
      <c r="B49" s="25">
        <v>7418.4299999999976</v>
      </c>
      <c r="C49" s="223">
        <v>7882.2999999999993</v>
      </c>
      <c r="D49" s="4">
        <f t="shared" si="11"/>
        <v>1.4696453027069976E-2</v>
      </c>
      <c r="E49" s="229">
        <f t="shared" si="12"/>
        <v>1.3084301726258673E-2</v>
      </c>
      <c r="F49" s="87">
        <f t="shared" si="17"/>
        <v>6.2529403121685034E-2</v>
      </c>
      <c r="G49" s="83">
        <f t="shared" si="18"/>
        <v>-0.1096966252905935</v>
      </c>
      <c r="I49" s="25">
        <v>1858.992</v>
      </c>
      <c r="J49" s="223">
        <v>1933.5080000000003</v>
      </c>
      <c r="K49" s="4">
        <f t="shared" si="13"/>
        <v>2.0519201612641792E-2</v>
      </c>
      <c r="L49" s="229">
        <f t="shared" si="14"/>
        <v>1.8826870104169863E-2</v>
      </c>
      <c r="M49" s="87">
        <f t="shared" si="19"/>
        <v>4.008408858133887E-2</v>
      </c>
      <c r="N49" s="83">
        <f t="shared" si="20"/>
        <v>-8.2475504672135561E-2</v>
      </c>
      <c r="P49" s="49">
        <f t="shared" si="15"/>
        <v>2.5059102802075377</v>
      </c>
      <c r="Q49" s="254">
        <f t="shared" si="16"/>
        <v>2.4529743856488597</v>
      </c>
      <c r="R49" s="92">
        <f t="shared" si="10"/>
        <v>-2.1124417333207104E-2</v>
      </c>
    </row>
    <row r="50" spans="1:18" ht="20.100000000000001" customHeight="1" x14ac:dyDescent="0.25">
      <c r="A50" s="57" t="s">
        <v>158</v>
      </c>
      <c r="B50" s="25">
        <v>6198.0899999999992</v>
      </c>
      <c r="C50" s="223">
        <v>6413.7599999999993</v>
      </c>
      <c r="D50" s="4">
        <f t="shared" si="11"/>
        <v>1.2278870130546782E-2</v>
      </c>
      <c r="E50" s="229">
        <f t="shared" si="12"/>
        <v>1.0646584250765491E-2</v>
      </c>
      <c r="F50" s="87">
        <f t="shared" si="17"/>
        <v>3.4796203346514828E-2</v>
      </c>
      <c r="G50" s="83">
        <f t="shared" si="18"/>
        <v>-0.13293453407578354</v>
      </c>
      <c r="I50" s="25">
        <v>1623.9030000000002</v>
      </c>
      <c r="J50" s="223">
        <v>1696.4830000000004</v>
      </c>
      <c r="K50" s="4">
        <f t="shared" si="13"/>
        <v>1.7924333755268366E-2</v>
      </c>
      <c r="L50" s="229">
        <f t="shared" si="14"/>
        <v>1.6518920570761746E-2</v>
      </c>
      <c r="M50" s="87">
        <f t="shared" si="19"/>
        <v>4.4694787804444074E-2</v>
      </c>
      <c r="N50" s="83">
        <f t="shared" si="20"/>
        <v>-7.8408112886959438E-2</v>
      </c>
      <c r="P50" s="49">
        <f t="shared" si="15"/>
        <v>2.6200055178288801</v>
      </c>
      <c r="Q50" s="254">
        <f t="shared" si="16"/>
        <v>2.6450677917477434</v>
      </c>
      <c r="R50" s="92">
        <f t="shared" si="10"/>
        <v>9.5657332583145242E-3</v>
      </c>
    </row>
    <row r="51" spans="1:18" ht="20.100000000000001" customHeight="1" x14ac:dyDescent="0.25">
      <c r="A51" s="57" t="s">
        <v>165</v>
      </c>
      <c r="B51" s="25">
        <v>3456.6400000000003</v>
      </c>
      <c r="C51" s="223">
        <v>4069.0400000000009</v>
      </c>
      <c r="D51" s="4">
        <f t="shared" si="11"/>
        <v>6.8478569443253066E-3</v>
      </c>
      <c r="E51" s="229">
        <f t="shared" si="12"/>
        <v>6.7544431316006251E-3</v>
      </c>
      <c r="F51" s="87">
        <f t="shared" si="17"/>
        <v>0.17716626550638784</v>
      </c>
      <c r="G51" s="83">
        <f t="shared" si="18"/>
        <v>-1.3641320705756244E-2</v>
      </c>
      <c r="I51" s="25">
        <v>902.23700000000008</v>
      </c>
      <c r="J51" s="223">
        <v>1139.6909999999996</v>
      </c>
      <c r="K51" s="4">
        <f t="shared" si="13"/>
        <v>9.958721127032874E-3</v>
      </c>
      <c r="L51" s="229">
        <f t="shared" si="14"/>
        <v>1.1097349695936837E-2</v>
      </c>
      <c r="M51" s="87">
        <f t="shared" si="19"/>
        <v>0.26318362026828812</v>
      </c>
      <c r="N51" s="83">
        <f t="shared" si="20"/>
        <v>0.11433481813374252</v>
      </c>
      <c r="P51" s="49">
        <f t="shared" si="15"/>
        <v>2.6101561053508608</v>
      </c>
      <c r="Q51" s="254">
        <f t="shared" si="16"/>
        <v>2.8008842380512338</v>
      </c>
      <c r="R51" s="92">
        <f t="shared" si="10"/>
        <v>7.3071542468045217E-2</v>
      </c>
    </row>
    <row r="52" spans="1:18" ht="20.100000000000001" customHeight="1" x14ac:dyDescent="0.25">
      <c r="A52" s="57" t="s">
        <v>167</v>
      </c>
      <c r="B52" s="25">
        <v>2447.9200000000005</v>
      </c>
      <c r="C52" s="223">
        <v>1683.99</v>
      </c>
      <c r="D52" s="4">
        <f t="shared" si="11"/>
        <v>4.8495087631783484E-3</v>
      </c>
      <c r="E52" s="229">
        <f t="shared" si="12"/>
        <v>2.7953558306588614E-3</v>
      </c>
      <c r="F52" s="87">
        <f t="shared" si="17"/>
        <v>-0.31207310696428003</v>
      </c>
      <c r="G52" s="83">
        <f t="shared" si="18"/>
        <v>-0.42357958977544019</v>
      </c>
      <c r="I52" s="25">
        <v>758.67100000000016</v>
      </c>
      <c r="J52" s="223">
        <v>481.51899999999978</v>
      </c>
      <c r="K52" s="4">
        <f t="shared" si="13"/>
        <v>8.3740668096821107E-3</v>
      </c>
      <c r="L52" s="229">
        <f t="shared" si="14"/>
        <v>4.6886258891557534E-3</v>
      </c>
      <c r="M52" s="87">
        <f t="shared" si="19"/>
        <v>-0.36531250041190494</v>
      </c>
      <c r="N52" s="83">
        <f t="shared" si="20"/>
        <v>-0.44010168586967136</v>
      </c>
      <c r="P52" s="49">
        <f t="shared" si="15"/>
        <v>3.0992475244289031</v>
      </c>
      <c r="Q52" s="254">
        <f t="shared" si="16"/>
        <v>2.8593934643317347</v>
      </c>
      <c r="R52" s="92">
        <f t="shared" si="10"/>
        <v>-7.7391062897232174E-2</v>
      </c>
    </row>
    <row r="53" spans="1:18" ht="20.100000000000001" customHeight="1" x14ac:dyDescent="0.25">
      <c r="A53" s="57" t="s">
        <v>170</v>
      </c>
      <c r="B53" s="25">
        <v>3064.0500000000006</v>
      </c>
      <c r="C53" s="223">
        <v>1277.8600000000001</v>
      </c>
      <c r="D53" s="4">
        <f t="shared" si="11"/>
        <v>6.0701074078469142E-3</v>
      </c>
      <c r="E53" s="229">
        <f t="shared" si="12"/>
        <v>2.1211963264423975E-3</v>
      </c>
      <c r="F53" s="87">
        <f t="shared" si="17"/>
        <v>-0.58295066986504795</v>
      </c>
      <c r="G53" s="83">
        <f t="shared" si="18"/>
        <v>-0.65055044599370726</v>
      </c>
      <c r="I53" s="25">
        <v>740.68999999999971</v>
      </c>
      <c r="J53" s="223">
        <v>327.93299999999999</v>
      </c>
      <c r="K53" s="4">
        <f t="shared" si="13"/>
        <v>8.1755959371894258E-3</v>
      </c>
      <c r="L53" s="229">
        <f t="shared" si="14"/>
        <v>3.1931349618779616E-3</v>
      </c>
      <c r="M53" s="87">
        <f t="shared" si="19"/>
        <v>-0.55726012231837863</v>
      </c>
      <c r="N53" s="83">
        <f t="shared" si="20"/>
        <v>-0.60943092266180598</v>
      </c>
      <c r="P53" s="49">
        <f t="shared" si="15"/>
        <v>2.4173561136404418</v>
      </c>
      <c r="Q53" s="254">
        <f t="shared" si="16"/>
        <v>2.5662670402078467</v>
      </c>
      <c r="R53" s="92">
        <f t="shared" si="10"/>
        <v>6.1600740464817567E-2</v>
      </c>
    </row>
    <row r="54" spans="1:18" ht="20.100000000000001" customHeight="1" x14ac:dyDescent="0.25">
      <c r="A54" s="57" t="s">
        <v>168</v>
      </c>
      <c r="B54" s="25">
        <v>714.79</v>
      </c>
      <c r="C54" s="223">
        <v>1271.4499999999998</v>
      </c>
      <c r="D54" s="4">
        <f t="shared" si="11"/>
        <v>1.4160513288147697E-3</v>
      </c>
      <c r="E54" s="229">
        <f t="shared" si="12"/>
        <v>2.1105559836407631E-3</v>
      </c>
      <c r="F54" s="87">
        <f t="shared" si="17"/>
        <v>0.77877418542508969</v>
      </c>
      <c r="G54" s="83">
        <f t="shared" si="18"/>
        <v>0.49045161054104697</v>
      </c>
      <c r="I54" s="25">
        <v>184.01400000000001</v>
      </c>
      <c r="J54" s="223">
        <v>297.13200000000001</v>
      </c>
      <c r="K54" s="4">
        <f t="shared" si="13"/>
        <v>2.0311116807111957E-3</v>
      </c>
      <c r="L54" s="229">
        <f t="shared" si="14"/>
        <v>2.8932208027027551E-3</v>
      </c>
      <c r="M54" s="87">
        <f t="shared" si="19"/>
        <v>0.61472496657862985</v>
      </c>
      <c r="N54" s="83">
        <f t="shared" si="20"/>
        <v>0.42445185569002841</v>
      </c>
      <c r="P54" s="49">
        <f t="shared" si="15"/>
        <v>2.5743784887869166</v>
      </c>
      <c r="Q54" s="254">
        <f t="shared" si="16"/>
        <v>2.3369538715639631</v>
      </c>
      <c r="R54" s="92">
        <f t="shared" si="10"/>
        <v>-9.2225994839955069E-2</v>
      </c>
    </row>
    <row r="55" spans="1:18" ht="20.100000000000001" customHeight="1" x14ac:dyDescent="0.25">
      <c r="A55" s="57" t="s">
        <v>166</v>
      </c>
      <c r="B55" s="25">
        <v>1574.7500000000002</v>
      </c>
      <c r="C55" s="223">
        <v>1416.8900000000003</v>
      </c>
      <c r="D55" s="4">
        <f t="shared" si="11"/>
        <v>3.1196950573609858E-3</v>
      </c>
      <c r="E55" s="229">
        <f t="shared" si="12"/>
        <v>2.3519805479261962E-3</v>
      </c>
      <c r="F55" s="87">
        <f t="shared" si="17"/>
        <v>-0.10024448325130965</v>
      </c>
      <c r="G55" s="83">
        <f t="shared" si="18"/>
        <v>-0.24608639476584454</v>
      </c>
      <c r="I55" s="25">
        <v>311.88200000000001</v>
      </c>
      <c r="J55" s="223">
        <v>280.80400000000003</v>
      </c>
      <c r="K55" s="4">
        <f t="shared" si="13"/>
        <v>3.4424944471810252E-3</v>
      </c>
      <c r="L55" s="229">
        <f t="shared" si="14"/>
        <v>2.7342325104066359E-3</v>
      </c>
      <c r="M55" s="87">
        <f t="shared" si="19"/>
        <v>-9.9646661237262721E-2</v>
      </c>
      <c r="N55" s="83">
        <f t="shared" si="20"/>
        <v>-0.20574090899532685</v>
      </c>
      <c r="P55" s="49">
        <f t="shared" si="15"/>
        <v>1.9805175424670578</v>
      </c>
      <c r="Q55" s="254">
        <f t="shared" si="16"/>
        <v>1.9818334521381333</v>
      </c>
      <c r="R55" s="92">
        <f t="shared" si="10"/>
        <v>6.6442717262496563E-4</v>
      </c>
    </row>
    <row r="56" spans="1:18" ht="20.100000000000001" customHeight="1" x14ac:dyDescent="0.25">
      <c r="A56" s="57" t="s">
        <v>171</v>
      </c>
      <c r="B56" s="25">
        <v>1557.8299999999995</v>
      </c>
      <c r="C56" s="223">
        <v>966.52999999999975</v>
      </c>
      <c r="D56" s="4">
        <f t="shared" si="11"/>
        <v>3.0861752984338224E-3</v>
      </c>
      <c r="E56" s="229">
        <f t="shared" si="12"/>
        <v>1.6044010184185825E-3</v>
      </c>
      <c r="F56" s="87">
        <f t="shared" si="17"/>
        <v>-0.37956644820038127</v>
      </c>
      <c r="G56" s="83">
        <f t="shared" si="18"/>
        <v>-0.48013289483822041</v>
      </c>
      <c r="I56" s="25">
        <v>353.85799999999995</v>
      </c>
      <c r="J56" s="223">
        <v>228.89499999999995</v>
      </c>
      <c r="K56" s="4">
        <f t="shared" si="13"/>
        <v>3.9058175851462507E-3</v>
      </c>
      <c r="L56" s="229">
        <f t="shared" si="14"/>
        <v>2.2287864505830639E-3</v>
      </c>
      <c r="M56" s="87">
        <f t="shared" si="19"/>
        <v>-0.35314448168474366</v>
      </c>
      <c r="N56" s="83">
        <f t="shared" si="20"/>
        <v>-0.42936750065873636</v>
      </c>
      <c r="P56" s="49">
        <f t="shared" si="15"/>
        <v>2.2714802000218257</v>
      </c>
      <c r="Q56" s="254">
        <f t="shared" si="16"/>
        <v>2.3682141268248271</v>
      </c>
      <c r="R56" s="92">
        <f t="shared" si="10"/>
        <v>4.2586295404235502E-2</v>
      </c>
    </row>
    <row r="57" spans="1:18" ht="20.100000000000001" customHeight="1" x14ac:dyDescent="0.25">
      <c r="A57" s="57" t="s">
        <v>175</v>
      </c>
      <c r="B57" s="25">
        <v>39.72</v>
      </c>
      <c r="C57" s="223">
        <v>1206.4199999999998</v>
      </c>
      <c r="D57" s="4">
        <f t="shared" si="11"/>
        <v>7.8688228403478859E-5</v>
      </c>
      <c r="E57" s="229">
        <f t="shared" si="12"/>
        <v>2.0026087929402568E-3</v>
      </c>
      <c r="F57" s="87">
        <f t="shared" si="17"/>
        <v>29.373111782477338</v>
      </c>
      <c r="G57" s="83">
        <f t="shared" si="18"/>
        <v>24.449915871428111</v>
      </c>
      <c r="I57" s="25">
        <v>16</v>
      </c>
      <c r="J57" s="223">
        <v>212.83300000000006</v>
      </c>
      <c r="K57" s="4">
        <f t="shared" si="13"/>
        <v>1.7660496968371499E-4</v>
      </c>
      <c r="L57" s="229">
        <f t="shared" si="14"/>
        <v>2.0723882419316519E-3</v>
      </c>
      <c r="M57" s="87">
        <f t="shared" si="19"/>
        <v>12.302062500000003</v>
      </c>
      <c r="N57" s="83">
        <f t="shared" si="20"/>
        <v>10.734597535070101</v>
      </c>
      <c r="P57" s="49">
        <f t="shared" si="15"/>
        <v>4.0281973816717018</v>
      </c>
      <c r="Q57" s="254">
        <f t="shared" si="16"/>
        <v>1.7641700237065041</v>
      </c>
      <c r="R57" s="92">
        <f t="shared" si="10"/>
        <v>-0.56204479161486032</v>
      </c>
    </row>
    <row r="58" spans="1:18" ht="20.100000000000001" customHeight="1" x14ac:dyDescent="0.25">
      <c r="A58" s="57" t="s">
        <v>174</v>
      </c>
      <c r="B58" s="25">
        <v>1664.6599999999999</v>
      </c>
      <c r="C58" s="223">
        <v>3429.2099999999996</v>
      </c>
      <c r="D58" s="4">
        <f t="shared" si="11"/>
        <v>3.2978133508090408E-3</v>
      </c>
      <c r="E58" s="229">
        <f t="shared" si="12"/>
        <v>5.6923510044915191E-3</v>
      </c>
      <c r="F58" s="87">
        <f t="shared" si="17"/>
        <v>1.0600062475220164</v>
      </c>
      <c r="G58" s="83">
        <f t="shared" si="18"/>
        <v>0.72609859896862716</v>
      </c>
      <c r="I58" s="25">
        <v>68.914999999999992</v>
      </c>
      <c r="J58" s="223">
        <v>207.04500000000002</v>
      </c>
      <c r="K58" s="4">
        <f t="shared" si="13"/>
        <v>7.6067071785957611E-4</v>
      </c>
      <c r="L58" s="229">
        <f t="shared" si="14"/>
        <v>2.0160295797678877E-3</v>
      </c>
      <c r="M58" s="87">
        <f t="shared" si="19"/>
        <v>2.0043531887107311</v>
      </c>
      <c r="N58" s="83">
        <f t="shared" si="20"/>
        <v>1.6503315198470114</v>
      </c>
      <c r="P58" s="49">
        <f t="shared" si="15"/>
        <v>0.41398844208426944</v>
      </c>
      <c r="Q58" s="254">
        <f t="shared" si="16"/>
        <v>0.60376879806136119</v>
      </c>
      <c r="R58" s="92">
        <f t="shared" si="10"/>
        <v>0.45841945495295011</v>
      </c>
    </row>
    <row r="59" spans="1:18" ht="20.100000000000001" customHeight="1" x14ac:dyDescent="0.25">
      <c r="A59" s="57" t="s">
        <v>176</v>
      </c>
      <c r="B59" s="25">
        <v>1113.6299999999999</v>
      </c>
      <c r="C59" s="223">
        <v>721.7600000000001</v>
      </c>
      <c r="D59" s="4">
        <f t="shared" si="11"/>
        <v>2.2061825729346968E-3</v>
      </c>
      <c r="E59" s="229">
        <f t="shared" si="12"/>
        <v>1.1980926397047132E-3</v>
      </c>
      <c r="F59" s="87">
        <f>(C59-B59)/B59</f>
        <v>-0.35188527607912845</v>
      </c>
      <c r="G59" s="83">
        <f>(E59-D59)/D59</f>
        <v>-0.45693858051331054</v>
      </c>
      <c r="I59" s="25">
        <v>276.68100000000004</v>
      </c>
      <c r="J59" s="223">
        <v>173.92200000000005</v>
      </c>
      <c r="K59" s="4">
        <f t="shared" si="13"/>
        <v>3.0539524760662472E-3</v>
      </c>
      <c r="L59" s="229">
        <f t="shared" si="14"/>
        <v>1.693505743062574E-3</v>
      </c>
      <c r="M59" s="87">
        <f>(J59-I59)/I59</f>
        <v>-0.37139883114489242</v>
      </c>
      <c r="N59" s="83">
        <f>(L59-K59)/K59</f>
        <v>-0.44547082630311435</v>
      </c>
      <c r="P59" s="49">
        <f t="shared" si="15"/>
        <v>2.4844966461032842</v>
      </c>
      <c r="Q59" s="254">
        <f t="shared" si="16"/>
        <v>2.4096929727333189</v>
      </c>
      <c r="R59" s="92">
        <f>(Q59-P59)/P59</f>
        <v>-3.0108180458721212E-2</v>
      </c>
    </row>
    <row r="60" spans="1:18" ht="20.100000000000001" customHeight="1" x14ac:dyDescent="0.25">
      <c r="A60" s="57" t="s">
        <v>169</v>
      </c>
      <c r="B60" s="25">
        <v>936.0500000000003</v>
      </c>
      <c r="C60" s="223">
        <v>673.18999999999994</v>
      </c>
      <c r="D60" s="4">
        <f t="shared" si="11"/>
        <v>1.8543835900573114E-3</v>
      </c>
      <c r="E60" s="229">
        <f t="shared" si="12"/>
        <v>1.1174683885541118E-3</v>
      </c>
      <c r="F60" s="87">
        <f>(C60-B60)/B60</f>
        <v>-0.28081833235404119</v>
      </c>
      <c r="G60" s="83">
        <f>(E60-D60)/D60</f>
        <v>-0.39739092033295259</v>
      </c>
      <c r="I60" s="25">
        <v>242.40500000000006</v>
      </c>
      <c r="J60" s="223">
        <v>172.55099999999996</v>
      </c>
      <c r="K60" s="4">
        <f t="shared" si="13"/>
        <v>2.6756204797613089E-3</v>
      </c>
      <c r="L60" s="229">
        <f t="shared" si="14"/>
        <v>1.6801561014201196E-3</v>
      </c>
      <c r="M60" s="87">
        <f>(J60-I60)/I60</f>
        <v>-0.28817062354324408</v>
      </c>
      <c r="N60" s="83">
        <f>(L60-K60)/K60</f>
        <v>-0.37204991734477766</v>
      </c>
      <c r="P60" s="49">
        <f t="shared" si="15"/>
        <v>2.5896586720794827</v>
      </c>
      <c r="Q60" s="254">
        <f t="shared" si="16"/>
        <v>2.5631842421901689</v>
      </c>
      <c r="R60" s="92">
        <f>(Q60-P60)/P60</f>
        <v>-1.0223134876711368E-2</v>
      </c>
    </row>
    <row r="61" spans="1:18" ht="20.100000000000001" customHeight="1" thickBot="1" x14ac:dyDescent="0.3">
      <c r="A61" s="14" t="s">
        <v>18</v>
      </c>
      <c r="B61" s="25">
        <f>B62-SUM(B39:B60)</f>
        <v>802.50000000005821</v>
      </c>
      <c r="C61" s="223">
        <f>C62-SUM(C39:C60)</f>
        <v>1035.9899999999907</v>
      </c>
      <c r="D61" s="4">
        <f t="shared" si="11"/>
        <v>1.5898112611731209E-3</v>
      </c>
      <c r="E61" s="229">
        <f t="shared" si="12"/>
        <v>1.7197018313673169E-3</v>
      </c>
      <c r="F61" s="87">
        <f t="shared" si="17"/>
        <v>0.29095327102793211</v>
      </c>
      <c r="G61" s="83">
        <f t="shared" si="18"/>
        <v>8.1701880824740059E-2</v>
      </c>
      <c r="I61" s="25">
        <f>I62-SUM(I39:I60)</f>
        <v>237.31900000000314</v>
      </c>
      <c r="J61" s="223">
        <f>J62-SUM(J39:J60)</f>
        <v>231.94399999993038</v>
      </c>
      <c r="K61" s="4">
        <f t="shared" si="13"/>
        <v>2.6194821750231321E-3</v>
      </c>
      <c r="L61" s="229">
        <f t="shared" si="14"/>
        <v>2.2584750409309208E-3</v>
      </c>
      <c r="M61" s="87">
        <f t="shared" si="19"/>
        <v>-2.2648839747650581E-2</v>
      </c>
      <c r="N61" s="83">
        <f t="shared" si="20"/>
        <v>-0.13781622090595952</v>
      </c>
      <c r="P61" s="49">
        <f t="shared" si="15"/>
        <v>2.9572461059188275</v>
      </c>
      <c r="Q61" s="254">
        <f t="shared" si="16"/>
        <v>2.2388633094907524</v>
      </c>
      <c r="R61" s="92">
        <f t="shared" si="10"/>
        <v>-0.24292289877066922</v>
      </c>
    </row>
    <row r="62" spans="1:18" ht="26.25" customHeight="1" thickBot="1" x14ac:dyDescent="0.3">
      <c r="A62" s="18" t="s">
        <v>19</v>
      </c>
      <c r="B62" s="61">
        <v>504776.89999999991</v>
      </c>
      <c r="C62" s="251">
        <v>602424.19999999995</v>
      </c>
      <c r="D62" s="58">
        <f>SUM(D39:D61)</f>
        <v>1.0000000000000002</v>
      </c>
      <c r="E62" s="252">
        <f>SUM(E39:E61)</f>
        <v>0.99999999999999989</v>
      </c>
      <c r="F62" s="97">
        <f t="shared" si="17"/>
        <v>0.19344645129363103</v>
      </c>
      <c r="G62" s="99">
        <v>0</v>
      </c>
      <c r="H62" s="2"/>
      <c r="I62" s="61">
        <v>90597.676999999981</v>
      </c>
      <c r="J62" s="251">
        <v>102699.38599999997</v>
      </c>
      <c r="K62" s="58">
        <f>SUM(K39:K61)</f>
        <v>1.0000000000000004</v>
      </c>
      <c r="L62" s="252">
        <f>SUM(L39:L61)</f>
        <v>0.99999999999999967</v>
      </c>
      <c r="M62" s="97">
        <f t="shared" si="19"/>
        <v>0.13357637194163369</v>
      </c>
      <c r="N62" s="99">
        <v>0</v>
      </c>
      <c r="O62" s="2"/>
      <c r="P62" s="40">
        <f t="shared" si="15"/>
        <v>1.7948063193858512</v>
      </c>
      <c r="Q62" s="244">
        <f t="shared" si="16"/>
        <v>1.7047685999334019</v>
      </c>
      <c r="R62" s="98">
        <f t="shared" si="10"/>
        <v>-5.0165702271016362E-2</v>
      </c>
    </row>
    <row r="64" spans="1:18" ht="15.75" thickBot="1" x14ac:dyDescent="0.3"/>
    <row r="65" spans="1:18" x14ac:dyDescent="0.25">
      <c r="A65" s="401" t="s">
        <v>16</v>
      </c>
      <c r="B65" s="385" t="s">
        <v>1</v>
      </c>
      <c r="C65" s="381"/>
      <c r="D65" s="385" t="s">
        <v>13</v>
      </c>
      <c r="E65" s="381"/>
      <c r="F65" s="404" t="s">
        <v>136</v>
      </c>
      <c r="G65" s="400"/>
      <c r="I65" s="405" t="s">
        <v>20</v>
      </c>
      <c r="J65" s="406"/>
      <c r="K65" s="385" t="s">
        <v>13</v>
      </c>
      <c r="L65" s="387"/>
      <c r="M65" s="399" t="s">
        <v>136</v>
      </c>
      <c r="N65" s="400"/>
      <c r="P65" s="380" t="s">
        <v>23</v>
      </c>
      <c r="Q65" s="381"/>
      <c r="R65" s="208" t="s">
        <v>0</v>
      </c>
    </row>
    <row r="66" spans="1:18" x14ac:dyDescent="0.25">
      <c r="A66" s="402"/>
      <c r="B66" s="388" t="str">
        <f>B5</f>
        <v>jan-junho</v>
      </c>
      <c r="C66" s="389"/>
      <c r="D66" s="388" t="str">
        <f>B5</f>
        <v>jan-junho</v>
      </c>
      <c r="E66" s="389"/>
      <c r="F66" s="388" t="str">
        <f>B5</f>
        <v>jan-junho</v>
      </c>
      <c r="G66" s="390"/>
      <c r="I66" s="378" t="str">
        <f>B5</f>
        <v>jan-junho</v>
      </c>
      <c r="J66" s="389"/>
      <c r="K66" s="388" t="str">
        <f>B5</f>
        <v>jan-junho</v>
      </c>
      <c r="L66" s="379"/>
      <c r="M66" s="389" t="str">
        <f>B5</f>
        <v>jan-junho</v>
      </c>
      <c r="N66" s="390"/>
      <c r="P66" s="378" t="str">
        <f>B5</f>
        <v>jan-junho</v>
      </c>
      <c r="Q66" s="379"/>
      <c r="R66" s="209" t="str">
        <f>R37</f>
        <v>2018/2017</v>
      </c>
    </row>
    <row r="67" spans="1:18" ht="19.5" customHeight="1" thickBot="1" x14ac:dyDescent="0.3">
      <c r="A67" s="403"/>
      <c r="B67" s="148">
        <f>B6</f>
        <v>2017</v>
      </c>
      <c r="C67" s="213">
        <f>C6</f>
        <v>2018</v>
      </c>
      <c r="D67" s="148">
        <f>B6</f>
        <v>2017</v>
      </c>
      <c r="E67" s="213">
        <f>C6</f>
        <v>2018</v>
      </c>
      <c r="F67" s="148" t="s">
        <v>1</v>
      </c>
      <c r="G67" s="212" t="s">
        <v>15</v>
      </c>
      <c r="I67" s="36">
        <f>B6</f>
        <v>2017</v>
      </c>
      <c r="J67" s="213">
        <f>C6</f>
        <v>2018</v>
      </c>
      <c r="K67" s="148">
        <f>B6</f>
        <v>2017</v>
      </c>
      <c r="L67" s="213">
        <f>C6</f>
        <v>2018</v>
      </c>
      <c r="M67" s="37">
        <v>1000</v>
      </c>
      <c r="N67" s="212" t="s">
        <v>15</v>
      </c>
      <c r="P67" s="36">
        <f>B6</f>
        <v>2017</v>
      </c>
      <c r="Q67" s="213">
        <f>C6</f>
        <v>2018</v>
      </c>
      <c r="R67" s="210" t="s">
        <v>24</v>
      </c>
    </row>
    <row r="68" spans="1:18" ht="20.100000000000001" customHeight="1" x14ac:dyDescent="0.25">
      <c r="A68" s="57" t="s">
        <v>140</v>
      </c>
      <c r="B68" s="59">
        <v>94388.450000000012</v>
      </c>
      <c r="C68" s="245">
        <v>98317.24</v>
      </c>
      <c r="D68" s="4">
        <f>B68/$B$96</f>
        <v>0.16203255783484838</v>
      </c>
      <c r="E68" s="247">
        <f>C68/$C$96</f>
        <v>0.16841721046779351</v>
      </c>
      <c r="F68" s="100">
        <f t="shared" ref="F68:F80" si="21">(C68-B68)/B68</f>
        <v>4.1623630857377074E-2</v>
      </c>
      <c r="G68" s="101">
        <f t="shared" ref="G68:G80" si="22">(E68-D68)/D68</f>
        <v>3.9403516912031263E-2</v>
      </c>
      <c r="I68" s="25">
        <v>25496.233000000007</v>
      </c>
      <c r="J68" s="245">
        <v>25939.778000000006</v>
      </c>
      <c r="K68" s="63">
        <f>I68/$I$96</f>
        <v>0.2118617110413985</v>
      </c>
      <c r="L68" s="247">
        <f>J68/$J$96</f>
        <v>0.20458386615109833</v>
      </c>
      <c r="M68" s="100">
        <f t="shared" ref="M68:M80" si="23">(J68-I68)/I68</f>
        <v>1.7396491473858047E-2</v>
      </c>
      <c r="N68" s="101">
        <f t="shared" ref="N68:N80" si="24">(L68-K68)/K68</f>
        <v>-3.435186497138247E-2</v>
      </c>
      <c r="P68" s="64">
        <f t="shared" ref="P68:P96" si="25">(I68/B68)*10</f>
        <v>2.7012026365514008</v>
      </c>
      <c r="Q68" s="249">
        <f t="shared" ref="Q68:Q96" si="26">(J68/C68)*10</f>
        <v>2.6383753246124488</v>
      </c>
      <c r="R68" s="104">
        <f t="shared" si="10"/>
        <v>-2.3259014739880082E-2</v>
      </c>
    </row>
    <row r="69" spans="1:18" ht="20.100000000000001" customHeight="1" x14ac:dyDescent="0.25">
      <c r="A69" s="57" t="s">
        <v>143</v>
      </c>
      <c r="B69" s="25">
        <v>73677.639999999941</v>
      </c>
      <c r="C69" s="223">
        <v>83045.649999999994</v>
      </c>
      <c r="D69" s="4">
        <f t="shared" ref="D69:D95" si="27">B69/$B$96</f>
        <v>0.12647920867897636</v>
      </c>
      <c r="E69" s="229">
        <f t="shared" ref="E69:E95" si="28">C69/$C$96</f>
        <v>0.1422570112269701</v>
      </c>
      <c r="F69" s="102">
        <f t="shared" si="21"/>
        <v>0.12714861659521207</v>
      </c>
      <c r="G69" s="83">
        <f t="shared" si="22"/>
        <v>0.1247462149137905</v>
      </c>
      <c r="I69" s="25">
        <v>17657.085000000003</v>
      </c>
      <c r="J69" s="223">
        <v>22385.926000000003</v>
      </c>
      <c r="K69" s="31">
        <f t="shared" ref="K69:K96" si="29">I69/$I$96</f>
        <v>0.14672207616330663</v>
      </c>
      <c r="L69" s="229">
        <f t="shared" ref="L69:L96" si="30">J69/$J$96</f>
        <v>0.17655506876166757</v>
      </c>
      <c r="M69" s="102">
        <f t="shared" si="23"/>
        <v>0.26781549729188026</v>
      </c>
      <c r="N69" s="83">
        <f t="shared" si="24"/>
        <v>0.20332995128255832</v>
      </c>
      <c r="P69" s="62">
        <f t="shared" si="25"/>
        <v>2.3965323807874435</v>
      </c>
      <c r="Q69" s="236">
        <f t="shared" si="26"/>
        <v>2.6956169287614711</v>
      </c>
      <c r="R69" s="92">
        <f t="shared" si="10"/>
        <v>0.1247988762312302</v>
      </c>
    </row>
    <row r="70" spans="1:18" ht="20.100000000000001" customHeight="1" x14ac:dyDescent="0.25">
      <c r="A70" s="57" t="s">
        <v>144</v>
      </c>
      <c r="B70" s="25">
        <v>46735.799999999996</v>
      </c>
      <c r="C70" s="223">
        <v>54337.939999999973</v>
      </c>
      <c r="D70" s="4">
        <f t="shared" si="27"/>
        <v>8.0229320604988261E-2</v>
      </c>
      <c r="E70" s="229">
        <f t="shared" si="28"/>
        <v>9.3080768717331064E-2</v>
      </c>
      <c r="F70" s="102">
        <f t="shared" si="21"/>
        <v>0.16266202782449382</v>
      </c>
      <c r="G70" s="83">
        <f t="shared" si="22"/>
        <v>0.1601839329491189</v>
      </c>
      <c r="I70" s="25">
        <v>15114.792999999998</v>
      </c>
      <c r="J70" s="223">
        <v>16256.488999999994</v>
      </c>
      <c r="K70" s="31">
        <f t="shared" si="29"/>
        <v>0.1255968247158924</v>
      </c>
      <c r="L70" s="229">
        <f t="shared" si="30"/>
        <v>0.12821294652802351</v>
      </c>
      <c r="M70" s="102">
        <f t="shared" si="23"/>
        <v>7.5535007326927764E-2</v>
      </c>
      <c r="N70" s="83">
        <f t="shared" si="24"/>
        <v>2.0829521909084381E-2</v>
      </c>
      <c r="P70" s="62">
        <f t="shared" si="25"/>
        <v>3.2340931363109222</v>
      </c>
      <c r="Q70" s="236">
        <f t="shared" si="26"/>
        <v>2.9917381851428306</v>
      </c>
      <c r="R70" s="92">
        <f t="shared" si="10"/>
        <v>-7.4937529920533444E-2</v>
      </c>
    </row>
    <row r="71" spans="1:18" ht="20.100000000000001" customHeight="1" x14ac:dyDescent="0.25">
      <c r="A71" s="57" t="s">
        <v>148</v>
      </c>
      <c r="B71" s="25">
        <v>117771.93000000002</v>
      </c>
      <c r="C71" s="223">
        <v>103262.12999999999</v>
      </c>
      <c r="D71" s="4">
        <f t="shared" si="27"/>
        <v>0.20217396364753012</v>
      </c>
      <c r="E71" s="229">
        <f t="shared" si="28"/>
        <v>0.17688779588974071</v>
      </c>
      <c r="F71" s="102">
        <f t="shared" si="21"/>
        <v>-0.12320253221629321</v>
      </c>
      <c r="G71" s="83">
        <f t="shared" si="22"/>
        <v>-0.12507133609881285</v>
      </c>
      <c r="I71" s="25">
        <v>18419.608000000004</v>
      </c>
      <c r="J71" s="223">
        <v>15266.847999999991</v>
      </c>
      <c r="K71" s="31">
        <f t="shared" si="29"/>
        <v>0.15305828384890552</v>
      </c>
      <c r="L71" s="229">
        <f t="shared" si="30"/>
        <v>0.12040776863168069</v>
      </c>
      <c r="M71" s="102">
        <f t="shared" si="23"/>
        <v>-0.17116325168266405</v>
      </c>
      <c r="N71" s="83">
        <f t="shared" si="24"/>
        <v>-0.21332079777829224</v>
      </c>
      <c r="P71" s="62">
        <f t="shared" si="25"/>
        <v>1.5640066355370077</v>
      </c>
      <c r="Q71" s="236">
        <f t="shared" si="26"/>
        <v>1.4784556545560306</v>
      </c>
      <c r="R71" s="92">
        <f t="shared" si="10"/>
        <v>-5.4699883643142523E-2</v>
      </c>
    </row>
    <row r="72" spans="1:18" ht="20.100000000000001" customHeight="1" x14ac:dyDescent="0.25">
      <c r="A72" s="57" t="s">
        <v>147</v>
      </c>
      <c r="B72" s="25">
        <v>45874.179999999993</v>
      </c>
      <c r="C72" s="223">
        <v>49051.96</v>
      </c>
      <c r="D72" s="4">
        <f t="shared" si="27"/>
        <v>7.875021492540922E-2</v>
      </c>
      <c r="E72" s="229">
        <f t="shared" si="28"/>
        <v>8.4025896894357369E-2</v>
      </c>
      <c r="F72" s="102">
        <f t="shared" si="21"/>
        <v>6.9271646926441124E-2</v>
      </c>
      <c r="G72" s="83">
        <f t="shared" si="22"/>
        <v>6.6992604070289577E-2</v>
      </c>
      <c r="I72" s="25">
        <v>12212.126000000002</v>
      </c>
      <c r="J72" s="223">
        <v>13400.087000000003</v>
      </c>
      <c r="K72" s="31">
        <f t="shared" si="29"/>
        <v>0.10147702642241893</v>
      </c>
      <c r="L72" s="229">
        <f t="shared" si="30"/>
        <v>0.10568485224588557</v>
      </c>
      <c r="M72" s="102">
        <f t="shared" si="23"/>
        <v>9.7277165335503499E-2</v>
      </c>
      <c r="N72" s="83">
        <f t="shared" si="24"/>
        <v>4.1465797450062271E-2</v>
      </c>
      <c r="P72" s="62">
        <f t="shared" si="25"/>
        <v>2.6620913986909422</v>
      </c>
      <c r="Q72" s="236">
        <f t="shared" si="26"/>
        <v>2.7318147939450337</v>
      </c>
      <c r="R72" s="92">
        <f t="shared" ref="R72:R80" si="31">(Q72-P72)/P72</f>
        <v>2.6191210147171223E-2</v>
      </c>
    </row>
    <row r="73" spans="1:18" ht="20.100000000000001" customHeight="1" x14ac:dyDescent="0.25">
      <c r="A73" s="57" t="s">
        <v>151</v>
      </c>
      <c r="B73" s="25">
        <v>43149.960000000006</v>
      </c>
      <c r="C73" s="223">
        <v>38506.000000000022</v>
      </c>
      <c r="D73" s="4">
        <f t="shared" si="27"/>
        <v>7.4073664619679569E-2</v>
      </c>
      <c r="E73" s="229">
        <f t="shared" si="28"/>
        <v>6.5960691189793974E-2</v>
      </c>
      <c r="F73" s="102">
        <f t="shared" si="21"/>
        <v>-0.10762373823753217</v>
      </c>
      <c r="G73" s="83">
        <f t="shared" si="22"/>
        <v>-0.10952574672173267</v>
      </c>
      <c r="I73" s="25">
        <v>8309.9320000000025</v>
      </c>
      <c r="J73" s="223">
        <v>8556.5260000000035</v>
      </c>
      <c r="K73" s="31">
        <f t="shared" si="29"/>
        <v>6.9051628613437555E-2</v>
      </c>
      <c r="L73" s="229">
        <f t="shared" si="30"/>
        <v>6.7484277232534265E-2</v>
      </c>
      <c r="M73" s="102">
        <f t="shared" si="23"/>
        <v>2.9674611055782514E-2</v>
      </c>
      <c r="N73" s="83">
        <f t="shared" si="24"/>
        <v>-2.2698253645508957E-2</v>
      </c>
      <c r="P73" s="62">
        <f t="shared" si="25"/>
        <v>1.9258261189581638</v>
      </c>
      <c r="Q73" s="236">
        <f t="shared" si="26"/>
        <v>2.2221279800550562</v>
      </c>
      <c r="R73" s="92">
        <f t="shared" si="31"/>
        <v>0.15385701657073078</v>
      </c>
    </row>
    <row r="74" spans="1:18" ht="20.100000000000001" customHeight="1" x14ac:dyDescent="0.25">
      <c r="A74" s="57" t="s">
        <v>155</v>
      </c>
      <c r="B74" s="25">
        <v>13627.570000000003</v>
      </c>
      <c r="C74" s="223">
        <v>18768.909999999993</v>
      </c>
      <c r="D74" s="4">
        <f t="shared" si="27"/>
        <v>2.3393858296999737E-2</v>
      </c>
      <c r="E74" s="229">
        <f t="shared" si="28"/>
        <v>3.2151100516258115E-2</v>
      </c>
      <c r="F74" s="102">
        <f t="shared" si="21"/>
        <v>0.37727489200202147</v>
      </c>
      <c r="G74" s="83">
        <f t="shared" si="22"/>
        <v>0.37433937181629817</v>
      </c>
      <c r="I74" s="25">
        <v>3191.3649999999989</v>
      </c>
      <c r="J74" s="223">
        <v>4599.6129999999985</v>
      </c>
      <c r="K74" s="31">
        <f t="shared" si="29"/>
        <v>2.6518742963230386E-2</v>
      </c>
      <c r="L74" s="229">
        <f t="shared" si="30"/>
        <v>3.6276586882850397E-2</v>
      </c>
      <c r="M74" s="102">
        <f t="shared" si="23"/>
        <v>0.44126823475221422</v>
      </c>
      <c r="N74" s="83">
        <f t="shared" si="24"/>
        <v>0.36796027372601214</v>
      </c>
      <c r="P74" s="62">
        <f t="shared" si="25"/>
        <v>2.3418445107968608</v>
      </c>
      <c r="Q74" s="236">
        <f t="shared" si="26"/>
        <v>2.4506553657085042</v>
      </c>
      <c r="R74" s="92">
        <f t="shared" si="31"/>
        <v>4.6463740188548298E-2</v>
      </c>
    </row>
    <row r="75" spans="1:18" ht="20.100000000000001" customHeight="1" x14ac:dyDescent="0.25">
      <c r="A75" s="57" t="s">
        <v>172</v>
      </c>
      <c r="B75" s="25">
        <v>43414.81</v>
      </c>
      <c r="C75" s="223">
        <v>39162.330000000016</v>
      </c>
      <c r="D75" s="4">
        <f t="shared" si="27"/>
        <v>7.4528321126302546E-2</v>
      </c>
      <c r="E75" s="229">
        <f t="shared" si="28"/>
        <v>6.7084983000124762E-2</v>
      </c>
      <c r="F75" s="102">
        <f t="shared" si="21"/>
        <v>-9.7949985270003065E-2</v>
      </c>
      <c r="G75" s="83">
        <f t="shared" si="22"/>
        <v>-9.9872612366560878E-2</v>
      </c>
      <c r="I75" s="25">
        <v>2167.2280000000005</v>
      </c>
      <c r="J75" s="223">
        <v>2524.3959999999997</v>
      </c>
      <c r="K75" s="31">
        <f t="shared" si="29"/>
        <v>1.8008645916313518E-2</v>
      </c>
      <c r="L75" s="229">
        <f t="shared" si="30"/>
        <v>1.9909603442880962E-2</v>
      </c>
      <c r="M75" s="102">
        <f t="shared" si="23"/>
        <v>0.16480407229880711</v>
      </c>
      <c r="N75" s="83">
        <f t="shared" si="24"/>
        <v>0.10555804891723819</v>
      </c>
      <c r="P75" s="62">
        <f t="shared" si="25"/>
        <v>0.49919094428836625</v>
      </c>
      <c r="Q75" s="236">
        <f t="shared" si="26"/>
        <v>0.64459801038395792</v>
      </c>
      <c r="R75" s="92">
        <f t="shared" si="31"/>
        <v>0.29128546452876913</v>
      </c>
    </row>
    <row r="76" spans="1:18" ht="20.100000000000001" customHeight="1" x14ac:dyDescent="0.25">
      <c r="A76" s="57" t="s">
        <v>159</v>
      </c>
      <c r="B76" s="25">
        <v>9672.2300000000032</v>
      </c>
      <c r="C76" s="223">
        <v>8242.48</v>
      </c>
      <c r="D76" s="4">
        <f t="shared" si="27"/>
        <v>1.6603897689462594E-2</v>
      </c>
      <c r="E76" s="229">
        <f t="shared" si="28"/>
        <v>1.411934965766511E-2</v>
      </c>
      <c r="F76" s="102">
        <f t="shared" si="21"/>
        <v>-0.1478200993979675</v>
      </c>
      <c r="G76" s="83">
        <f t="shared" si="22"/>
        <v>-0.14963643346069666</v>
      </c>
      <c r="I76" s="25">
        <v>2757.1020000000003</v>
      </c>
      <c r="J76" s="223">
        <v>2449.3209999999999</v>
      </c>
      <c r="K76" s="31">
        <f t="shared" si="29"/>
        <v>2.29102215702085E-2</v>
      </c>
      <c r="L76" s="229">
        <f t="shared" si="30"/>
        <v>1.9317496072058682E-2</v>
      </c>
      <c r="M76" s="102">
        <f t="shared" si="23"/>
        <v>-0.11163206874464578</v>
      </c>
      <c r="N76" s="83">
        <f t="shared" si="24"/>
        <v>-0.15681757974884228</v>
      </c>
      <c r="P76" s="62">
        <f t="shared" si="25"/>
        <v>2.8505339513224968</v>
      </c>
      <c r="Q76" s="236">
        <f t="shared" si="26"/>
        <v>2.9715825819413579</v>
      </c>
      <c r="R76" s="92">
        <f t="shared" si="31"/>
        <v>4.2465247804784438E-2</v>
      </c>
    </row>
    <row r="77" spans="1:18" ht="20.100000000000001" customHeight="1" x14ac:dyDescent="0.25">
      <c r="A77" s="57" t="s">
        <v>156</v>
      </c>
      <c r="B77" s="25">
        <v>5793.1499999999987</v>
      </c>
      <c r="C77" s="223">
        <v>6729.2899999999991</v>
      </c>
      <c r="D77" s="4">
        <f t="shared" si="27"/>
        <v>9.944849316001602E-3</v>
      </c>
      <c r="E77" s="229">
        <f t="shared" si="28"/>
        <v>1.1527258599090231E-2</v>
      </c>
      <c r="F77" s="102">
        <f t="shared" si="21"/>
        <v>0.16159429671249675</v>
      </c>
      <c r="G77" s="83">
        <f t="shared" si="22"/>
        <v>0.15911847759648587</v>
      </c>
      <c r="I77" s="25">
        <v>1579.2349999999999</v>
      </c>
      <c r="J77" s="223">
        <v>1873.3920000000003</v>
      </c>
      <c r="K77" s="31">
        <f t="shared" si="29"/>
        <v>1.3122700488203997E-2</v>
      </c>
      <c r="L77" s="229">
        <f t="shared" si="30"/>
        <v>1.47752142742524E-2</v>
      </c>
      <c r="M77" s="102">
        <f t="shared" si="23"/>
        <v>0.18626550196772512</v>
      </c>
      <c r="N77" s="83">
        <f t="shared" si="24"/>
        <v>0.12592787494722207</v>
      </c>
      <c r="P77" s="62">
        <f t="shared" si="25"/>
        <v>2.7260385110000609</v>
      </c>
      <c r="Q77" s="236">
        <f t="shared" si="26"/>
        <v>2.7839370869735154</v>
      </c>
      <c r="R77" s="92">
        <f t="shared" si="31"/>
        <v>2.1239089521231345E-2</v>
      </c>
    </row>
    <row r="78" spans="1:18" ht="20.100000000000001" customHeight="1" x14ac:dyDescent="0.25">
      <c r="A78" s="57" t="s">
        <v>177</v>
      </c>
      <c r="B78" s="25">
        <v>26985.270000000008</v>
      </c>
      <c r="C78" s="223">
        <v>26062.780000000013</v>
      </c>
      <c r="D78" s="4">
        <f t="shared" si="27"/>
        <v>4.6324442471128609E-2</v>
      </c>
      <c r="E78" s="229">
        <f t="shared" si="28"/>
        <v>4.4645483382525802E-2</v>
      </c>
      <c r="F78" s="102">
        <f t="shared" si="21"/>
        <v>-3.4184946083548322E-2</v>
      </c>
      <c r="G78" s="83">
        <f t="shared" si="22"/>
        <v>-3.6243481821701493E-2</v>
      </c>
      <c r="I78" s="25">
        <v>1599.1479999999995</v>
      </c>
      <c r="J78" s="223">
        <v>1542.1559999999999</v>
      </c>
      <c r="K78" s="31">
        <f t="shared" si="29"/>
        <v>1.3288168157563909E-2</v>
      </c>
      <c r="L78" s="229">
        <f t="shared" si="30"/>
        <v>1.2162796331106347E-2</v>
      </c>
      <c r="M78" s="102">
        <f t="shared" si="23"/>
        <v>-3.563897775565459E-2</v>
      </c>
      <c r="N78" s="83">
        <f t="shared" si="24"/>
        <v>-8.468976409039318E-2</v>
      </c>
      <c r="P78" s="62">
        <f t="shared" si="25"/>
        <v>0.59260033344116958</v>
      </c>
      <c r="Q78" s="236">
        <f t="shared" si="26"/>
        <v>0.59170817541336695</v>
      </c>
      <c r="R78" s="92">
        <f t="shared" si="31"/>
        <v>-1.5054970060883275E-3</v>
      </c>
    </row>
    <row r="79" spans="1:18" ht="20.100000000000001" customHeight="1" x14ac:dyDescent="0.25">
      <c r="A79" s="57" t="s">
        <v>173</v>
      </c>
      <c r="B79" s="25">
        <v>17995.700000000004</v>
      </c>
      <c r="C79" s="223">
        <v>14793.55</v>
      </c>
      <c r="D79" s="4">
        <f t="shared" si="27"/>
        <v>3.0892437591978478E-2</v>
      </c>
      <c r="E79" s="229">
        <f t="shared" si="28"/>
        <v>2.5341317798545059E-2</v>
      </c>
      <c r="F79" s="102">
        <f t="shared" si="21"/>
        <v>-0.1779397300466225</v>
      </c>
      <c r="G79" s="83">
        <f t="shared" si="22"/>
        <v>-0.1796918672055462</v>
      </c>
      <c r="I79" s="25">
        <v>1747.5249999999996</v>
      </c>
      <c r="J79" s="223">
        <v>1481.4959999999999</v>
      </c>
      <c r="K79" s="31">
        <f t="shared" si="29"/>
        <v>1.4521111278972848E-2</v>
      </c>
      <c r="L79" s="229">
        <f t="shared" si="30"/>
        <v>1.1684378307608781E-2</v>
      </c>
      <c r="M79" s="102">
        <f t="shared" si="23"/>
        <v>-0.15223187078868675</v>
      </c>
      <c r="N79" s="83">
        <f t="shared" si="24"/>
        <v>-0.19535233336251409</v>
      </c>
      <c r="P79" s="62">
        <f t="shared" si="25"/>
        <v>0.97107920225387123</v>
      </c>
      <c r="Q79" s="236">
        <f t="shared" si="26"/>
        <v>1.0014472523498417</v>
      </c>
      <c r="R79" s="92">
        <f t="shared" si="31"/>
        <v>3.127247502107583E-2</v>
      </c>
    </row>
    <row r="80" spans="1:18" ht="20.100000000000001" customHeight="1" x14ac:dyDescent="0.25">
      <c r="A80" s="57" t="s">
        <v>160</v>
      </c>
      <c r="B80" s="25">
        <v>11139.88</v>
      </c>
      <c r="C80" s="223">
        <v>8003.1899999999987</v>
      </c>
      <c r="D80" s="4">
        <f t="shared" si="27"/>
        <v>1.9123348782327396E-2</v>
      </c>
      <c r="E80" s="229">
        <f t="shared" si="28"/>
        <v>1.3709446427134651E-2</v>
      </c>
      <c r="F80" s="102">
        <f t="shared" si="21"/>
        <v>-0.28157305105620534</v>
      </c>
      <c r="G80" s="83">
        <f t="shared" si="22"/>
        <v>-0.28310430441952383</v>
      </c>
      <c r="I80" s="25">
        <v>1759.8389999999997</v>
      </c>
      <c r="J80" s="223">
        <v>1233.0660000000003</v>
      </c>
      <c r="K80" s="31">
        <f t="shared" si="29"/>
        <v>1.462343483044666E-2</v>
      </c>
      <c r="L80" s="229">
        <f t="shared" si="30"/>
        <v>9.7250411896150479E-3</v>
      </c>
      <c r="M80" s="102">
        <f t="shared" si="23"/>
        <v>-0.29933022282151922</v>
      </c>
      <c r="N80" s="83">
        <f t="shared" si="24"/>
        <v>-0.3349687469207257</v>
      </c>
      <c r="P80" s="62">
        <f t="shared" si="25"/>
        <v>1.5797647730496198</v>
      </c>
      <c r="Q80" s="236">
        <f t="shared" si="26"/>
        <v>1.5407181386422169</v>
      </c>
      <c r="R80" s="92">
        <f t="shared" si="31"/>
        <v>-2.4716739525737309E-2</v>
      </c>
    </row>
    <row r="81" spans="1:18" ht="20.100000000000001" customHeight="1" x14ac:dyDescent="0.25">
      <c r="A81" s="57" t="s">
        <v>179</v>
      </c>
      <c r="B81" s="25">
        <v>1593.6000000000001</v>
      </c>
      <c r="C81" s="223">
        <v>5091.2200000000012</v>
      </c>
      <c r="D81" s="4">
        <f t="shared" si="27"/>
        <v>2.735663994541857E-3</v>
      </c>
      <c r="E81" s="229">
        <f t="shared" si="28"/>
        <v>8.7212483820522206E-3</v>
      </c>
      <c r="F81" s="102">
        <f t="shared" ref="F81:F83" si="32">(C81-B81)/B81</f>
        <v>2.1947916666666671</v>
      </c>
      <c r="G81" s="83">
        <f t="shared" ref="G81:G83" si="33">(E81-D81)/D81</f>
        <v>2.1879822958713802</v>
      </c>
      <c r="I81" s="25">
        <v>355.09000000000009</v>
      </c>
      <c r="J81" s="223">
        <v>1187.2579999999994</v>
      </c>
      <c r="K81" s="31">
        <f t="shared" si="29"/>
        <v>2.9506309804154282E-3</v>
      </c>
      <c r="L81" s="229">
        <f t="shared" si="30"/>
        <v>9.363759079157135E-3</v>
      </c>
      <c r="M81" s="102">
        <f t="shared" ref="M81:M86" si="34">(J81-I81)/I81</f>
        <v>2.3435410740938889</v>
      </c>
      <c r="N81" s="83">
        <f t="shared" ref="N81:N86" si="35">(L81-K81)/K81</f>
        <v>2.1734768398042044</v>
      </c>
      <c r="P81" s="62">
        <f t="shared" si="25"/>
        <v>2.228225401606426</v>
      </c>
      <c r="Q81" s="236">
        <f t="shared" si="26"/>
        <v>2.331971511739817</v>
      </c>
      <c r="R81" s="92">
        <f t="shared" ref="R81:R83" si="36">(Q81-P81)/P81</f>
        <v>4.6559971023845174E-2</v>
      </c>
    </row>
    <row r="82" spans="1:18" ht="20.100000000000001" customHeight="1" x14ac:dyDescent="0.25">
      <c r="A82" s="57" t="s">
        <v>157</v>
      </c>
      <c r="B82" s="25">
        <v>657.72</v>
      </c>
      <c r="C82" s="223">
        <v>618.07000000000016</v>
      </c>
      <c r="D82" s="4">
        <f t="shared" si="27"/>
        <v>1.1290793941328252E-3</v>
      </c>
      <c r="E82" s="229">
        <f t="shared" si="28"/>
        <v>1.0587525165864009E-3</v>
      </c>
      <c r="F82" s="102">
        <f t="shared" si="32"/>
        <v>-6.0284011433436514E-2</v>
      </c>
      <c r="G82" s="83">
        <f t="shared" si="33"/>
        <v>-6.2286919690388964E-2</v>
      </c>
      <c r="I82" s="25">
        <v>1064.296</v>
      </c>
      <c r="J82" s="223">
        <v>1118.9059999999999</v>
      </c>
      <c r="K82" s="31">
        <f t="shared" si="29"/>
        <v>8.8437994591011228E-3</v>
      </c>
      <c r="L82" s="229">
        <f t="shared" si="30"/>
        <v>8.8246751895741278E-3</v>
      </c>
      <c r="M82" s="102">
        <f t="shared" si="34"/>
        <v>5.1310913505265357E-2</v>
      </c>
      <c r="N82" s="83">
        <f t="shared" si="35"/>
        <v>-2.1624494783533707E-3</v>
      </c>
      <c r="P82" s="62">
        <f t="shared" si="25"/>
        <v>16.181597032171744</v>
      </c>
      <c r="Q82" s="236">
        <f t="shared" si="26"/>
        <v>18.103224553853117</v>
      </c>
      <c r="R82" s="92">
        <f t="shared" si="36"/>
        <v>0.11875388553187013</v>
      </c>
    </row>
    <row r="83" spans="1:18" ht="20.100000000000001" customHeight="1" x14ac:dyDescent="0.25">
      <c r="A83" s="57" t="s">
        <v>178</v>
      </c>
      <c r="B83" s="25">
        <v>3749.3</v>
      </c>
      <c r="C83" s="223">
        <v>3602.7300000000009</v>
      </c>
      <c r="D83" s="4">
        <f t="shared" si="27"/>
        <v>6.4362606769175351E-3</v>
      </c>
      <c r="E83" s="229">
        <f t="shared" si="28"/>
        <v>6.171468367792198E-3</v>
      </c>
      <c r="F83" s="102">
        <f t="shared" si="32"/>
        <v>-3.9092630624383021E-2</v>
      </c>
      <c r="G83" s="83">
        <f t="shared" si="33"/>
        <v>-4.1140706136245542E-2</v>
      </c>
      <c r="I83" s="25">
        <v>989.76499999999976</v>
      </c>
      <c r="J83" s="223">
        <v>953.26800000000003</v>
      </c>
      <c r="K83" s="31">
        <f t="shared" si="29"/>
        <v>8.2244818843979686E-3</v>
      </c>
      <c r="L83" s="229">
        <f t="shared" si="30"/>
        <v>7.5183084804397778E-3</v>
      </c>
      <c r="M83" s="102">
        <f t="shared" si="34"/>
        <v>-3.6874409582072248E-2</v>
      </c>
      <c r="N83" s="83">
        <f t="shared" si="35"/>
        <v>-8.5862357517963284E-2</v>
      </c>
      <c r="P83" s="62">
        <f t="shared" si="25"/>
        <v>2.6398661083402226</v>
      </c>
      <c r="Q83" s="236">
        <f t="shared" si="26"/>
        <v>2.6459601468886089</v>
      </c>
      <c r="R83" s="92">
        <f t="shared" si="36"/>
        <v>2.3084650123478584E-3</v>
      </c>
    </row>
    <row r="84" spans="1:18" ht="20.100000000000001" customHeight="1" x14ac:dyDescent="0.25">
      <c r="A84" s="57" t="s">
        <v>182</v>
      </c>
      <c r="B84" s="25">
        <v>1827.3600000000001</v>
      </c>
      <c r="C84" s="223">
        <v>2612.5200000000004</v>
      </c>
      <c r="D84" s="4">
        <f t="shared" si="27"/>
        <v>3.1369496467532681E-3</v>
      </c>
      <c r="E84" s="229">
        <f t="shared" si="28"/>
        <v>4.4752408701802448E-3</v>
      </c>
      <c r="F84" s="102">
        <f t="shared" ref="F84:F92" si="37">(C84-B84)/B84</f>
        <v>0.42966903073286067</v>
      </c>
      <c r="G84" s="83">
        <f t="shared" ref="G84:G92" si="38">(E84-D84)/D84</f>
        <v>0.42662183781371926</v>
      </c>
      <c r="I84" s="25">
        <v>454.48400000000004</v>
      </c>
      <c r="J84" s="223">
        <v>687.78399999999999</v>
      </c>
      <c r="K84" s="31">
        <f t="shared" si="29"/>
        <v>3.7765483975981447E-3</v>
      </c>
      <c r="L84" s="229">
        <f t="shared" si="30"/>
        <v>5.4244685439045386E-3</v>
      </c>
      <c r="M84" s="102">
        <f t="shared" ref="M84:M85" si="39">(J84-I84)/I84</f>
        <v>0.51332940213516853</v>
      </c>
      <c r="N84" s="83">
        <f t="shared" ref="N84:N85" si="40">(L84-K84)/K84</f>
        <v>0.43635615721341164</v>
      </c>
      <c r="P84" s="62">
        <f t="shared" ref="P84:P93" si="41">(I84/B84)*10</f>
        <v>2.4871070834427806</v>
      </c>
      <c r="Q84" s="236">
        <f t="shared" ref="Q84:Q93" si="42">(J84/C84)*10</f>
        <v>2.632645874481343</v>
      </c>
      <c r="R84" s="92">
        <f t="shared" ref="R84:R93" si="43">(Q84-P84)/P84</f>
        <v>5.8517299881233963E-2</v>
      </c>
    </row>
    <row r="85" spans="1:18" ht="20.100000000000001" customHeight="1" x14ac:dyDescent="0.25">
      <c r="A85" s="57" t="s">
        <v>180</v>
      </c>
      <c r="B85" s="25">
        <v>1614.6899999999998</v>
      </c>
      <c r="C85" s="223">
        <v>978.95999999999981</v>
      </c>
      <c r="D85" s="4">
        <f t="shared" si="27"/>
        <v>2.7718682827226346E-3</v>
      </c>
      <c r="E85" s="229">
        <f t="shared" si="28"/>
        <v>1.6769562729746187E-3</v>
      </c>
      <c r="F85" s="102">
        <f t="shared" si="37"/>
        <v>-0.39371644092674141</v>
      </c>
      <c r="G85" s="83">
        <f t="shared" si="38"/>
        <v>-0.39500867215542856</v>
      </c>
      <c r="I85" s="25">
        <v>537.3370000000001</v>
      </c>
      <c r="J85" s="223">
        <v>392.85400000000004</v>
      </c>
      <c r="K85" s="31">
        <f t="shared" si="29"/>
        <v>4.4650178803218475E-3</v>
      </c>
      <c r="L85" s="229">
        <f t="shared" si="30"/>
        <v>3.0983915958310662E-3</v>
      </c>
      <c r="M85" s="102">
        <f t="shared" si="39"/>
        <v>-0.26888712297868939</v>
      </c>
      <c r="N85" s="83">
        <f t="shared" si="40"/>
        <v>-0.30607408998601193</v>
      </c>
      <c r="P85" s="62">
        <f t="shared" si="41"/>
        <v>3.327802859991702</v>
      </c>
      <c r="Q85" s="236">
        <f t="shared" si="42"/>
        <v>4.0129729508866561</v>
      </c>
      <c r="R85" s="92">
        <f t="shared" si="43"/>
        <v>0.20589263238287575</v>
      </c>
    </row>
    <row r="86" spans="1:18" ht="20.100000000000001" customHeight="1" x14ac:dyDescent="0.25">
      <c r="A86" s="57" t="s">
        <v>184</v>
      </c>
      <c r="B86" s="25">
        <v>1067.57</v>
      </c>
      <c r="C86" s="223">
        <v>1611.7299999999998</v>
      </c>
      <c r="D86" s="4">
        <f t="shared" si="27"/>
        <v>1.8326511111025664E-3</v>
      </c>
      <c r="E86" s="229">
        <f t="shared" si="28"/>
        <v>2.7608898564204687E-3</v>
      </c>
      <c r="F86" s="102">
        <f t="shared" si="37"/>
        <v>0.50971833228734409</v>
      </c>
      <c r="G86" s="83">
        <f t="shared" si="38"/>
        <v>0.5065005224914042</v>
      </c>
      <c r="I86" s="25">
        <v>235.85</v>
      </c>
      <c r="J86" s="223">
        <v>355.36400000000003</v>
      </c>
      <c r="K86" s="31">
        <f t="shared" si="29"/>
        <v>1.9598026323776464E-3</v>
      </c>
      <c r="L86" s="229">
        <f t="shared" si="30"/>
        <v>2.8027125371280705E-3</v>
      </c>
      <c r="M86" s="102">
        <f t="shared" si="34"/>
        <v>0.50673733305066793</v>
      </c>
      <c r="N86" s="83">
        <f t="shared" si="35"/>
        <v>0.4300993838995919</v>
      </c>
      <c r="P86" s="62">
        <f t="shared" si="41"/>
        <v>2.2092228144290305</v>
      </c>
      <c r="Q86" s="236">
        <f t="shared" si="42"/>
        <v>2.2048606156117962</v>
      </c>
      <c r="R86" s="92">
        <f t="shared" si="43"/>
        <v>-1.9745400005574407E-3</v>
      </c>
    </row>
    <row r="87" spans="1:18" ht="20.100000000000001" customHeight="1" x14ac:dyDescent="0.25">
      <c r="A87" s="57" t="s">
        <v>188</v>
      </c>
      <c r="B87" s="25">
        <v>1008.5899999999998</v>
      </c>
      <c r="C87" s="223">
        <v>630.27000000000021</v>
      </c>
      <c r="D87" s="4">
        <f t="shared" si="27"/>
        <v>1.7314027034732496E-3</v>
      </c>
      <c r="E87" s="229">
        <f t="shared" si="28"/>
        <v>1.0796510890819986E-3</v>
      </c>
      <c r="F87" s="102">
        <f t="shared" ref="F87:F88" si="44">(C87-B87)/B87</f>
        <v>-0.37509790896201595</v>
      </c>
      <c r="G87" s="83">
        <f t="shared" ref="G87:G88" si="45">(E87-D87)/D87</f>
        <v>-0.37642982368216032</v>
      </c>
      <c r="I87" s="25">
        <v>470.08100000000002</v>
      </c>
      <c r="J87" s="223">
        <v>284.87900000000008</v>
      </c>
      <c r="K87" s="31">
        <f t="shared" si="29"/>
        <v>3.9061521358096951E-3</v>
      </c>
      <c r="L87" s="229">
        <f t="shared" si="30"/>
        <v>2.2468059366297873E-3</v>
      </c>
      <c r="M87" s="102">
        <f t="shared" ref="M87" si="46">(J87-I87)/I87</f>
        <v>-0.39397891001763513</v>
      </c>
      <c r="N87" s="83">
        <f t="shared" ref="N87" si="47">(L87-K87)/K87</f>
        <v>-0.42480326968523119</v>
      </c>
      <c r="P87" s="62">
        <f t="shared" ref="P87" si="48">(I87/B87)*10</f>
        <v>4.6607739517544307</v>
      </c>
      <c r="Q87" s="236">
        <f t="shared" ref="Q87" si="49">(J87/C87)*10</f>
        <v>4.5199517667031586</v>
      </c>
      <c r="R87" s="92">
        <f t="shared" ref="R87" si="50">(Q87-P87)/P87</f>
        <v>-3.0214334895658935E-2</v>
      </c>
    </row>
    <row r="88" spans="1:18" ht="20.100000000000001" customHeight="1" x14ac:dyDescent="0.25">
      <c r="A88" s="57" t="s">
        <v>187</v>
      </c>
      <c r="B88" s="25">
        <v>423.98</v>
      </c>
      <c r="C88" s="223">
        <v>763.4</v>
      </c>
      <c r="D88" s="4">
        <f t="shared" si="27"/>
        <v>7.2782807505387579E-4</v>
      </c>
      <c r="E88" s="229">
        <f t="shared" si="28"/>
        <v>1.3077024789458446E-3</v>
      </c>
      <c r="F88" s="102">
        <f t="shared" si="44"/>
        <v>0.80055663002971822</v>
      </c>
      <c r="G88" s="83">
        <f t="shared" si="45"/>
        <v>0.7967189282290944</v>
      </c>
      <c r="I88" s="25">
        <v>151.06699999999998</v>
      </c>
      <c r="J88" s="223">
        <v>273.61799999999999</v>
      </c>
      <c r="K88" s="31">
        <f t="shared" si="29"/>
        <v>1.2552957569022425E-3</v>
      </c>
      <c r="L88" s="229">
        <f t="shared" si="30"/>
        <v>2.1579918027259605E-3</v>
      </c>
      <c r="M88" s="102">
        <f t="shared" ref="M88" si="51">(J88-I88)/I88</f>
        <v>0.81123607405985443</v>
      </c>
      <c r="N88" s="83">
        <f t="shared" ref="N88" si="52">(L88-K88)/K88</f>
        <v>0.71911025020218911</v>
      </c>
      <c r="P88" s="62">
        <f t="shared" si="41"/>
        <v>3.5630690126892772</v>
      </c>
      <c r="Q88" s="236">
        <f t="shared" si="42"/>
        <v>3.5842022530783342</v>
      </c>
      <c r="R88" s="92">
        <f t="shared" si="43"/>
        <v>5.9311903063887991E-3</v>
      </c>
    </row>
    <row r="89" spans="1:18" ht="20.100000000000001" customHeight="1" x14ac:dyDescent="0.25">
      <c r="A89" s="57" t="s">
        <v>202</v>
      </c>
      <c r="B89" s="25">
        <v>905.41000000000008</v>
      </c>
      <c r="C89" s="223">
        <v>1052.55</v>
      </c>
      <c r="D89" s="4">
        <f t="shared" si="27"/>
        <v>1.5542780731037543E-3</v>
      </c>
      <c r="E89" s="229">
        <f t="shared" si="28"/>
        <v>1.8030157770689661E-3</v>
      </c>
      <c r="F89" s="102">
        <f t="shared" si="37"/>
        <v>0.16251201113307767</v>
      </c>
      <c r="G89" s="83">
        <f t="shared" si="38"/>
        <v>0.16003423600289546</v>
      </c>
      <c r="I89" s="25">
        <v>221.822</v>
      </c>
      <c r="J89" s="223">
        <v>257.34699999999998</v>
      </c>
      <c r="K89" s="31">
        <f t="shared" si="29"/>
        <v>1.8432365466155367E-3</v>
      </c>
      <c r="L89" s="229">
        <f t="shared" si="30"/>
        <v>2.0296644097103178E-3</v>
      </c>
      <c r="M89" s="102">
        <f t="shared" ref="M89:M93" si="53">(J89-I89)/I89</f>
        <v>0.16015093182822251</v>
      </c>
      <c r="N89" s="83">
        <f t="shared" ref="N89:N93" si="54">(L89-K89)/K89</f>
        <v>0.10114158350272028</v>
      </c>
      <c r="P89" s="62">
        <f t="shared" si="41"/>
        <v>2.4499618957157527</v>
      </c>
      <c r="Q89" s="236">
        <f t="shared" si="42"/>
        <v>2.4449859864139469</v>
      </c>
      <c r="R89" s="92">
        <f t="shared" si="43"/>
        <v>-2.0310149763990916E-3</v>
      </c>
    </row>
    <row r="90" spans="1:18" ht="20.100000000000001" customHeight="1" x14ac:dyDescent="0.25">
      <c r="A90" s="57" t="s">
        <v>190</v>
      </c>
      <c r="B90" s="25">
        <v>3350.8300000000008</v>
      </c>
      <c r="C90" s="223">
        <v>2005.2800000000002</v>
      </c>
      <c r="D90" s="4">
        <f t="shared" si="27"/>
        <v>5.7522245123184561E-3</v>
      </c>
      <c r="E90" s="229">
        <f t="shared" si="28"/>
        <v>3.4350401191780501E-3</v>
      </c>
      <c r="F90" s="102">
        <f t="shared" si="37"/>
        <v>-0.4015572261200957</v>
      </c>
      <c r="G90" s="83">
        <f t="shared" si="38"/>
        <v>-0.4028327455192558</v>
      </c>
      <c r="I90" s="25">
        <v>373.85100000000017</v>
      </c>
      <c r="J90" s="223">
        <v>244.85699999999997</v>
      </c>
      <c r="K90" s="31">
        <f t="shared" si="29"/>
        <v>3.1065260713038622E-3</v>
      </c>
      <c r="L90" s="229">
        <f t="shared" si="30"/>
        <v>1.931157302663094E-3</v>
      </c>
      <c r="M90" s="102">
        <f t="shared" si="53"/>
        <v>-0.34504120625596868</v>
      </c>
      <c r="N90" s="83">
        <f t="shared" si="54"/>
        <v>-0.37835470929991127</v>
      </c>
      <c r="P90" s="62">
        <f t="shared" si="41"/>
        <v>1.1156967079798141</v>
      </c>
      <c r="Q90" s="236">
        <f t="shared" si="42"/>
        <v>1.2210613979095186</v>
      </c>
      <c r="R90" s="92">
        <f t="shared" si="43"/>
        <v>9.4438469860225499E-2</v>
      </c>
    </row>
    <row r="91" spans="1:18" ht="20.100000000000001" customHeight="1" x14ac:dyDescent="0.25">
      <c r="A91" s="57" t="s">
        <v>181</v>
      </c>
      <c r="B91" s="25">
        <v>357.86</v>
      </c>
      <c r="C91" s="223">
        <v>803.15999999999985</v>
      </c>
      <c r="D91" s="4">
        <f t="shared" si="27"/>
        <v>6.1432273913576111E-4</v>
      </c>
      <c r="E91" s="229">
        <f t="shared" si="28"/>
        <v>1.3758112693085464E-3</v>
      </c>
      <c r="F91" s="102">
        <f t="shared" si="37"/>
        <v>1.2443413625440112</v>
      </c>
      <c r="G91" s="83">
        <f t="shared" si="38"/>
        <v>1.2395577790984253</v>
      </c>
      <c r="I91" s="25">
        <v>158.982</v>
      </c>
      <c r="J91" s="223">
        <v>223.99700000000001</v>
      </c>
      <c r="K91" s="31">
        <f t="shared" si="29"/>
        <v>1.3210656862440663E-3</v>
      </c>
      <c r="L91" s="229">
        <f t="shared" si="30"/>
        <v>1.7666370262015183E-3</v>
      </c>
      <c r="M91" s="102">
        <f t="shared" si="53"/>
        <v>0.40894566680504718</v>
      </c>
      <c r="N91" s="83">
        <f t="shared" si="54"/>
        <v>0.33728174503136166</v>
      </c>
      <c r="P91" s="62">
        <f t="shared" si="41"/>
        <v>4.4425753087799693</v>
      </c>
      <c r="Q91" s="236">
        <f t="shared" si="42"/>
        <v>2.7889461626575036</v>
      </c>
      <c r="R91" s="92">
        <f t="shared" si="43"/>
        <v>-0.37222309835791828</v>
      </c>
    </row>
    <row r="92" spans="1:18" ht="20.100000000000001" customHeight="1" x14ac:dyDescent="0.25">
      <c r="A92" s="57" t="s">
        <v>191</v>
      </c>
      <c r="B92" s="25">
        <v>941.67000000000007</v>
      </c>
      <c r="C92" s="223">
        <v>983.71000000000015</v>
      </c>
      <c r="D92" s="4">
        <f t="shared" si="27"/>
        <v>1.6165240422566706E-3</v>
      </c>
      <c r="E92" s="229">
        <f t="shared" si="28"/>
        <v>1.685093012265938E-3</v>
      </c>
      <c r="F92" s="102">
        <f t="shared" si="37"/>
        <v>4.4644089755434574E-2</v>
      </c>
      <c r="G92" s="83">
        <f t="shared" si="38"/>
        <v>4.2417538011711171E-2</v>
      </c>
      <c r="I92" s="25">
        <v>192.25299999999999</v>
      </c>
      <c r="J92" s="223">
        <v>216.79600000000002</v>
      </c>
      <c r="K92" s="31">
        <f t="shared" si="29"/>
        <v>1.5975320563175735E-3</v>
      </c>
      <c r="L92" s="229">
        <f t="shared" si="30"/>
        <v>1.7098436172465897E-3</v>
      </c>
      <c r="M92" s="102">
        <f t="shared" si="53"/>
        <v>0.12765990647740236</v>
      </c>
      <c r="N92" s="83">
        <f t="shared" si="54"/>
        <v>7.03031657392231E-2</v>
      </c>
      <c r="P92" s="62">
        <f t="shared" si="41"/>
        <v>2.0416175517962767</v>
      </c>
      <c r="Q92" s="236">
        <f t="shared" si="42"/>
        <v>2.2038608939626512</v>
      </c>
      <c r="R92" s="92">
        <f t="shared" si="43"/>
        <v>7.9468038479404673E-2</v>
      </c>
    </row>
    <row r="93" spans="1:18" ht="20.100000000000001" customHeight="1" x14ac:dyDescent="0.25">
      <c r="A93" s="57" t="s">
        <v>189</v>
      </c>
      <c r="B93" s="25">
        <v>867.44</v>
      </c>
      <c r="C93" s="223">
        <v>631.87</v>
      </c>
      <c r="D93" s="4">
        <f t="shared" si="27"/>
        <v>1.4890966211253693E-3</v>
      </c>
      <c r="E93" s="229">
        <f t="shared" si="28"/>
        <v>1.0823918854748636E-3</v>
      </c>
      <c r="F93" s="102">
        <f t="shared" ref="F93" si="55">(C93-B93)/B93</f>
        <v>-0.27156921516185561</v>
      </c>
      <c r="G93" s="83">
        <f t="shared" ref="G93" si="56">(E93-D93)/D93</f>
        <v>-0.2731217906754384</v>
      </c>
      <c r="I93" s="25">
        <v>286.10300000000001</v>
      </c>
      <c r="J93" s="223">
        <v>192.34399999999999</v>
      </c>
      <c r="K93" s="31">
        <f t="shared" si="29"/>
        <v>2.3773814396062833E-3</v>
      </c>
      <c r="L93" s="229">
        <f t="shared" si="30"/>
        <v>1.5169936747711122E-3</v>
      </c>
      <c r="M93" s="102">
        <f t="shared" si="53"/>
        <v>-0.32771064966113606</v>
      </c>
      <c r="N93" s="83">
        <f t="shared" si="54"/>
        <v>-0.36190564564080191</v>
      </c>
      <c r="P93" s="62">
        <f t="shared" si="41"/>
        <v>3.2982454117864055</v>
      </c>
      <c r="Q93" s="236">
        <f t="shared" si="42"/>
        <v>3.0440438697833416</v>
      </c>
      <c r="R93" s="92">
        <f t="shared" si="43"/>
        <v>-7.7071748843995966E-2</v>
      </c>
    </row>
    <row r="94" spans="1:18" ht="20.100000000000001" customHeight="1" x14ac:dyDescent="0.25">
      <c r="A94" s="57" t="s">
        <v>192</v>
      </c>
      <c r="B94" s="25">
        <v>802.14999999999986</v>
      </c>
      <c r="C94" s="223">
        <v>850.1400000000001</v>
      </c>
      <c r="D94" s="4">
        <f t="shared" si="27"/>
        <v>1.3770161102044114E-3</v>
      </c>
      <c r="E94" s="229">
        <f t="shared" si="28"/>
        <v>1.4562879033940535E-3</v>
      </c>
      <c r="F94" s="102">
        <f t="shared" ref="F94" si="57">(C94-B94)/B94</f>
        <v>5.9826715701552381E-2</v>
      </c>
      <c r="G94" s="83">
        <f t="shared" ref="G94" si="58">(E94-D94)/D94</f>
        <v>5.7567803747680633E-2</v>
      </c>
      <c r="I94" s="25">
        <v>157.43800000000002</v>
      </c>
      <c r="J94" s="223">
        <v>178.29</v>
      </c>
      <c r="K94" s="31">
        <f t="shared" si="29"/>
        <v>1.308235772042705E-3</v>
      </c>
      <c r="L94" s="229">
        <f t="shared" si="30"/>
        <v>1.4061514904283032E-3</v>
      </c>
      <c r="M94" s="102">
        <f t="shared" ref="M94" si="59">(J94-I94)/I94</f>
        <v>0.13244578818328467</v>
      </c>
      <c r="N94" s="83">
        <f t="shared" ref="N94" si="60">(L94-K94)/K94</f>
        <v>7.4845620703912361E-2</v>
      </c>
      <c r="P94" s="62">
        <f t="shared" ref="P94" si="61">(I94/B94)*10</f>
        <v>1.9627002430966782</v>
      </c>
      <c r="Q94" s="236">
        <f t="shared" ref="Q94" si="62">(J94/C94)*10</f>
        <v>2.097183993224645</v>
      </c>
      <c r="R94" s="92">
        <f t="shared" ref="R94" si="63">(Q94-P94)/P94</f>
        <v>6.8519760264452362E-2</v>
      </c>
    </row>
    <row r="95" spans="1:18" ht="20.100000000000001" customHeight="1" thickBot="1" x14ac:dyDescent="0.3">
      <c r="A95" s="14" t="s">
        <v>18</v>
      </c>
      <c r="B95" s="25">
        <f>B96-SUM(B68:B94)</f>
        <v>13132.940000000061</v>
      </c>
      <c r="C95" s="223">
        <f>C96-SUM(C68:C94)</f>
        <v>13252.869999999995</v>
      </c>
      <c r="D95" s="4">
        <f t="shared" si="27"/>
        <v>2.2544748431525288E-2</v>
      </c>
      <c r="E95" s="229">
        <f t="shared" si="28"/>
        <v>2.2702136431945259E-2</v>
      </c>
      <c r="F95" s="102">
        <f>(C95-B95)/B95</f>
        <v>9.1319993847481414E-3</v>
      </c>
      <c r="G95" s="83">
        <f>(E95-D95)/D95</f>
        <v>6.9811380197034529E-3</v>
      </c>
      <c r="I95" s="25">
        <f>I96-SUM(I68:I94)</f>
        <v>2684.1129999999685</v>
      </c>
      <c r="J95" s="223">
        <f>J96-SUM(J68:J94)</f>
        <v>2716.2259999999951</v>
      </c>
      <c r="K95" s="31">
        <f t="shared" si="29"/>
        <v>2.2303717290646601E-2</v>
      </c>
      <c r="L95" s="229">
        <f t="shared" si="30"/>
        <v>2.1422543262325996E-2</v>
      </c>
      <c r="M95" s="102">
        <f>(J95-I95)/I95</f>
        <v>1.1964101362359571E-2</v>
      </c>
      <c r="N95" s="83">
        <f>(L95-K95)/K95</f>
        <v>-3.9507944655043592E-2</v>
      </c>
      <c r="P95" s="62">
        <f t="shared" si="25"/>
        <v>2.0438020732600286</v>
      </c>
      <c r="Q95" s="236">
        <f t="shared" si="26"/>
        <v>2.049537949138561</v>
      </c>
      <c r="R95" s="92">
        <f>(Q95-P95)/P95</f>
        <v>2.8064732654778219E-3</v>
      </c>
    </row>
    <row r="96" spans="1:18" ht="26.25" customHeight="1" thickBot="1" x14ac:dyDescent="0.3">
      <c r="A96" s="18" t="s">
        <v>19</v>
      </c>
      <c r="B96" s="23">
        <v>582527.67999999982</v>
      </c>
      <c r="C96" s="242">
        <v>583771.92999999993</v>
      </c>
      <c r="D96" s="20">
        <f>SUM(D68:D95)</f>
        <v>1.0000000000000004</v>
      </c>
      <c r="E96" s="243">
        <f>SUM(E68:E95)</f>
        <v>1.0000000000000002</v>
      </c>
      <c r="F96" s="103">
        <f>(C96-B96)/B96</f>
        <v>2.1359500032687149E-3</v>
      </c>
      <c r="G96" s="99">
        <v>0</v>
      </c>
      <c r="H96" s="2"/>
      <c r="I96" s="23">
        <v>120343.75099999997</v>
      </c>
      <c r="J96" s="242">
        <v>126792.882</v>
      </c>
      <c r="K96" s="30">
        <f t="shared" si="29"/>
        <v>1</v>
      </c>
      <c r="L96" s="243">
        <f t="shared" si="30"/>
        <v>1</v>
      </c>
      <c r="M96" s="103">
        <f>(J96-I96)/I96</f>
        <v>5.3589247022888829E-2</v>
      </c>
      <c r="N96" s="99">
        <f>(L96-K96)/K96</f>
        <v>0</v>
      </c>
      <c r="O96" s="2"/>
      <c r="P96" s="56">
        <f t="shared" si="25"/>
        <v>2.0658889720055882</v>
      </c>
      <c r="Q96" s="250">
        <f t="shared" si="26"/>
        <v>2.1719592101662033</v>
      </c>
      <c r="R96" s="98">
        <f>(Q96-P96)/P96</f>
        <v>5.1343629593821272E-2</v>
      </c>
    </row>
  </sheetData>
  <mergeCells count="45">
    <mergeCell ref="A4:A6"/>
    <mergeCell ref="B4:C4"/>
    <mergeCell ref="D4:E4"/>
    <mergeCell ref="F4:G4"/>
    <mergeCell ref="K4:L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I4:J4"/>
    <mergeCell ref="A36:A38"/>
    <mergeCell ref="B36:C36"/>
    <mergeCell ref="D36:E36"/>
    <mergeCell ref="F36:G36"/>
    <mergeCell ref="K36:L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I36:J36"/>
    <mergeCell ref="A65:A67"/>
    <mergeCell ref="B65:C65"/>
    <mergeCell ref="D65:E65"/>
    <mergeCell ref="F65:G65"/>
    <mergeCell ref="K65:L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I65:J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22</vt:i4>
      </vt:variant>
      <vt:variant>
        <vt:lpstr>Intervalos com nome</vt:lpstr>
      </vt:variant>
      <vt:variant>
        <vt:i4>15</vt:i4>
      </vt:variant>
    </vt:vector>
  </HeadingPairs>
  <TitlesOfParts>
    <vt:vector size="37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1 (2)</vt:lpstr>
      <vt:lpstr>'1'!Área_de_Impressão</vt:lpstr>
      <vt:lpstr>'11'!Área_de_Impressão</vt:lpstr>
      <vt:lpstr>'13'!Área_de_Impressão</vt:lpstr>
      <vt:lpstr>'14'!Área_de_Impressão</vt:lpstr>
      <vt:lpstr>'15'!Área_de_Impressão</vt:lpstr>
      <vt:lpstr>'16'!Área_de_Impressão</vt:lpstr>
      <vt:lpstr>'17'!Área_de_Impressão</vt:lpstr>
      <vt:lpstr>'18'!Área_de_Impressão</vt:lpstr>
      <vt:lpstr>'19'!Área_de_Impressão</vt:lpstr>
      <vt:lpstr>'2'!Área_de_Impressão</vt:lpstr>
      <vt:lpstr>'3'!Área_de_Impressão</vt:lpstr>
      <vt:lpstr>'5'!Área_de_Impressão</vt:lpstr>
      <vt:lpstr>'7'!Área_de_Impressão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2018-07-19T08:46:56Z</cp:lastPrinted>
  <dcterms:created xsi:type="dcterms:W3CDTF">2012-12-21T10:54:30Z</dcterms:created>
  <dcterms:modified xsi:type="dcterms:W3CDTF">2018-08-14T14:27:36Z</dcterms:modified>
</cp:coreProperties>
</file>