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mjoao lima\Documents\COMÉRCIO EXTERNO\Síntese Estatistica\60. Agosto 2018\"/>
    </mc:Choice>
  </mc:AlternateContent>
  <bookViews>
    <workbookView xWindow="360" yWindow="3360" windowWidth="15315" windowHeight="2400"/>
  </bookViews>
  <sheets>
    <sheet name="Indice" sheetId="30" r:id="rId1"/>
    <sheet name="0" sheetId="32" r:id="rId2"/>
    <sheet name="1" sheetId="58" r:id="rId3"/>
    <sheet name="2" sheetId="60" r:id="rId4"/>
    <sheet name="3" sheetId="2" r:id="rId5"/>
    <sheet name="4" sheetId="34" r:id="rId6"/>
    <sheet name="5" sheetId="3" r:id="rId7"/>
    <sheet name="6" sheetId="71" r:id="rId8"/>
    <sheet name="7" sheetId="36" r:id="rId9"/>
    <sheet name="8" sheetId="72" r:id="rId10"/>
    <sheet name="9" sheetId="46" r:id="rId11"/>
    <sheet name="10" sheetId="73" r:id="rId12"/>
    <sheet name="11" sheetId="47" r:id="rId13"/>
    <sheet name="12" sheetId="74" r:id="rId14"/>
    <sheet name="13" sheetId="48" r:id="rId15"/>
    <sheet name="14" sheetId="65" r:id="rId16"/>
    <sheet name="15" sheetId="66" r:id="rId17"/>
    <sheet name="16" sheetId="67" r:id="rId18"/>
    <sheet name="17" sheetId="68" r:id="rId19"/>
    <sheet name="18" sheetId="69" r:id="rId20"/>
    <sheet name="19" sheetId="70" r:id="rId21"/>
    <sheet name="1 (2)" sheetId="49" state="hidden" r:id="rId22"/>
  </sheets>
  <externalReferences>
    <externalReference r:id="rId23"/>
  </externalReferences>
  <definedNames>
    <definedName name="_xlnm.Print_Area" localSheetId="2">'1'!$A$1:$P$36</definedName>
    <definedName name="_xlnm.Print_Area" localSheetId="12">'11'!$A$1:$R$96</definedName>
    <definedName name="_xlnm.Print_Area" localSheetId="14">'13'!$A$1:$R$96</definedName>
    <definedName name="_xlnm.Print_Area" localSheetId="15">'14'!$A$1:$T$8</definedName>
    <definedName name="_xlnm.Print_Area" localSheetId="16">'15'!$A$1:$R$90</definedName>
    <definedName name="_xlnm.Print_Area" localSheetId="17">'16'!$A$1:$T$8</definedName>
    <definedName name="_xlnm.Print_Area" localSheetId="18">'17'!$A$1:$R$96</definedName>
    <definedName name="_xlnm.Print_Area" localSheetId="19">'18'!$A$1:$T$8</definedName>
    <definedName name="_xlnm.Print_Area" localSheetId="20">'19'!$A$1:$R$84</definedName>
    <definedName name="_xlnm.Print_Area" localSheetId="3">'2'!$A$1:$BL$68</definedName>
    <definedName name="_xlnm.Print_Area" localSheetId="4">'3'!$A$1:$S$58</definedName>
    <definedName name="_xlnm.Print_Area" localSheetId="6">'5'!$A$1:$S$96</definedName>
    <definedName name="_xlnm.Print_Area" localSheetId="8">'7'!$A$1:$R$96</definedName>
    <definedName name="_xlnm.Print_Area" localSheetId="10">'9'!$A$1:$R$96</definedName>
    <definedName name="_xlnm.Print_Area" localSheetId="0">Indice!$B$1:$N$17</definedName>
    <definedName name="Z_D2454DF7_9151_402B_B9E4_208D72282370_.wvu.Cols" localSheetId="21" hidden="1">'1 (2)'!#REF!</definedName>
    <definedName name="Z_D2454DF7_9151_402B_B9E4_208D72282370_.wvu.Cols" localSheetId="11" hidden="1">'10'!#REF!</definedName>
    <definedName name="Z_D2454DF7_9151_402B_B9E4_208D72282370_.wvu.Cols" localSheetId="12" hidden="1">'11'!#REF!</definedName>
    <definedName name="Z_D2454DF7_9151_402B_B9E4_208D72282370_.wvu.Cols" localSheetId="13" hidden="1">'12'!#REF!</definedName>
    <definedName name="Z_D2454DF7_9151_402B_B9E4_208D72282370_.wvu.Cols" localSheetId="14" hidden="1">'13'!#REF!</definedName>
    <definedName name="Z_D2454DF7_9151_402B_B9E4_208D72282370_.wvu.Cols" localSheetId="15" hidden="1">'14'!#REF!</definedName>
    <definedName name="Z_D2454DF7_9151_402B_B9E4_208D72282370_.wvu.Cols" localSheetId="16" hidden="1">'15'!#REF!</definedName>
    <definedName name="Z_D2454DF7_9151_402B_B9E4_208D72282370_.wvu.Cols" localSheetId="17" hidden="1">'16'!#REF!</definedName>
    <definedName name="Z_D2454DF7_9151_402B_B9E4_208D72282370_.wvu.Cols" localSheetId="18" hidden="1">'17'!#REF!</definedName>
    <definedName name="Z_D2454DF7_9151_402B_B9E4_208D72282370_.wvu.Cols" localSheetId="19" hidden="1">'18'!#REF!</definedName>
    <definedName name="Z_D2454DF7_9151_402B_B9E4_208D72282370_.wvu.Cols" localSheetId="20" hidden="1">'19'!#REF!</definedName>
    <definedName name="Z_D2454DF7_9151_402B_B9E4_208D72282370_.wvu.Cols" localSheetId="4" hidden="1">'3'!#REF!</definedName>
    <definedName name="Z_D2454DF7_9151_402B_B9E4_208D72282370_.wvu.Cols" localSheetId="5" hidden="1">'4'!#REF!</definedName>
    <definedName name="Z_D2454DF7_9151_402B_B9E4_208D72282370_.wvu.Cols" localSheetId="6" hidden="1">'5'!#REF!</definedName>
    <definedName name="Z_D2454DF7_9151_402B_B9E4_208D72282370_.wvu.Cols" localSheetId="7" hidden="1">'6'!#REF!</definedName>
    <definedName name="Z_D2454DF7_9151_402B_B9E4_208D72282370_.wvu.Cols" localSheetId="8" hidden="1">'7'!#REF!</definedName>
    <definedName name="Z_D2454DF7_9151_402B_B9E4_208D72282370_.wvu.Cols" localSheetId="9" hidden="1">'8'!#REF!</definedName>
    <definedName name="Z_D2454DF7_9151_402B_B9E4_208D72282370_.wvu.Cols" localSheetId="10" hidden="1">'9'!#REF!</definedName>
    <definedName name="Z_D2454DF7_9151_402B_B9E4_208D72282370_.wvu.PrintArea" localSheetId="12" hidden="1">'11'!$A$1:$R$96</definedName>
    <definedName name="Z_D2454DF7_9151_402B_B9E4_208D72282370_.wvu.PrintArea" localSheetId="14" hidden="1">'13'!$A$1:$R$96</definedName>
    <definedName name="Z_D2454DF7_9151_402B_B9E4_208D72282370_.wvu.PrintArea" localSheetId="15" hidden="1">'14'!$A$1:$T$8</definedName>
    <definedName name="Z_D2454DF7_9151_402B_B9E4_208D72282370_.wvu.PrintArea" localSheetId="16" hidden="1">'15'!$A$1:$R$90</definedName>
    <definedName name="Z_D2454DF7_9151_402B_B9E4_208D72282370_.wvu.PrintArea" localSheetId="17" hidden="1">'16'!$A$1:$T$8</definedName>
    <definedName name="Z_D2454DF7_9151_402B_B9E4_208D72282370_.wvu.PrintArea" localSheetId="18" hidden="1">'17'!$A$1:$R$96</definedName>
    <definedName name="Z_D2454DF7_9151_402B_B9E4_208D72282370_.wvu.PrintArea" localSheetId="19" hidden="1">'18'!$A$1:$T$8</definedName>
    <definedName name="Z_D2454DF7_9151_402B_B9E4_208D72282370_.wvu.PrintArea" localSheetId="20" hidden="1">'19'!$A$1:$R$84</definedName>
    <definedName name="Z_D2454DF7_9151_402B_B9E4_208D72282370_.wvu.PrintArea" localSheetId="4" hidden="1">'3'!$A$1:$S$58</definedName>
    <definedName name="Z_D2454DF7_9151_402B_B9E4_208D72282370_.wvu.PrintArea" localSheetId="6" hidden="1">'5'!$A$1:$R$96</definedName>
    <definedName name="Z_D2454DF7_9151_402B_B9E4_208D72282370_.wvu.PrintArea" localSheetId="8" hidden="1">'7'!$A$1:$R$96</definedName>
    <definedName name="Z_D2454DF7_9151_402B_B9E4_208D72282370_.wvu.PrintArea" localSheetId="10" hidden="1">'9'!$A$1:$R$96</definedName>
    <definedName name="Z_D2454DF7_9151_402B_B9E4_208D72282370_.wvu.PrintArea" localSheetId="0" hidden="1">Indice!$B$1:$N$17</definedName>
  </definedNames>
  <calcPr calcId="152511"/>
  <customWorkbookViews>
    <customWorkbookView name="Maria João Lima - Vista pessoal" guid="{D2454DF7-9151-402B-B9E4-208D72282370}" mergeInterval="0" personalView="1" maximized="1" windowWidth="1436" windowHeight="675" activeSheetId="23"/>
  </customWorkbookViews>
</workbook>
</file>

<file path=xl/calcChain.xml><?xml version="1.0" encoding="utf-8"?>
<calcChain xmlns="http://schemas.openxmlformats.org/spreadsheetml/2006/main">
  <c r="Q30" i="58" l="1"/>
  <c r="P30" i="58"/>
  <c r="O30" i="58"/>
  <c r="N30" i="58"/>
  <c r="Q28" i="58"/>
  <c r="P28" i="58"/>
  <c r="O28" i="58"/>
  <c r="N28" i="58"/>
  <c r="Q19" i="58"/>
  <c r="P19" i="58"/>
  <c r="O19" i="58"/>
  <c r="N19" i="58"/>
  <c r="Q17" i="58"/>
  <c r="P17" i="58"/>
  <c r="O17" i="58"/>
  <c r="N17" i="58"/>
  <c r="Q8" i="58"/>
  <c r="P8" i="58"/>
  <c r="O8" i="58"/>
  <c r="N8" i="58"/>
  <c r="Q6" i="58"/>
  <c r="P6" i="58"/>
  <c r="O6" i="58"/>
  <c r="N6" i="58"/>
  <c r="P82" i="66"/>
  <c r="Q82" i="66"/>
  <c r="P83" i="66"/>
  <c r="Q83" i="66"/>
  <c r="R83" i="66" s="1"/>
  <c r="Q84" i="66"/>
  <c r="P85" i="66"/>
  <c r="Q85" i="66"/>
  <c r="M82" i="66"/>
  <c r="M83" i="66"/>
  <c r="M85" i="66"/>
  <c r="F82" i="66"/>
  <c r="F83" i="66"/>
  <c r="F85" i="66"/>
  <c r="F86" i="66"/>
  <c r="P54" i="66"/>
  <c r="Q54" i="66"/>
  <c r="R54" i="66"/>
  <c r="M54" i="66"/>
  <c r="N54" i="66"/>
  <c r="F54" i="66"/>
  <c r="G54" i="66"/>
  <c r="P93" i="48"/>
  <c r="Q93" i="48"/>
  <c r="R93" i="48"/>
  <c r="M93" i="48"/>
  <c r="N93" i="48"/>
  <c r="M94" i="48"/>
  <c r="N94" i="48"/>
  <c r="F93" i="48"/>
  <c r="G93" i="48"/>
  <c r="P55" i="48"/>
  <c r="Q55" i="48"/>
  <c r="R55" i="48"/>
  <c r="P56" i="48"/>
  <c r="Q56" i="48"/>
  <c r="R56" i="48" s="1"/>
  <c r="M55" i="48"/>
  <c r="M56" i="48"/>
  <c r="F55" i="48"/>
  <c r="P94" i="47"/>
  <c r="Q94" i="47"/>
  <c r="R94" i="47"/>
  <c r="M94" i="47"/>
  <c r="F94" i="47"/>
  <c r="B95" i="47"/>
  <c r="C95" i="47"/>
  <c r="J95" i="46"/>
  <c r="I95" i="46"/>
  <c r="R85" i="66" l="1"/>
  <c r="R82" i="66"/>
  <c r="I61" i="3"/>
  <c r="B32" i="70" l="1"/>
  <c r="C32" i="70"/>
  <c r="M81" i="66" l="1"/>
  <c r="P81" i="66"/>
  <c r="Q81" i="66"/>
  <c r="M86" i="66"/>
  <c r="P86" i="66"/>
  <c r="Q86" i="66"/>
  <c r="M87" i="66"/>
  <c r="P87" i="66"/>
  <c r="Q87" i="66"/>
  <c r="F81" i="66"/>
  <c r="F87" i="66"/>
  <c r="M90" i="48"/>
  <c r="P90" i="48"/>
  <c r="Q90" i="48"/>
  <c r="R90" i="48"/>
  <c r="F90" i="48"/>
  <c r="R86" i="66" l="1"/>
  <c r="R87" i="66"/>
  <c r="R81" i="66"/>
  <c r="J23" i="60"/>
  <c r="J22" i="60"/>
  <c r="J20" i="60"/>
  <c r="J21" i="60"/>
  <c r="M82" i="70"/>
  <c r="P82" i="70"/>
  <c r="Q82" i="70"/>
  <c r="F82" i="70"/>
  <c r="M78" i="66"/>
  <c r="P78" i="66"/>
  <c r="Q78" i="66"/>
  <c r="M79" i="66"/>
  <c r="P79" i="66"/>
  <c r="Q79" i="66"/>
  <c r="M80" i="66"/>
  <c r="P80" i="66"/>
  <c r="Q80" i="66"/>
  <c r="M88" i="66"/>
  <c r="P88" i="66"/>
  <c r="Q88" i="66"/>
  <c r="F78" i="66"/>
  <c r="F79" i="66"/>
  <c r="F80" i="66"/>
  <c r="F88" i="66"/>
  <c r="M89" i="48"/>
  <c r="P89" i="48"/>
  <c r="Q89" i="48"/>
  <c r="F89" i="48"/>
  <c r="M88" i="47"/>
  <c r="P88" i="47"/>
  <c r="Q88" i="47"/>
  <c r="M89" i="47"/>
  <c r="P89" i="47"/>
  <c r="Q89" i="47"/>
  <c r="Q90" i="47"/>
  <c r="M91" i="47"/>
  <c r="P91" i="47"/>
  <c r="Q91" i="47"/>
  <c r="M92" i="47"/>
  <c r="P92" i="47"/>
  <c r="Q92" i="47"/>
  <c r="F88" i="47"/>
  <c r="F89" i="47"/>
  <c r="F91" i="47"/>
  <c r="F92" i="47"/>
  <c r="F93" i="47"/>
  <c r="R89" i="47" l="1"/>
  <c r="R89" i="48"/>
  <c r="R88" i="47"/>
  <c r="R82" i="70"/>
  <c r="R91" i="47"/>
  <c r="R92" i="47"/>
  <c r="R79" i="66"/>
  <c r="R78" i="66"/>
  <c r="R88" i="66"/>
  <c r="R80" i="66"/>
  <c r="M81" i="70"/>
  <c r="P81" i="70"/>
  <c r="Q81" i="70"/>
  <c r="F81" i="70"/>
  <c r="P55" i="70"/>
  <c r="Q55" i="70"/>
  <c r="M55" i="70"/>
  <c r="F55" i="70"/>
  <c r="M77" i="66"/>
  <c r="P77" i="66"/>
  <c r="Q77" i="66"/>
  <c r="F77" i="66"/>
  <c r="P28" i="66"/>
  <c r="Q28" i="66"/>
  <c r="P29" i="66"/>
  <c r="Q29" i="66"/>
  <c r="M28" i="66"/>
  <c r="M29" i="66"/>
  <c r="F28" i="66"/>
  <c r="F29" i="66"/>
  <c r="P94" i="48"/>
  <c r="Q94" i="48"/>
  <c r="F94" i="48"/>
  <c r="K88" i="47"/>
  <c r="L88" i="47"/>
  <c r="R55" i="70" l="1"/>
  <c r="R94" i="48"/>
  <c r="N88" i="47"/>
  <c r="R77" i="66"/>
  <c r="R28" i="66"/>
  <c r="R81" i="70"/>
  <c r="R29" i="66"/>
  <c r="B83" i="70"/>
  <c r="C83" i="70"/>
  <c r="M75" i="66"/>
  <c r="P75" i="66"/>
  <c r="Q75" i="66"/>
  <c r="M76" i="66"/>
  <c r="P76" i="66"/>
  <c r="Q76" i="66"/>
  <c r="F75" i="66"/>
  <c r="F76" i="66"/>
  <c r="M52" i="66"/>
  <c r="P52" i="66"/>
  <c r="Q52" i="66"/>
  <c r="Q53" i="66"/>
  <c r="F52" i="66"/>
  <c r="M25" i="66"/>
  <c r="P25" i="66"/>
  <c r="Q25" i="66"/>
  <c r="M26" i="66"/>
  <c r="P26" i="66"/>
  <c r="Q26" i="66"/>
  <c r="M27" i="66"/>
  <c r="P27" i="66"/>
  <c r="Q27" i="66"/>
  <c r="M30" i="66"/>
  <c r="P30" i="66"/>
  <c r="Q30" i="66"/>
  <c r="M31" i="66"/>
  <c r="P31" i="66"/>
  <c r="Q31" i="66"/>
  <c r="F25" i="66"/>
  <c r="F26" i="66"/>
  <c r="F27" i="66"/>
  <c r="F30" i="66"/>
  <c r="F31" i="66"/>
  <c r="M85" i="47"/>
  <c r="P85" i="47"/>
  <c r="Q85" i="47"/>
  <c r="M86" i="47"/>
  <c r="P86" i="47"/>
  <c r="Q86" i="47"/>
  <c r="M87" i="47"/>
  <c r="P87" i="47"/>
  <c r="Q87" i="47"/>
  <c r="F85" i="47"/>
  <c r="F86" i="47"/>
  <c r="F87" i="47"/>
  <c r="M58" i="47"/>
  <c r="P58" i="47"/>
  <c r="Q58" i="47"/>
  <c r="M59" i="47"/>
  <c r="P59" i="47"/>
  <c r="Q59" i="47"/>
  <c r="F58" i="47"/>
  <c r="M57" i="46"/>
  <c r="P57" i="46"/>
  <c r="Q57" i="46"/>
  <c r="M58" i="46"/>
  <c r="P58" i="46"/>
  <c r="Q58" i="46"/>
  <c r="F57" i="46"/>
  <c r="F58" i="46"/>
  <c r="M94" i="36"/>
  <c r="P94" i="36"/>
  <c r="Q94" i="36"/>
  <c r="F94" i="36"/>
  <c r="R58" i="47" l="1"/>
  <c r="R30" i="66"/>
  <c r="R26" i="66"/>
  <c r="R58" i="46"/>
  <c r="R57" i="46"/>
  <c r="F83" i="70"/>
  <c r="R75" i="66"/>
  <c r="R76" i="66"/>
  <c r="R52" i="66"/>
  <c r="R27" i="66"/>
  <c r="R31" i="66"/>
  <c r="R59" i="47"/>
  <c r="R94" i="36"/>
  <c r="R25" i="66"/>
  <c r="R87" i="47"/>
  <c r="R86" i="47"/>
  <c r="R85" i="47"/>
  <c r="P32" i="58"/>
  <c r="Q20" i="58"/>
  <c r="P23" i="58"/>
  <c r="Q12" i="58"/>
  <c r="P12" i="58"/>
  <c r="Q29" i="58"/>
  <c r="Q26" i="58"/>
  <c r="P26" i="58"/>
  <c r="Q15" i="58"/>
  <c r="P15" i="58"/>
  <c r="Q31" i="58" l="1"/>
  <c r="Q21" i="58"/>
  <c r="P10" i="58"/>
  <c r="Q9" i="58"/>
  <c r="Q10" i="58"/>
  <c r="Q11" i="58" s="1"/>
  <c r="Q18" i="58"/>
  <c r="P21" i="58"/>
  <c r="Q23" i="58"/>
  <c r="Q32" i="58"/>
  <c r="Q33" i="58" s="1"/>
  <c r="Q7" i="58"/>
  <c r="Q22" i="58" l="1"/>
  <c r="T63" i="60"/>
  <c r="AQ29" i="60"/>
  <c r="AQ30" i="60"/>
  <c r="AQ31" i="60"/>
  <c r="AQ32" i="60"/>
  <c r="AQ33" i="60"/>
  <c r="AQ34" i="60"/>
  <c r="AQ35" i="60"/>
  <c r="AQ36" i="60"/>
  <c r="AQ37" i="60"/>
  <c r="AQ38" i="60"/>
  <c r="AQ39" i="60"/>
  <c r="AQ40" i="60"/>
  <c r="AF41" i="60" l="1"/>
  <c r="J41" i="60"/>
  <c r="AP19" i="60"/>
  <c r="T19" i="60"/>
  <c r="T20" i="60"/>
  <c r="P79" i="70"/>
  <c r="Q79" i="70"/>
  <c r="P80" i="70"/>
  <c r="Q80" i="70"/>
  <c r="M79" i="70"/>
  <c r="M80" i="70"/>
  <c r="F79" i="70"/>
  <c r="F80" i="70"/>
  <c r="P53" i="70"/>
  <c r="Q53" i="70"/>
  <c r="P54" i="70"/>
  <c r="Q54" i="70"/>
  <c r="M53" i="70"/>
  <c r="M54" i="70"/>
  <c r="F53" i="70"/>
  <c r="F54" i="70"/>
  <c r="P88" i="68"/>
  <c r="Q88" i="68"/>
  <c r="P89" i="68"/>
  <c r="Q89" i="68"/>
  <c r="P90" i="68"/>
  <c r="Q90" i="68"/>
  <c r="P91" i="68"/>
  <c r="Q91" i="68"/>
  <c r="P92" i="68"/>
  <c r="Q92" i="68"/>
  <c r="P93" i="68"/>
  <c r="Q93" i="68"/>
  <c r="P94" i="68"/>
  <c r="Q94" i="68"/>
  <c r="M88" i="68"/>
  <c r="M89" i="68"/>
  <c r="M90" i="68"/>
  <c r="M91" i="68"/>
  <c r="M92" i="68"/>
  <c r="M93" i="68"/>
  <c r="M94" i="68"/>
  <c r="F88" i="68"/>
  <c r="F89" i="68"/>
  <c r="F90" i="68"/>
  <c r="F91" i="68"/>
  <c r="F92" i="68"/>
  <c r="F93" i="68"/>
  <c r="F94" i="68"/>
  <c r="P70" i="66"/>
  <c r="Q70" i="66"/>
  <c r="P71" i="66"/>
  <c r="Q71" i="66"/>
  <c r="P72" i="66"/>
  <c r="Q72" i="66"/>
  <c r="P73" i="66"/>
  <c r="Q73" i="66"/>
  <c r="P74" i="66"/>
  <c r="Q74" i="66"/>
  <c r="M70" i="66"/>
  <c r="M71" i="66"/>
  <c r="M72" i="66"/>
  <c r="M73" i="66"/>
  <c r="M74" i="66"/>
  <c r="F70" i="66"/>
  <c r="F71" i="66"/>
  <c r="F72" i="66"/>
  <c r="F73" i="66"/>
  <c r="F74" i="66"/>
  <c r="P17" i="66"/>
  <c r="Q17" i="66"/>
  <c r="P18" i="66"/>
  <c r="Q18" i="66"/>
  <c r="P19" i="66"/>
  <c r="Q19" i="66"/>
  <c r="P20" i="66"/>
  <c r="Q20" i="66"/>
  <c r="P21" i="66"/>
  <c r="Q21" i="66"/>
  <c r="P22" i="66"/>
  <c r="Q22" i="66"/>
  <c r="P23" i="66"/>
  <c r="Q23" i="66"/>
  <c r="P24" i="66"/>
  <c r="Q24" i="66"/>
  <c r="M17" i="66"/>
  <c r="M18" i="66"/>
  <c r="M19" i="66"/>
  <c r="M20" i="66"/>
  <c r="M21" i="66"/>
  <c r="M22" i="66"/>
  <c r="M23" i="66"/>
  <c r="M24" i="66"/>
  <c r="F17" i="66"/>
  <c r="F18" i="66"/>
  <c r="F19" i="66"/>
  <c r="F20" i="66"/>
  <c r="F21" i="66"/>
  <c r="F22" i="66"/>
  <c r="F23" i="66"/>
  <c r="F24" i="66"/>
  <c r="D8" i="65"/>
  <c r="E8" i="65"/>
  <c r="R88" i="68" l="1"/>
  <c r="R79" i="70"/>
  <c r="R18" i="66"/>
  <c r="R53" i="70"/>
  <c r="R94" i="68"/>
  <c r="R92" i="68"/>
  <c r="R90" i="68"/>
  <c r="R89" i="68"/>
  <c r="R74" i="66"/>
  <c r="R70" i="66"/>
  <c r="R22" i="66"/>
  <c r="R20" i="66"/>
  <c r="R19" i="66"/>
  <c r="R80" i="70"/>
  <c r="R54" i="70"/>
  <c r="R93" i="68"/>
  <c r="R91" i="68"/>
  <c r="R24" i="66"/>
  <c r="R23" i="66"/>
  <c r="R72" i="66"/>
  <c r="R71" i="66"/>
  <c r="R73" i="66"/>
  <c r="R21" i="66"/>
  <c r="R17" i="66"/>
  <c r="P81" i="47"/>
  <c r="Q81" i="47"/>
  <c r="P82" i="47"/>
  <c r="Q82" i="47"/>
  <c r="P83" i="47"/>
  <c r="Q83" i="47"/>
  <c r="P84" i="47"/>
  <c r="Q84" i="47"/>
  <c r="P93" i="47"/>
  <c r="Q93" i="47"/>
  <c r="M81" i="47"/>
  <c r="M82" i="47"/>
  <c r="M83" i="47"/>
  <c r="M84" i="47"/>
  <c r="M93" i="47"/>
  <c r="F81" i="47"/>
  <c r="F82" i="47"/>
  <c r="F83" i="47"/>
  <c r="F84" i="47"/>
  <c r="P43" i="47"/>
  <c r="Q43" i="47"/>
  <c r="P44" i="47"/>
  <c r="Q44" i="47"/>
  <c r="P45" i="47"/>
  <c r="Q45" i="47"/>
  <c r="P46" i="47"/>
  <c r="Q46" i="47"/>
  <c r="P47" i="47"/>
  <c r="Q47" i="47"/>
  <c r="P48" i="47"/>
  <c r="Q48" i="47"/>
  <c r="P49" i="47"/>
  <c r="Q49" i="47"/>
  <c r="P50" i="47"/>
  <c r="Q50" i="47"/>
  <c r="P51" i="47"/>
  <c r="Q51" i="47"/>
  <c r="P52" i="47"/>
  <c r="Q52" i="47"/>
  <c r="P53" i="47"/>
  <c r="Q53" i="47"/>
  <c r="P54" i="47"/>
  <c r="Q54" i="47"/>
  <c r="P55" i="47"/>
  <c r="Q55" i="47"/>
  <c r="P56" i="47"/>
  <c r="Q56" i="47"/>
  <c r="P57" i="47"/>
  <c r="Q57" i="47"/>
  <c r="P60" i="47"/>
  <c r="Q60" i="47"/>
  <c r="M44" i="47"/>
  <c r="M45" i="47"/>
  <c r="M46" i="47"/>
  <c r="M47" i="47"/>
  <c r="M48" i="47"/>
  <c r="M49" i="47"/>
  <c r="M50" i="47"/>
  <c r="M51" i="47"/>
  <c r="M52" i="47"/>
  <c r="M53" i="47"/>
  <c r="M54" i="47"/>
  <c r="M55" i="47"/>
  <c r="M56" i="47"/>
  <c r="M57" i="47"/>
  <c r="F44" i="47"/>
  <c r="F45" i="47"/>
  <c r="F46" i="47"/>
  <c r="F47" i="47"/>
  <c r="F48" i="47"/>
  <c r="F49" i="47"/>
  <c r="F50" i="47"/>
  <c r="F51" i="47"/>
  <c r="F52" i="47"/>
  <c r="F53" i="47"/>
  <c r="F54" i="47"/>
  <c r="F55" i="47"/>
  <c r="F56" i="47"/>
  <c r="F57" i="47"/>
  <c r="P30" i="47"/>
  <c r="Q30" i="47"/>
  <c r="P31" i="47"/>
  <c r="Q31" i="47"/>
  <c r="M30" i="47"/>
  <c r="M31" i="47"/>
  <c r="F30" i="47"/>
  <c r="M94" i="46"/>
  <c r="P94" i="46"/>
  <c r="Q94" i="46"/>
  <c r="F94" i="46"/>
  <c r="F59" i="46"/>
  <c r="M59" i="46"/>
  <c r="P59" i="46"/>
  <c r="R82" i="47" l="1"/>
  <c r="R45" i="47"/>
  <c r="R53" i="47"/>
  <c r="R49" i="47"/>
  <c r="R47" i="47"/>
  <c r="R46" i="47"/>
  <c r="R84" i="47"/>
  <c r="R83" i="47"/>
  <c r="R60" i="47"/>
  <c r="R57" i="47"/>
  <c r="R55" i="47"/>
  <c r="R54" i="47"/>
  <c r="R31" i="47"/>
  <c r="R30" i="47"/>
  <c r="R51" i="47"/>
  <c r="R50" i="47"/>
  <c r="R43" i="47"/>
  <c r="R56" i="47"/>
  <c r="R52" i="47"/>
  <c r="R48" i="47"/>
  <c r="R44" i="47"/>
  <c r="R93" i="47"/>
  <c r="R81" i="47"/>
  <c r="R94" i="46"/>
  <c r="P87" i="48"/>
  <c r="Q87" i="48"/>
  <c r="P88" i="48"/>
  <c r="Q88" i="48"/>
  <c r="P91" i="48"/>
  <c r="Q91" i="48"/>
  <c r="P92" i="48"/>
  <c r="Q92" i="48"/>
  <c r="M87" i="48"/>
  <c r="M88" i="48"/>
  <c r="M91" i="48"/>
  <c r="M92" i="48"/>
  <c r="F87" i="48"/>
  <c r="F88" i="48"/>
  <c r="F91" i="48"/>
  <c r="F92" i="48"/>
  <c r="F87" i="36"/>
  <c r="F88" i="36"/>
  <c r="M87" i="36"/>
  <c r="P87" i="36"/>
  <c r="Q87" i="36"/>
  <c r="N14" i="58"/>
  <c r="R87" i="48" l="1"/>
  <c r="R87" i="36"/>
  <c r="R91" i="48"/>
  <c r="R88" i="48"/>
  <c r="R92" i="48"/>
  <c r="D63" i="70" l="1"/>
  <c r="D64" i="70"/>
  <c r="D65" i="70"/>
  <c r="D66" i="70"/>
  <c r="D67" i="70"/>
  <c r="D68" i="70"/>
  <c r="D69" i="70"/>
  <c r="D70" i="70"/>
  <c r="D71" i="70"/>
  <c r="D72" i="70"/>
  <c r="D73" i="70"/>
  <c r="D74" i="70"/>
  <c r="D75" i="70"/>
  <c r="D76" i="70"/>
  <c r="D77" i="70"/>
  <c r="D78" i="70"/>
  <c r="D79" i="70"/>
  <c r="D80" i="70"/>
  <c r="D81" i="70"/>
  <c r="D82" i="70"/>
  <c r="M66" i="70"/>
  <c r="P66" i="70"/>
  <c r="Q66" i="70"/>
  <c r="M67" i="70"/>
  <c r="P67" i="70"/>
  <c r="Q67" i="70"/>
  <c r="F66" i="70"/>
  <c r="F67" i="70"/>
  <c r="M69" i="70"/>
  <c r="P69" i="70"/>
  <c r="Q69" i="70"/>
  <c r="M70" i="70"/>
  <c r="P70" i="70"/>
  <c r="Q70" i="70"/>
  <c r="M71" i="70"/>
  <c r="P71" i="70"/>
  <c r="Q71" i="70"/>
  <c r="M72" i="70"/>
  <c r="P72" i="70"/>
  <c r="Q72" i="70"/>
  <c r="M73" i="70"/>
  <c r="P73" i="70"/>
  <c r="Q73" i="70"/>
  <c r="M74" i="70"/>
  <c r="P74" i="70"/>
  <c r="Q74" i="70"/>
  <c r="M75" i="70"/>
  <c r="P75" i="70"/>
  <c r="Q75" i="70"/>
  <c r="M76" i="70"/>
  <c r="P76" i="70"/>
  <c r="Q76" i="70"/>
  <c r="M77" i="70"/>
  <c r="P77" i="70"/>
  <c r="Q77" i="70"/>
  <c r="M78" i="70"/>
  <c r="P78" i="70"/>
  <c r="Q78" i="70"/>
  <c r="F69" i="70"/>
  <c r="F70" i="70"/>
  <c r="F71" i="70"/>
  <c r="F72" i="70"/>
  <c r="F73" i="70"/>
  <c r="F74" i="70"/>
  <c r="F75" i="70"/>
  <c r="F76" i="70"/>
  <c r="F77" i="70"/>
  <c r="F78" i="70"/>
  <c r="P52" i="70"/>
  <c r="Q52" i="70"/>
  <c r="M52" i="70"/>
  <c r="F52" i="70"/>
  <c r="M19" i="70"/>
  <c r="P19" i="70"/>
  <c r="Q19" i="70"/>
  <c r="M20" i="70"/>
  <c r="P20" i="70"/>
  <c r="Q20" i="70"/>
  <c r="M21" i="70"/>
  <c r="P21" i="70"/>
  <c r="Q21" i="70"/>
  <c r="M22" i="70"/>
  <c r="P22" i="70"/>
  <c r="Q22" i="70"/>
  <c r="M23" i="70"/>
  <c r="P23" i="70"/>
  <c r="Q23" i="70"/>
  <c r="M24" i="70"/>
  <c r="P24" i="70"/>
  <c r="Q24" i="70"/>
  <c r="M25" i="70"/>
  <c r="P25" i="70"/>
  <c r="Q25" i="70"/>
  <c r="M26" i="70"/>
  <c r="P26" i="70"/>
  <c r="Q26" i="70"/>
  <c r="M27" i="70"/>
  <c r="P27" i="70"/>
  <c r="Q27" i="70"/>
  <c r="M28" i="70"/>
  <c r="P28" i="70"/>
  <c r="Q28" i="70"/>
  <c r="M29" i="70"/>
  <c r="P29" i="70"/>
  <c r="Q29" i="70"/>
  <c r="M30" i="70"/>
  <c r="P30" i="70"/>
  <c r="Q30" i="70"/>
  <c r="M31" i="70"/>
  <c r="P31" i="70"/>
  <c r="Q31" i="70"/>
  <c r="F19" i="70"/>
  <c r="F20" i="70"/>
  <c r="F21" i="70"/>
  <c r="F22" i="70"/>
  <c r="F23" i="70"/>
  <c r="F24" i="70"/>
  <c r="F25" i="70"/>
  <c r="F26" i="70"/>
  <c r="F27" i="70"/>
  <c r="F28" i="70"/>
  <c r="F29" i="70"/>
  <c r="F30" i="70"/>
  <c r="F31" i="70"/>
  <c r="M82" i="68"/>
  <c r="P82" i="68"/>
  <c r="Q82" i="68"/>
  <c r="M83" i="68"/>
  <c r="P83" i="68"/>
  <c r="Q83" i="68"/>
  <c r="M84" i="68"/>
  <c r="P84" i="68"/>
  <c r="Q84" i="68"/>
  <c r="M85" i="68"/>
  <c r="P85" i="68"/>
  <c r="Q85" i="68"/>
  <c r="M86" i="68"/>
  <c r="P86" i="68"/>
  <c r="Q86" i="68"/>
  <c r="M87" i="68"/>
  <c r="P87" i="68"/>
  <c r="Q87" i="68"/>
  <c r="F82" i="68"/>
  <c r="F83" i="68"/>
  <c r="F84" i="68"/>
  <c r="F85" i="68"/>
  <c r="F86" i="68"/>
  <c r="F87" i="68"/>
  <c r="J61" i="68"/>
  <c r="I61" i="68"/>
  <c r="C61" i="68"/>
  <c r="B61" i="68"/>
  <c r="M60" i="68"/>
  <c r="P60" i="68"/>
  <c r="Q60" i="68"/>
  <c r="F60" i="68"/>
  <c r="M69" i="66"/>
  <c r="P69" i="66"/>
  <c r="Q69" i="66"/>
  <c r="F69" i="66"/>
  <c r="M47" i="66"/>
  <c r="P47" i="66"/>
  <c r="Q47" i="66"/>
  <c r="M48" i="66"/>
  <c r="P48" i="66"/>
  <c r="Q48" i="66"/>
  <c r="M49" i="66"/>
  <c r="P49" i="66"/>
  <c r="Q49" i="66"/>
  <c r="M50" i="66"/>
  <c r="P50" i="66"/>
  <c r="Q50" i="66"/>
  <c r="M51" i="66"/>
  <c r="P51" i="66"/>
  <c r="Q51" i="66"/>
  <c r="F47" i="66"/>
  <c r="F48" i="66"/>
  <c r="F49" i="66"/>
  <c r="F50" i="66"/>
  <c r="F51" i="66"/>
  <c r="M77" i="47"/>
  <c r="P77" i="47"/>
  <c r="Q77" i="47"/>
  <c r="M78" i="47"/>
  <c r="P78" i="47"/>
  <c r="Q78" i="47"/>
  <c r="M79" i="47"/>
  <c r="P79" i="47"/>
  <c r="Q79" i="47"/>
  <c r="M80" i="47"/>
  <c r="P80" i="47"/>
  <c r="Q80" i="47"/>
  <c r="F77" i="47"/>
  <c r="F78" i="47"/>
  <c r="F79" i="47"/>
  <c r="F80" i="47"/>
  <c r="M60" i="47"/>
  <c r="P25" i="47"/>
  <c r="Q25" i="47"/>
  <c r="P26" i="47"/>
  <c r="Q26" i="47"/>
  <c r="P27" i="47"/>
  <c r="Q27" i="47"/>
  <c r="P28" i="47"/>
  <c r="Q28" i="47"/>
  <c r="P29" i="47"/>
  <c r="Q29" i="47"/>
  <c r="M25" i="47"/>
  <c r="M26" i="47"/>
  <c r="M27" i="47"/>
  <c r="M28" i="47"/>
  <c r="M29" i="47"/>
  <c r="F27" i="47"/>
  <c r="F28" i="47"/>
  <c r="F29" i="47"/>
  <c r="F25" i="47"/>
  <c r="F26" i="47"/>
  <c r="D7" i="47"/>
  <c r="E7" i="47"/>
  <c r="D8" i="47"/>
  <c r="E8" i="47"/>
  <c r="D9" i="47"/>
  <c r="E9" i="47"/>
  <c r="D10" i="47"/>
  <c r="E10" i="47"/>
  <c r="D11" i="47"/>
  <c r="E11" i="47"/>
  <c r="D12" i="47"/>
  <c r="E12" i="47"/>
  <c r="D13" i="47"/>
  <c r="E13" i="47"/>
  <c r="D14" i="47"/>
  <c r="E14" i="47"/>
  <c r="D15" i="47"/>
  <c r="E15" i="47"/>
  <c r="D16" i="47"/>
  <c r="E16" i="47"/>
  <c r="D17" i="47"/>
  <c r="E17" i="47"/>
  <c r="D18" i="47"/>
  <c r="E18" i="47"/>
  <c r="D19" i="47"/>
  <c r="E19" i="47"/>
  <c r="D20" i="47"/>
  <c r="E20" i="47"/>
  <c r="D21" i="47"/>
  <c r="E21" i="47"/>
  <c r="D22" i="47"/>
  <c r="E22" i="47"/>
  <c r="D23" i="47"/>
  <c r="E23" i="47"/>
  <c r="D24" i="47"/>
  <c r="E24" i="47"/>
  <c r="D25" i="47"/>
  <c r="E25" i="47"/>
  <c r="D26" i="47"/>
  <c r="E26" i="47"/>
  <c r="D27" i="47"/>
  <c r="E27" i="47"/>
  <c r="D28" i="47"/>
  <c r="E28" i="47"/>
  <c r="D29" i="47"/>
  <c r="E29" i="47"/>
  <c r="D30" i="47"/>
  <c r="E30" i="47"/>
  <c r="D31" i="47"/>
  <c r="E31" i="47"/>
  <c r="M76" i="46"/>
  <c r="P76" i="46"/>
  <c r="Q76" i="46"/>
  <c r="M77" i="46"/>
  <c r="P77" i="46"/>
  <c r="Q77" i="46"/>
  <c r="M78" i="46"/>
  <c r="P78" i="46"/>
  <c r="Q78" i="46"/>
  <c r="M79" i="46"/>
  <c r="P79" i="46"/>
  <c r="Q79" i="46"/>
  <c r="M80" i="46"/>
  <c r="P80" i="46"/>
  <c r="Q80" i="46"/>
  <c r="M81" i="46"/>
  <c r="P81" i="46"/>
  <c r="Q81" i="46"/>
  <c r="M82" i="46"/>
  <c r="P82" i="46"/>
  <c r="Q82" i="46"/>
  <c r="M83" i="46"/>
  <c r="P83" i="46"/>
  <c r="Q83" i="46"/>
  <c r="M84" i="46"/>
  <c r="P84" i="46"/>
  <c r="Q84" i="46"/>
  <c r="M85" i="46"/>
  <c r="P85" i="46"/>
  <c r="Q85" i="46"/>
  <c r="M86" i="46"/>
  <c r="P86" i="46"/>
  <c r="Q86" i="46"/>
  <c r="M87" i="46"/>
  <c r="P87" i="46"/>
  <c r="Q87" i="46"/>
  <c r="M88" i="46"/>
  <c r="P88" i="46"/>
  <c r="Q88" i="46"/>
  <c r="M89" i="46"/>
  <c r="P89" i="46"/>
  <c r="Q89" i="46"/>
  <c r="M90" i="46"/>
  <c r="P90" i="46"/>
  <c r="Q90" i="46"/>
  <c r="M91" i="46"/>
  <c r="P91" i="46"/>
  <c r="Q91" i="46"/>
  <c r="M92" i="46"/>
  <c r="P92" i="46"/>
  <c r="Q92" i="46"/>
  <c r="M93" i="46"/>
  <c r="P93" i="46"/>
  <c r="Q93" i="46"/>
  <c r="F76" i="46"/>
  <c r="F77" i="46"/>
  <c r="F78" i="46"/>
  <c r="F79" i="46"/>
  <c r="F80" i="46"/>
  <c r="F81" i="46"/>
  <c r="F82" i="46"/>
  <c r="F83" i="46"/>
  <c r="F84" i="46"/>
  <c r="P56" i="46"/>
  <c r="Q56" i="46"/>
  <c r="M56" i="46"/>
  <c r="F56" i="46"/>
  <c r="P24" i="46"/>
  <c r="Q24" i="46"/>
  <c r="P25" i="46"/>
  <c r="Q25" i="46"/>
  <c r="P26" i="46"/>
  <c r="Q26" i="46"/>
  <c r="P27" i="46"/>
  <c r="Q27" i="46"/>
  <c r="M24" i="46"/>
  <c r="M25" i="46"/>
  <c r="F24" i="46"/>
  <c r="F25" i="46"/>
  <c r="P84" i="36"/>
  <c r="Q84" i="36"/>
  <c r="P85" i="36"/>
  <c r="Q85" i="36"/>
  <c r="P86" i="36"/>
  <c r="Q86" i="36"/>
  <c r="P88" i="36"/>
  <c r="Q88" i="36"/>
  <c r="P89" i="36"/>
  <c r="Q89" i="36"/>
  <c r="P90" i="36"/>
  <c r="Q90" i="36"/>
  <c r="P91" i="36"/>
  <c r="Q91" i="36"/>
  <c r="P92" i="36"/>
  <c r="Q92" i="36"/>
  <c r="P93" i="36"/>
  <c r="Q93" i="36"/>
  <c r="M84" i="36"/>
  <c r="M85" i="36"/>
  <c r="M89" i="36"/>
  <c r="M90" i="36"/>
  <c r="M91" i="36"/>
  <c r="M92" i="36"/>
  <c r="M93" i="36"/>
  <c r="F84" i="36"/>
  <c r="F85" i="36"/>
  <c r="F86" i="36"/>
  <c r="F89" i="36"/>
  <c r="F90" i="36"/>
  <c r="F91" i="36"/>
  <c r="F92" i="36"/>
  <c r="P87" i="3"/>
  <c r="Q87" i="3"/>
  <c r="P88" i="3"/>
  <c r="Q88" i="3"/>
  <c r="P89" i="3"/>
  <c r="Q89" i="3"/>
  <c r="P90" i="3"/>
  <c r="Q90" i="3"/>
  <c r="P91" i="3"/>
  <c r="Q91" i="3"/>
  <c r="P92" i="3"/>
  <c r="Q92" i="3"/>
  <c r="P93" i="3"/>
  <c r="Q93" i="3"/>
  <c r="P94" i="3"/>
  <c r="Q94" i="3"/>
  <c r="M87" i="3"/>
  <c r="M88" i="3"/>
  <c r="M89" i="3"/>
  <c r="M90" i="3"/>
  <c r="M91" i="3"/>
  <c r="M92" i="3"/>
  <c r="M93" i="3"/>
  <c r="F87" i="3"/>
  <c r="F88" i="3"/>
  <c r="F89" i="3"/>
  <c r="F90" i="3"/>
  <c r="F91" i="3"/>
  <c r="F92" i="3"/>
  <c r="F93" i="3"/>
  <c r="G30" i="47" l="1"/>
  <c r="R29" i="47"/>
  <c r="R25" i="47"/>
  <c r="R83" i="46"/>
  <c r="R24" i="46"/>
  <c r="R21" i="70"/>
  <c r="R31" i="70"/>
  <c r="R29" i="70"/>
  <c r="R25" i="70"/>
  <c r="R23" i="70"/>
  <c r="R60" i="68"/>
  <c r="R92" i="36"/>
  <c r="R91" i="36"/>
  <c r="R90" i="36"/>
  <c r="R89" i="36"/>
  <c r="R88" i="36"/>
  <c r="R84" i="36"/>
  <c r="R73" i="70"/>
  <c r="R69" i="70"/>
  <c r="R66" i="70"/>
  <c r="R87" i="68"/>
  <c r="R85" i="68"/>
  <c r="R83" i="68"/>
  <c r="F61" i="68"/>
  <c r="R51" i="66"/>
  <c r="R50" i="66"/>
  <c r="R47" i="66"/>
  <c r="R92" i="46"/>
  <c r="R26" i="46"/>
  <c r="R25" i="46"/>
  <c r="R91" i="3"/>
  <c r="R87" i="3"/>
  <c r="R93" i="3"/>
  <c r="R92" i="3"/>
  <c r="R52" i="70"/>
  <c r="R30" i="70"/>
  <c r="R22" i="70"/>
  <c r="R84" i="68"/>
  <c r="P61" i="68"/>
  <c r="Q61" i="68"/>
  <c r="R69" i="66"/>
  <c r="R49" i="66"/>
  <c r="R48" i="66"/>
  <c r="R77" i="47"/>
  <c r="G29" i="47"/>
  <c r="G28" i="47"/>
  <c r="G27" i="47"/>
  <c r="G26" i="47"/>
  <c r="G25" i="47"/>
  <c r="R27" i="47"/>
  <c r="R26" i="47"/>
  <c r="R28" i="47"/>
  <c r="R91" i="46"/>
  <c r="R87" i="46"/>
  <c r="R85" i="46"/>
  <c r="R76" i="46"/>
  <c r="R93" i="46"/>
  <c r="R84" i="46"/>
  <c r="R79" i="46"/>
  <c r="R77" i="46"/>
  <c r="R56" i="46"/>
  <c r="R27" i="46"/>
  <c r="R86" i="36"/>
  <c r="R85" i="36"/>
  <c r="R93" i="36"/>
  <c r="R89" i="3"/>
  <c r="R88" i="3"/>
  <c r="R94" i="3"/>
  <c r="R90" i="3"/>
  <c r="R76" i="70"/>
  <c r="R74" i="70"/>
  <c r="R72" i="70"/>
  <c r="R70" i="70"/>
  <c r="R67" i="70"/>
  <c r="R78" i="70"/>
  <c r="R77" i="70"/>
  <c r="R75" i="70"/>
  <c r="R71" i="70"/>
  <c r="R27" i="70"/>
  <c r="R26" i="70"/>
  <c r="R19" i="70"/>
  <c r="R28" i="70"/>
  <c r="R24" i="70"/>
  <c r="R20" i="70"/>
  <c r="R86" i="68"/>
  <c r="R82" i="68"/>
  <c r="M61" i="68"/>
  <c r="R79" i="47"/>
  <c r="R78" i="47"/>
  <c r="R80" i="47"/>
  <c r="R89" i="46"/>
  <c r="R88" i="46"/>
  <c r="R81" i="46"/>
  <c r="R80" i="46"/>
  <c r="R90" i="46"/>
  <c r="R86" i="46"/>
  <c r="R82" i="46"/>
  <c r="R78" i="46"/>
  <c r="BK52" i="60"/>
  <c r="BK53" i="60"/>
  <c r="BK54" i="60"/>
  <c r="BK55" i="60"/>
  <c r="BK56" i="60"/>
  <c r="BK57" i="60"/>
  <c r="BK58" i="60"/>
  <c r="BK59" i="60"/>
  <c r="BL59" i="60" s="1"/>
  <c r="BK60" i="60"/>
  <c r="BL60" i="60" s="1"/>
  <c r="BK61" i="60"/>
  <c r="BL61" i="60" s="1"/>
  <c r="BK62" i="60"/>
  <c r="BL62" i="60" s="1"/>
  <c r="BK51" i="60"/>
  <c r="BJ51" i="60"/>
  <c r="BJ52" i="60"/>
  <c r="BJ53" i="60"/>
  <c r="BJ54" i="60"/>
  <c r="BJ55" i="60"/>
  <c r="BJ56" i="60"/>
  <c r="BJ57" i="60"/>
  <c r="BJ58" i="60"/>
  <c r="BJ59" i="60"/>
  <c r="BJ60" i="60"/>
  <c r="BJ61" i="60"/>
  <c r="BJ62" i="60"/>
  <c r="BA52" i="60"/>
  <c r="BA53" i="60"/>
  <c r="BA51" i="60"/>
  <c r="AZ51" i="60"/>
  <c r="AZ52" i="60"/>
  <c r="AZ53" i="60"/>
  <c r="AZ54" i="60"/>
  <c r="AZ55" i="60"/>
  <c r="AZ56" i="60"/>
  <c r="AZ57" i="60"/>
  <c r="AZ58" i="60"/>
  <c r="AZ59" i="60"/>
  <c r="AZ60" i="60"/>
  <c r="AZ61" i="60"/>
  <c r="AZ62" i="60"/>
  <c r="AQ52" i="60"/>
  <c r="AQ53" i="60"/>
  <c r="AQ54" i="60"/>
  <c r="AQ55" i="60"/>
  <c r="AQ56" i="60"/>
  <c r="AQ57" i="60"/>
  <c r="AQ58" i="60"/>
  <c r="AQ59" i="60"/>
  <c r="AQ60" i="60"/>
  <c r="AQ61" i="60"/>
  <c r="AQ62" i="60"/>
  <c r="AQ51" i="60"/>
  <c r="AP64" i="60"/>
  <c r="AO64" i="60"/>
  <c r="AO65" i="60"/>
  <c r="AO66" i="60"/>
  <c r="AO67" i="60"/>
  <c r="AG52" i="60"/>
  <c r="AG53" i="60"/>
  <c r="AG54" i="60"/>
  <c r="AG55" i="60"/>
  <c r="AG56" i="60"/>
  <c r="AG57" i="60"/>
  <c r="AG58" i="60"/>
  <c r="AG59" i="60"/>
  <c r="AG60" i="60"/>
  <c r="AG61" i="60"/>
  <c r="AG62" i="60"/>
  <c r="AG51" i="60"/>
  <c r="AF65" i="60"/>
  <c r="AF64" i="60"/>
  <c r="AE64" i="60"/>
  <c r="AE65" i="60"/>
  <c r="AE66" i="60"/>
  <c r="AE67" i="60"/>
  <c r="AB64" i="60"/>
  <c r="U52" i="60"/>
  <c r="U53" i="60"/>
  <c r="U54" i="60"/>
  <c r="U55" i="60"/>
  <c r="U56" i="60"/>
  <c r="U57" i="60"/>
  <c r="U58" i="60"/>
  <c r="U59" i="60"/>
  <c r="U60" i="60"/>
  <c r="U61" i="60"/>
  <c r="U62" i="60"/>
  <c r="U51" i="60"/>
  <c r="T64" i="60"/>
  <c r="U64" i="60" s="1"/>
  <c r="S64" i="60"/>
  <c r="S65" i="60"/>
  <c r="BJ65" i="60" s="1"/>
  <c r="S66" i="60"/>
  <c r="S67" i="60"/>
  <c r="BJ67" i="60" s="1"/>
  <c r="K52" i="60"/>
  <c r="K53" i="60"/>
  <c r="K54" i="60"/>
  <c r="K55" i="60"/>
  <c r="K56" i="60"/>
  <c r="K57" i="60"/>
  <c r="K58" i="60"/>
  <c r="K59" i="60"/>
  <c r="K60" i="60"/>
  <c r="K61" i="60"/>
  <c r="K62" i="60"/>
  <c r="K51" i="60"/>
  <c r="J63" i="60"/>
  <c r="J64" i="60"/>
  <c r="I64" i="60"/>
  <c r="I65" i="60"/>
  <c r="AZ65" i="60" s="1"/>
  <c r="I66" i="60"/>
  <c r="I67" i="60"/>
  <c r="AZ67" i="60" s="1"/>
  <c r="BK30" i="60"/>
  <c r="BK31" i="60"/>
  <c r="BK32" i="60"/>
  <c r="BK33" i="60"/>
  <c r="BK34" i="60"/>
  <c r="BK35" i="60"/>
  <c r="BK36" i="60"/>
  <c r="BL36" i="60" s="1"/>
  <c r="BK37" i="60"/>
  <c r="BL37" i="60" s="1"/>
  <c r="BK38" i="60"/>
  <c r="BL38" i="60" s="1"/>
  <c r="BK39" i="60"/>
  <c r="BL39" i="60" s="1"/>
  <c r="BK40" i="60"/>
  <c r="BL40" i="60" s="1"/>
  <c r="BK29" i="60"/>
  <c r="BJ29" i="60"/>
  <c r="BJ30" i="60"/>
  <c r="BJ31" i="60"/>
  <c r="BJ32" i="60"/>
  <c r="BJ33" i="60"/>
  <c r="BJ34" i="60"/>
  <c r="BJ35" i="60"/>
  <c r="BJ36" i="60"/>
  <c r="BJ37" i="60"/>
  <c r="BJ38" i="60"/>
  <c r="BJ39" i="60"/>
  <c r="BJ40" i="60"/>
  <c r="BA30" i="60"/>
  <c r="BA31" i="60"/>
  <c r="BA32" i="60"/>
  <c r="BA33" i="60"/>
  <c r="BA34" i="60"/>
  <c r="BA35" i="60"/>
  <c r="BA36" i="60"/>
  <c r="BA37" i="60"/>
  <c r="BB37" i="60" s="1"/>
  <c r="BA38" i="60"/>
  <c r="BB38" i="60" s="1"/>
  <c r="BA39" i="60"/>
  <c r="BB39" i="60" s="1"/>
  <c r="BA40" i="60"/>
  <c r="BB40" i="60" s="1"/>
  <c r="BA41" i="60"/>
  <c r="BA29" i="60"/>
  <c r="AZ29" i="60"/>
  <c r="AZ30" i="60"/>
  <c r="AZ31" i="60"/>
  <c r="AZ32" i="60"/>
  <c r="AZ33" i="60"/>
  <c r="AZ34" i="60"/>
  <c r="AZ35" i="60"/>
  <c r="AZ36" i="60"/>
  <c r="AZ37" i="60"/>
  <c r="AZ38" i="60"/>
  <c r="AZ39" i="60"/>
  <c r="AZ40" i="60"/>
  <c r="AQ8" i="60"/>
  <c r="AQ9" i="60"/>
  <c r="AQ10" i="60"/>
  <c r="AQ11" i="60"/>
  <c r="AQ12" i="60"/>
  <c r="AQ13" i="60"/>
  <c r="AQ14" i="60"/>
  <c r="AQ15" i="60"/>
  <c r="AQ16" i="60"/>
  <c r="AQ17" i="60"/>
  <c r="AQ18" i="60"/>
  <c r="AP42" i="60"/>
  <c r="AO42" i="60"/>
  <c r="AO43" i="60"/>
  <c r="AO44" i="60"/>
  <c r="AO45" i="60"/>
  <c r="AG8" i="60"/>
  <c r="AG9" i="60"/>
  <c r="AG10" i="60"/>
  <c r="AG11" i="60"/>
  <c r="AG12" i="60"/>
  <c r="AG13" i="60"/>
  <c r="AG14" i="60"/>
  <c r="AG15" i="60"/>
  <c r="AG16" i="60"/>
  <c r="AG17" i="60"/>
  <c r="AG18" i="60"/>
  <c r="AG30" i="60"/>
  <c r="AG31" i="60"/>
  <c r="AG32" i="60"/>
  <c r="AG33" i="60"/>
  <c r="AG34" i="60"/>
  <c r="AG35" i="60"/>
  <c r="AG36" i="60"/>
  <c r="AG37" i="60"/>
  <c r="AG38" i="60"/>
  <c r="AG39" i="60"/>
  <c r="AG40" i="60"/>
  <c r="AG29" i="60"/>
  <c r="AF42" i="60"/>
  <c r="AE42" i="60"/>
  <c r="AE43" i="60"/>
  <c r="AE44" i="60"/>
  <c r="AE45" i="60"/>
  <c r="T41" i="60"/>
  <c r="T42" i="60"/>
  <c r="U30" i="60"/>
  <c r="U31" i="60"/>
  <c r="U32" i="60"/>
  <c r="U33" i="60"/>
  <c r="U34" i="60"/>
  <c r="U35" i="60"/>
  <c r="U36" i="60"/>
  <c r="U37" i="60"/>
  <c r="U38" i="60"/>
  <c r="U39" i="60"/>
  <c r="U40" i="60"/>
  <c r="U29" i="60"/>
  <c r="U8" i="60"/>
  <c r="U9" i="60"/>
  <c r="U10" i="60"/>
  <c r="U11" i="60"/>
  <c r="U12" i="60"/>
  <c r="U13" i="60"/>
  <c r="U14" i="60"/>
  <c r="U15" i="60"/>
  <c r="U16" i="60"/>
  <c r="U17" i="60"/>
  <c r="U18" i="60"/>
  <c r="S42" i="60"/>
  <c r="S43" i="60"/>
  <c r="S44" i="60"/>
  <c r="S45" i="60"/>
  <c r="K8" i="60"/>
  <c r="K9" i="60"/>
  <c r="K10" i="60"/>
  <c r="K11" i="60"/>
  <c r="K12" i="60"/>
  <c r="K13" i="60"/>
  <c r="K14" i="60"/>
  <c r="K15" i="60"/>
  <c r="K16" i="60"/>
  <c r="K17" i="60"/>
  <c r="K18" i="60"/>
  <c r="K30" i="60"/>
  <c r="K31" i="60"/>
  <c r="K32" i="60"/>
  <c r="K33" i="60"/>
  <c r="K34" i="60"/>
  <c r="K35" i="60"/>
  <c r="K36" i="60"/>
  <c r="K37" i="60"/>
  <c r="K38" i="60"/>
  <c r="K39" i="60"/>
  <c r="K40" i="60"/>
  <c r="K29" i="60"/>
  <c r="J42" i="60"/>
  <c r="I42" i="60"/>
  <c r="I43" i="60"/>
  <c r="I44" i="60"/>
  <c r="I45" i="60"/>
  <c r="BK9" i="60"/>
  <c r="BK10" i="60"/>
  <c r="BK11" i="60"/>
  <c r="BK12" i="60"/>
  <c r="BK13" i="60"/>
  <c r="BK14" i="60"/>
  <c r="BK15" i="60"/>
  <c r="BL15" i="60" s="1"/>
  <c r="BK16" i="60"/>
  <c r="BL16" i="60" s="1"/>
  <c r="BK17" i="60"/>
  <c r="BL17" i="60" s="1"/>
  <c r="BK18" i="60"/>
  <c r="BL18" i="60" s="1"/>
  <c r="BK8" i="60"/>
  <c r="BK7" i="60"/>
  <c r="BJ7" i="60"/>
  <c r="BJ8" i="60"/>
  <c r="BJ9" i="60"/>
  <c r="BJ10" i="60"/>
  <c r="BJ11" i="60"/>
  <c r="BJ12" i="60"/>
  <c r="BJ13" i="60"/>
  <c r="BJ14" i="60"/>
  <c r="BJ15" i="60"/>
  <c r="BJ16" i="60"/>
  <c r="BJ17" i="60"/>
  <c r="BJ18" i="60"/>
  <c r="BA8" i="60"/>
  <c r="BA9" i="60"/>
  <c r="BA10" i="60"/>
  <c r="BA11" i="60"/>
  <c r="BA12" i="60"/>
  <c r="BA13" i="60"/>
  <c r="BA14" i="60"/>
  <c r="BA15" i="60"/>
  <c r="BB15" i="60" s="1"/>
  <c r="BA16" i="60"/>
  <c r="BB16" i="60" s="1"/>
  <c r="BA17" i="60"/>
  <c r="BB17" i="60" s="1"/>
  <c r="BA18" i="60"/>
  <c r="BB18" i="60" s="1"/>
  <c r="BA7" i="60"/>
  <c r="AZ7" i="60"/>
  <c r="AZ8" i="60"/>
  <c r="AZ9" i="60"/>
  <c r="AZ10" i="60"/>
  <c r="AZ11" i="60"/>
  <c r="AZ12" i="60"/>
  <c r="AZ13" i="60"/>
  <c r="AZ14" i="60"/>
  <c r="AZ15" i="60"/>
  <c r="AZ16" i="60"/>
  <c r="AZ17" i="60"/>
  <c r="AZ18" i="60"/>
  <c r="AQ7" i="60"/>
  <c r="AP20" i="60"/>
  <c r="AO20" i="60"/>
  <c r="AO21" i="60"/>
  <c r="AO22" i="60"/>
  <c r="AO23" i="60"/>
  <c r="AG7" i="60"/>
  <c r="AF23" i="60"/>
  <c r="AG23" i="60" s="1"/>
  <c r="AF22" i="60"/>
  <c r="AG22" i="60" s="1"/>
  <c r="AF21" i="60"/>
  <c r="AF20" i="60"/>
  <c r="AE19" i="60"/>
  <c r="L8" i="58" s="1"/>
  <c r="L10" i="58" s="1"/>
  <c r="L11" i="58" s="1"/>
  <c r="AE20" i="60"/>
  <c r="AE21" i="60"/>
  <c r="AE22" i="60"/>
  <c r="AE23" i="60"/>
  <c r="S20" i="60"/>
  <c r="BJ20" i="60" s="1"/>
  <c r="S21" i="60"/>
  <c r="S22" i="60"/>
  <c r="BJ22" i="60" s="1"/>
  <c r="S23" i="60"/>
  <c r="U7" i="60"/>
  <c r="K22" i="60"/>
  <c r="K23" i="60"/>
  <c r="K7" i="60"/>
  <c r="I20" i="60"/>
  <c r="I21" i="60"/>
  <c r="AZ21" i="60" s="1"/>
  <c r="I22" i="60"/>
  <c r="I23" i="60"/>
  <c r="I19" i="60"/>
  <c r="S19" i="60"/>
  <c r="AO63" i="60"/>
  <c r="L28" i="58" s="1"/>
  <c r="AE63" i="60"/>
  <c r="L30" i="58" s="1"/>
  <c r="L31" i="58" s="1"/>
  <c r="S63" i="60"/>
  <c r="BJ63" i="60" s="1"/>
  <c r="I63" i="60"/>
  <c r="AZ63" i="60" s="1"/>
  <c r="AO41" i="60"/>
  <c r="AE41" i="60"/>
  <c r="L19" i="58" s="1"/>
  <c r="L20" i="58" s="1"/>
  <c r="S41" i="60"/>
  <c r="BJ41" i="60" s="1"/>
  <c r="I41" i="60"/>
  <c r="AZ41" i="60" s="1"/>
  <c r="L29" i="58"/>
  <c r="L18" i="58"/>
  <c r="L7" i="58"/>
  <c r="AO19" i="60"/>
  <c r="BJ19" i="60" s="1"/>
  <c r="K39" i="68"/>
  <c r="K40" i="68"/>
  <c r="K41" i="68"/>
  <c r="K42" i="68"/>
  <c r="K43" i="68"/>
  <c r="K44" i="68"/>
  <c r="K45" i="68"/>
  <c r="K46" i="68"/>
  <c r="K47" i="68"/>
  <c r="K48" i="68"/>
  <c r="K49" i="68"/>
  <c r="K50" i="68"/>
  <c r="K51" i="68"/>
  <c r="K52" i="68"/>
  <c r="K53" i="68"/>
  <c r="K54" i="68"/>
  <c r="K55" i="68"/>
  <c r="K56" i="68"/>
  <c r="K57" i="68"/>
  <c r="K58" i="68"/>
  <c r="K59" i="68"/>
  <c r="K60" i="68"/>
  <c r="M18" i="74"/>
  <c r="L18" i="74"/>
  <c r="F18" i="74"/>
  <c r="H18" i="74" s="1"/>
  <c r="E18" i="74"/>
  <c r="M17" i="74"/>
  <c r="L17" i="74"/>
  <c r="F17" i="74"/>
  <c r="E17" i="74"/>
  <c r="G17" i="74" s="1"/>
  <c r="M16" i="74"/>
  <c r="L16" i="74"/>
  <c r="F16" i="74"/>
  <c r="H16" i="74" s="1"/>
  <c r="E16" i="74"/>
  <c r="T15" i="74"/>
  <c r="S15" i="74"/>
  <c r="P15" i="74"/>
  <c r="I15" i="74"/>
  <c r="T14" i="74"/>
  <c r="S14" i="74"/>
  <c r="P14" i="74"/>
  <c r="O14" i="74"/>
  <c r="N14" i="74"/>
  <c r="I14" i="74"/>
  <c r="H14" i="74"/>
  <c r="G14" i="74"/>
  <c r="T13" i="74"/>
  <c r="S13" i="74"/>
  <c r="P13" i="74"/>
  <c r="O13" i="74"/>
  <c r="N13" i="74"/>
  <c r="I13" i="74"/>
  <c r="H13" i="74"/>
  <c r="G13" i="74"/>
  <c r="T12" i="74"/>
  <c r="S12" i="74"/>
  <c r="P12" i="74"/>
  <c r="O12" i="74"/>
  <c r="N12" i="74"/>
  <c r="I12" i="74"/>
  <c r="H12" i="74"/>
  <c r="G12" i="74"/>
  <c r="T11" i="74"/>
  <c r="S11" i="74"/>
  <c r="P11" i="74"/>
  <c r="O11" i="74"/>
  <c r="N11" i="74"/>
  <c r="I11" i="74"/>
  <c r="H11" i="74"/>
  <c r="G11" i="74"/>
  <c r="T10" i="74"/>
  <c r="S10" i="74"/>
  <c r="P10" i="74"/>
  <c r="O10" i="74"/>
  <c r="N10" i="74"/>
  <c r="I10" i="74"/>
  <c r="H10" i="74"/>
  <c r="G10" i="74"/>
  <c r="T9" i="74"/>
  <c r="S9" i="74"/>
  <c r="P9" i="74"/>
  <c r="O9" i="74"/>
  <c r="N9" i="74"/>
  <c r="I9" i="74"/>
  <c r="H9" i="74"/>
  <c r="G9" i="74"/>
  <c r="T8" i="74"/>
  <c r="S8" i="74"/>
  <c r="P8" i="74"/>
  <c r="O8" i="74"/>
  <c r="N8" i="74"/>
  <c r="I8" i="74"/>
  <c r="H8" i="74"/>
  <c r="G8" i="74"/>
  <c r="T7" i="74"/>
  <c r="S7" i="74"/>
  <c r="P7" i="74"/>
  <c r="O7" i="74"/>
  <c r="O15" i="74" s="1"/>
  <c r="N7" i="74"/>
  <c r="N15" i="74" s="1"/>
  <c r="I7" i="74"/>
  <c r="H7" i="74"/>
  <c r="H15" i="74" s="1"/>
  <c r="G7" i="74"/>
  <c r="G15" i="74" s="1"/>
  <c r="T6" i="74"/>
  <c r="S6" i="74"/>
  <c r="M6" i="74"/>
  <c r="L6" i="74"/>
  <c r="H6" i="74"/>
  <c r="O6" i="74" s="1"/>
  <c r="G6" i="74"/>
  <c r="N6" i="74" s="1"/>
  <c r="S5" i="74"/>
  <c r="P5" i="74"/>
  <c r="N5" i="74"/>
  <c r="L5" i="74"/>
  <c r="G5" i="74"/>
  <c r="I5" i="74" s="1"/>
  <c r="M18" i="73"/>
  <c r="L18" i="73"/>
  <c r="F18" i="73"/>
  <c r="E18" i="73"/>
  <c r="G18" i="73" s="1"/>
  <c r="M17" i="73"/>
  <c r="L17" i="73"/>
  <c r="F17" i="73"/>
  <c r="H17" i="73" s="1"/>
  <c r="E17" i="73"/>
  <c r="M16" i="73"/>
  <c r="L16" i="73"/>
  <c r="F16" i="73"/>
  <c r="E16" i="73"/>
  <c r="G16" i="73" s="1"/>
  <c r="T15" i="73"/>
  <c r="S15" i="73"/>
  <c r="P15" i="73"/>
  <c r="I15" i="73"/>
  <c r="T14" i="73"/>
  <c r="S14" i="73"/>
  <c r="P14" i="73"/>
  <c r="O14" i="73"/>
  <c r="N14" i="73"/>
  <c r="I14" i="73"/>
  <c r="H14" i="73"/>
  <c r="G14" i="73"/>
  <c r="T13" i="73"/>
  <c r="S13" i="73"/>
  <c r="P13" i="73"/>
  <c r="O13" i="73"/>
  <c r="N13" i="73"/>
  <c r="I13" i="73"/>
  <c r="H13" i="73"/>
  <c r="G13" i="73"/>
  <c r="T12" i="73"/>
  <c r="S12" i="73"/>
  <c r="P12" i="73"/>
  <c r="O12" i="73"/>
  <c r="N12" i="73"/>
  <c r="I12" i="73"/>
  <c r="H12" i="73"/>
  <c r="G12" i="73"/>
  <c r="T11" i="73"/>
  <c r="S11" i="73"/>
  <c r="P11" i="73"/>
  <c r="O11" i="73"/>
  <c r="N11" i="73"/>
  <c r="I11" i="73"/>
  <c r="H11" i="73"/>
  <c r="G11" i="73"/>
  <c r="T10" i="73"/>
  <c r="S10" i="73"/>
  <c r="P10" i="73"/>
  <c r="O10" i="73"/>
  <c r="N10" i="73"/>
  <c r="I10" i="73"/>
  <c r="H10" i="73"/>
  <c r="G10" i="73"/>
  <c r="T9" i="73"/>
  <c r="S9" i="73"/>
  <c r="P9" i="73"/>
  <c r="O9" i="73"/>
  <c r="N9" i="73"/>
  <c r="I9" i="73"/>
  <c r="H9" i="73"/>
  <c r="G9" i="73"/>
  <c r="T8" i="73"/>
  <c r="S8" i="73"/>
  <c r="P8" i="73"/>
  <c r="O8" i="73"/>
  <c r="N8" i="73"/>
  <c r="I8" i="73"/>
  <c r="H8" i="73"/>
  <c r="G8" i="73"/>
  <c r="T7" i="73"/>
  <c r="S7" i="73"/>
  <c r="P7" i="73"/>
  <c r="O7" i="73"/>
  <c r="N7" i="73"/>
  <c r="N15" i="73" s="1"/>
  <c r="I7" i="73"/>
  <c r="H7" i="73"/>
  <c r="H15" i="73" s="1"/>
  <c r="G7" i="73"/>
  <c r="G15" i="73" s="1"/>
  <c r="T6" i="73"/>
  <c r="S6" i="73"/>
  <c r="M6" i="73"/>
  <c r="L6" i="73"/>
  <c r="H6" i="73"/>
  <c r="O6" i="73" s="1"/>
  <c r="G6" i="73"/>
  <c r="N6" i="73" s="1"/>
  <c r="S5" i="73"/>
  <c r="P5" i="73"/>
  <c r="N5" i="73"/>
  <c r="L5" i="73"/>
  <c r="G5" i="73"/>
  <c r="I5" i="73" s="1"/>
  <c r="M18" i="72"/>
  <c r="L18" i="72"/>
  <c r="F18" i="72"/>
  <c r="H18" i="72" s="1"/>
  <c r="E18" i="72"/>
  <c r="M17" i="72"/>
  <c r="L17" i="72"/>
  <c r="F17" i="72"/>
  <c r="E17" i="72"/>
  <c r="G17" i="72" s="1"/>
  <c r="M16" i="72"/>
  <c r="L16" i="72"/>
  <c r="F16" i="72"/>
  <c r="H16" i="72" s="1"/>
  <c r="E16" i="72"/>
  <c r="T15" i="72"/>
  <c r="S15" i="72"/>
  <c r="P15" i="72"/>
  <c r="I15" i="72"/>
  <c r="T14" i="72"/>
  <c r="S14" i="72"/>
  <c r="P14" i="72"/>
  <c r="O14" i="72"/>
  <c r="N14" i="72"/>
  <c r="I14" i="72"/>
  <c r="H14" i="72"/>
  <c r="G14" i="72"/>
  <c r="T13" i="72"/>
  <c r="S13" i="72"/>
  <c r="P13" i="72"/>
  <c r="O13" i="72"/>
  <c r="N13" i="72"/>
  <c r="I13" i="72"/>
  <c r="H13" i="72"/>
  <c r="G13" i="72"/>
  <c r="T12" i="72"/>
  <c r="S12" i="72"/>
  <c r="P12" i="72"/>
  <c r="O12" i="72"/>
  <c r="N12" i="72"/>
  <c r="I12" i="72"/>
  <c r="H12" i="72"/>
  <c r="G12" i="72"/>
  <c r="T11" i="72"/>
  <c r="S11" i="72"/>
  <c r="P11" i="72"/>
  <c r="O11" i="72"/>
  <c r="N11" i="72"/>
  <c r="I11" i="72"/>
  <c r="H11" i="72"/>
  <c r="G11" i="72"/>
  <c r="T10" i="72"/>
  <c r="S10" i="72"/>
  <c r="P10" i="72"/>
  <c r="O10" i="72"/>
  <c r="N10" i="72"/>
  <c r="I10" i="72"/>
  <c r="H10" i="72"/>
  <c r="G10" i="72"/>
  <c r="T9" i="72"/>
  <c r="S9" i="72"/>
  <c r="P9" i="72"/>
  <c r="O9" i="72"/>
  <c r="N9" i="72"/>
  <c r="I9" i="72"/>
  <c r="H9" i="72"/>
  <c r="G9" i="72"/>
  <c r="T8" i="72"/>
  <c r="S8" i="72"/>
  <c r="P8" i="72"/>
  <c r="O8" i="72"/>
  <c r="N8" i="72"/>
  <c r="I8" i="72"/>
  <c r="H8" i="72"/>
  <c r="G8" i="72"/>
  <c r="T7" i="72"/>
  <c r="S7" i="72"/>
  <c r="P7" i="72"/>
  <c r="O7" i="72"/>
  <c r="O15" i="72" s="1"/>
  <c r="N7" i="72"/>
  <c r="N15" i="72" s="1"/>
  <c r="I7" i="72"/>
  <c r="H7" i="72"/>
  <c r="H15" i="72" s="1"/>
  <c r="G7" i="72"/>
  <c r="G15" i="72" s="1"/>
  <c r="T6" i="72"/>
  <c r="S6" i="72"/>
  <c r="M6" i="72"/>
  <c r="L6" i="72"/>
  <c r="H6" i="72"/>
  <c r="O6" i="72" s="1"/>
  <c r="G6" i="72"/>
  <c r="N6" i="72" s="1"/>
  <c r="S5" i="72"/>
  <c r="P5" i="72"/>
  <c r="N5" i="72"/>
  <c r="L5" i="72"/>
  <c r="G5" i="72"/>
  <c r="I5" i="72" s="1"/>
  <c r="M18" i="71"/>
  <c r="L18" i="71"/>
  <c r="F18" i="71"/>
  <c r="H18" i="71" s="1"/>
  <c r="E18" i="71"/>
  <c r="M17" i="71"/>
  <c r="L17" i="71"/>
  <c r="F17" i="71"/>
  <c r="E17" i="71"/>
  <c r="G17" i="71" s="1"/>
  <c r="M16" i="71"/>
  <c r="L16" i="71"/>
  <c r="F16" i="71"/>
  <c r="H16" i="71" s="1"/>
  <c r="E16" i="71"/>
  <c r="T15" i="71"/>
  <c r="S15" i="71"/>
  <c r="P15" i="71"/>
  <c r="I15" i="71"/>
  <c r="T14" i="71"/>
  <c r="S14" i="71"/>
  <c r="P14" i="71"/>
  <c r="O14" i="71"/>
  <c r="N14" i="71"/>
  <c r="I14" i="71"/>
  <c r="H14" i="71"/>
  <c r="G14" i="71"/>
  <c r="T13" i="71"/>
  <c r="S13" i="71"/>
  <c r="P13" i="71"/>
  <c r="O13" i="71"/>
  <c r="N13" i="71"/>
  <c r="I13" i="71"/>
  <c r="H13" i="71"/>
  <c r="G13" i="71"/>
  <c r="T12" i="71"/>
  <c r="S12" i="71"/>
  <c r="P12" i="71"/>
  <c r="O12" i="71"/>
  <c r="N12" i="71"/>
  <c r="I12" i="71"/>
  <c r="H12" i="71"/>
  <c r="G12" i="71"/>
  <c r="T11" i="71"/>
  <c r="S11" i="71"/>
  <c r="P11" i="71"/>
  <c r="O11" i="71"/>
  <c r="N11" i="71"/>
  <c r="I11" i="71"/>
  <c r="H11" i="71"/>
  <c r="G11" i="71"/>
  <c r="T10" i="71"/>
  <c r="S10" i="71"/>
  <c r="P10" i="71"/>
  <c r="O10" i="71"/>
  <c r="N10" i="71"/>
  <c r="I10" i="71"/>
  <c r="H10" i="71"/>
  <c r="G10" i="71"/>
  <c r="T9" i="71"/>
  <c r="S9" i="71"/>
  <c r="P9" i="71"/>
  <c r="O9" i="71"/>
  <c r="N9" i="71"/>
  <c r="I9" i="71"/>
  <c r="H9" i="71"/>
  <c r="G9" i="71"/>
  <c r="T8" i="71"/>
  <c r="S8" i="71"/>
  <c r="P8" i="71"/>
  <c r="O8" i="71"/>
  <c r="N8" i="71"/>
  <c r="I8" i="71"/>
  <c r="H8" i="71"/>
  <c r="G8" i="71"/>
  <c r="T7" i="71"/>
  <c r="S7" i="71"/>
  <c r="P7" i="71"/>
  <c r="O7" i="71"/>
  <c r="O15" i="71" s="1"/>
  <c r="N7" i="71"/>
  <c r="N15" i="71" s="1"/>
  <c r="I7" i="71"/>
  <c r="H7" i="71"/>
  <c r="H15" i="71" s="1"/>
  <c r="G7" i="71"/>
  <c r="G15" i="71" s="1"/>
  <c r="T6" i="71"/>
  <c r="S6" i="71"/>
  <c r="M6" i="71"/>
  <c r="L6" i="71"/>
  <c r="H6" i="71"/>
  <c r="O6" i="71" s="1"/>
  <c r="G6" i="71"/>
  <c r="N6" i="71" s="1"/>
  <c r="S5" i="71"/>
  <c r="P5" i="71"/>
  <c r="N5" i="71"/>
  <c r="L5" i="71"/>
  <c r="G5" i="71"/>
  <c r="I5" i="71" s="1"/>
  <c r="O14" i="34"/>
  <c r="N14" i="34"/>
  <c r="O13" i="34"/>
  <c r="N13" i="34"/>
  <c r="O10" i="34"/>
  <c r="N10" i="34"/>
  <c r="O9" i="34"/>
  <c r="N9" i="34"/>
  <c r="O8" i="34"/>
  <c r="N8" i="34"/>
  <c r="H14" i="34"/>
  <c r="G14" i="34"/>
  <c r="H13" i="34"/>
  <c r="G13" i="34"/>
  <c r="H12" i="34"/>
  <c r="G12" i="34"/>
  <c r="H10" i="34"/>
  <c r="H9" i="34"/>
  <c r="H8" i="34"/>
  <c r="G10" i="34"/>
  <c r="G9" i="34"/>
  <c r="G8" i="34"/>
  <c r="M16" i="34"/>
  <c r="O16" i="34" s="1"/>
  <c r="M17" i="34"/>
  <c r="O17" i="34" s="1"/>
  <c r="M18" i="34"/>
  <c r="O18" i="34" s="1"/>
  <c r="L18" i="34"/>
  <c r="N18" i="34" s="1"/>
  <c r="L17" i="34"/>
  <c r="N17" i="34" s="1"/>
  <c r="L16" i="34"/>
  <c r="N16" i="34" s="1"/>
  <c r="F18" i="34"/>
  <c r="H18" i="34" s="1"/>
  <c r="E18" i="34"/>
  <c r="G18" i="34" s="1"/>
  <c r="E17" i="34"/>
  <c r="G17" i="34" s="1"/>
  <c r="E16" i="34"/>
  <c r="G16" i="34" s="1"/>
  <c r="BB36" i="60" l="1"/>
  <c r="BB14" i="60"/>
  <c r="BL58" i="60"/>
  <c r="BJ45" i="60"/>
  <c r="BL35" i="60"/>
  <c r="BL14" i="60"/>
  <c r="AG65" i="60"/>
  <c r="BL57" i="60"/>
  <c r="BB35" i="60"/>
  <c r="BB13" i="60"/>
  <c r="AQ20" i="60"/>
  <c r="BL13" i="60"/>
  <c r="BJ66" i="60"/>
  <c r="BL56" i="60"/>
  <c r="BJ43" i="60"/>
  <c r="L9" i="58"/>
  <c r="U63" i="60"/>
  <c r="BJ64" i="60"/>
  <c r="BL54" i="60"/>
  <c r="BL55" i="60"/>
  <c r="BL33" i="60"/>
  <c r="BL31" i="60"/>
  <c r="BL34" i="60"/>
  <c r="BK42" i="60"/>
  <c r="BL32" i="60"/>
  <c r="K63" i="60"/>
  <c r="BB34" i="60"/>
  <c r="AG41" i="60"/>
  <c r="BA42" i="60"/>
  <c r="BB41" i="60"/>
  <c r="BB33" i="60"/>
  <c r="BB32" i="60"/>
  <c r="AG21" i="60"/>
  <c r="AZ19" i="60"/>
  <c r="BB12" i="60"/>
  <c r="BB10" i="60"/>
  <c r="K20" i="60"/>
  <c r="K21" i="60"/>
  <c r="BB11" i="60"/>
  <c r="BB9" i="60"/>
  <c r="BL11" i="60"/>
  <c r="BL12" i="60"/>
  <c r="BL10" i="60"/>
  <c r="P17" i="72"/>
  <c r="R61" i="68"/>
  <c r="L32" i="58"/>
  <c r="L33" i="58" s="1"/>
  <c r="AQ64" i="60"/>
  <c r="BL53" i="60"/>
  <c r="AG64" i="60"/>
  <c r="BB53" i="60"/>
  <c r="K64" i="60"/>
  <c r="BL29" i="60"/>
  <c r="U42" i="60"/>
  <c r="U41" i="60"/>
  <c r="L21" i="58"/>
  <c r="L22" i="58" s="1"/>
  <c r="BB31" i="60"/>
  <c r="AZ44" i="60"/>
  <c r="AZ42" i="60"/>
  <c r="K42" i="60"/>
  <c r="AG20" i="60"/>
  <c r="AF19" i="60"/>
  <c r="AG19" i="60" s="1"/>
  <c r="AZ22" i="60"/>
  <c r="AZ20" i="60"/>
  <c r="BJ23" i="60"/>
  <c r="BJ21" i="60"/>
  <c r="BL9" i="60"/>
  <c r="U20" i="60"/>
  <c r="I16" i="74"/>
  <c r="I18" i="74"/>
  <c r="I16" i="72"/>
  <c r="I18" i="72"/>
  <c r="BL7" i="60"/>
  <c r="BL8" i="60"/>
  <c r="AZ66" i="60"/>
  <c r="AZ64" i="60"/>
  <c r="BB51" i="60"/>
  <c r="BB52" i="60"/>
  <c r="AZ45" i="60"/>
  <c r="AZ43" i="60"/>
  <c r="AG42" i="60"/>
  <c r="BB29" i="60"/>
  <c r="BB30" i="60"/>
  <c r="BA22" i="60"/>
  <c r="BB22" i="60" s="1"/>
  <c r="BA20" i="60"/>
  <c r="BB7" i="60"/>
  <c r="BA23" i="60"/>
  <c r="BB23" i="60" s="1"/>
  <c r="BA21" i="60"/>
  <c r="BB21" i="60" s="1"/>
  <c r="BB8" i="60"/>
  <c r="J19" i="60"/>
  <c r="K19" i="60" s="1"/>
  <c r="AZ23" i="60"/>
  <c r="BL51" i="60"/>
  <c r="BL52" i="60"/>
  <c r="BK64" i="60"/>
  <c r="BL64" i="60" s="1"/>
  <c r="BJ44" i="60"/>
  <c r="BJ42" i="60"/>
  <c r="AQ42" i="60"/>
  <c r="BL30" i="60"/>
  <c r="BK20" i="60"/>
  <c r="BL20" i="60" s="1"/>
  <c r="P16" i="73"/>
  <c r="P18" i="73"/>
  <c r="I17" i="73"/>
  <c r="U7" i="74"/>
  <c r="J8" i="74"/>
  <c r="J9" i="74"/>
  <c r="U9" i="74"/>
  <c r="J10" i="74"/>
  <c r="J11" i="74"/>
  <c r="U11" i="74"/>
  <c r="J12" i="74"/>
  <c r="J13" i="74"/>
  <c r="U13" i="74"/>
  <c r="J14" i="74"/>
  <c r="Q7" i="73"/>
  <c r="Q8" i="73"/>
  <c r="Q9" i="73"/>
  <c r="Q10" i="73"/>
  <c r="Q11" i="73"/>
  <c r="Q12" i="73"/>
  <c r="Q13" i="73"/>
  <c r="Q14" i="73"/>
  <c r="J8" i="73"/>
  <c r="J9" i="73"/>
  <c r="J10" i="73"/>
  <c r="J11" i="73"/>
  <c r="J12" i="73"/>
  <c r="J13" i="73"/>
  <c r="J14" i="73"/>
  <c r="Q8" i="72"/>
  <c r="U8" i="72"/>
  <c r="Q9" i="72"/>
  <c r="Q10" i="72"/>
  <c r="U10" i="72"/>
  <c r="Q11" i="72"/>
  <c r="Q12" i="72"/>
  <c r="U12" i="72"/>
  <c r="Q13" i="72"/>
  <c r="Q14" i="72"/>
  <c r="U14" i="72"/>
  <c r="U15" i="72"/>
  <c r="I17" i="72"/>
  <c r="U7" i="71"/>
  <c r="J8" i="71"/>
  <c r="J9" i="71"/>
  <c r="U9" i="71"/>
  <c r="J10" i="71"/>
  <c r="J11" i="71"/>
  <c r="U11" i="71"/>
  <c r="J12" i="71"/>
  <c r="J13" i="71"/>
  <c r="U13" i="71"/>
  <c r="J14" i="71"/>
  <c r="Q8" i="74"/>
  <c r="Q9" i="74"/>
  <c r="Q10" i="74"/>
  <c r="Q11" i="74"/>
  <c r="Q12" i="74"/>
  <c r="Q13" i="74"/>
  <c r="Q14" i="74"/>
  <c r="P17" i="74"/>
  <c r="S16" i="74"/>
  <c r="S17" i="74"/>
  <c r="S18" i="74"/>
  <c r="U8" i="74"/>
  <c r="U10" i="74"/>
  <c r="U12" i="74"/>
  <c r="U14" i="74"/>
  <c r="U15" i="74"/>
  <c r="T16" i="74"/>
  <c r="U16" i="74" s="1"/>
  <c r="I17" i="74"/>
  <c r="T18" i="74"/>
  <c r="U18" i="74" s="1"/>
  <c r="U8" i="73"/>
  <c r="U10" i="73"/>
  <c r="U12" i="73"/>
  <c r="U14" i="73"/>
  <c r="O15" i="73"/>
  <c r="U15" i="73"/>
  <c r="S16" i="73"/>
  <c r="S17" i="73"/>
  <c r="S18" i="73"/>
  <c r="U7" i="73"/>
  <c r="U9" i="73"/>
  <c r="U11" i="73"/>
  <c r="U13" i="73"/>
  <c r="I16" i="73"/>
  <c r="T17" i="73"/>
  <c r="I18" i="73"/>
  <c r="U7" i="72"/>
  <c r="J8" i="72"/>
  <c r="J9" i="72"/>
  <c r="U9" i="72"/>
  <c r="J10" i="72"/>
  <c r="J11" i="72"/>
  <c r="U11" i="72"/>
  <c r="J12" i="72"/>
  <c r="J13" i="72"/>
  <c r="U13" i="72"/>
  <c r="J14" i="72"/>
  <c r="S16" i="72"/>
  <c r="S17" i="72"/>
  <c r="S18" i="72"/>
  <c r="T16" i="72"/>
  <c r="T18" i="72"/>
  <c r="U18" i="72" s="1"/>
  <c r="I16" i="71"/>
  <c r="I18" i="71"/>
  <c r="J7" i="74"/>
  <c r="Q7" i="74"/>
  <c r="G16" i="74"/>
  <c r="J16" i="74" s="1"/>
  <c r="N16" i="74"/>
  <c r="P16" i="74"/>
  <c r="H17" i="74"/>
  <c r="J17" i="74" s="1"/>
  <c r="O17" i="74"/>
  <c r="T17" i="74"/>
  <c r="G18" i="74"/>
  <c r="J18" i="74" s="1"/>
  <c r="N18" i="74"/>
  <c r="P18" i="74"/>
  <c r="O16" i="74"/>
  <c r="Q16" i="74" s="1"/>
  <c r="N17" i="74"/>
  <c r="O18" i="74"/>
  <c r="Q18" i="74" s="1"/>
  <c r="H16" i="73"/>
  <c r="J16" i="73" s="1"/>
  <c r="O16" i="73"/>
  <c r="T16" i="73"/>
  <c r="U16" i="73" s="1"/>
  <c r="G17" i="73"/>
  <c r="J17" i="73" s="1"/>
  <c r="N17" i="73"/>
  <c r="P17" i="73"/>
  <c r="H18" i="73"/>
  <c r="J18" i="73" s="1"/>
  <c r="O18" i="73"/>
  <c r="T18" i="73"/>
  <c r="U18" i="73" s="1"/>
  <c r="J7" i="73"/>
  <c r="N16" i="73"/>
  <c r="O17" i="73"/>
  <c r="N18" i="73"/>
  <c r="J7" i="72"/>
  <c r="Q7" i="72"/>
  <c r="G16" i="72"/>
  <c r="J16" i="72" s="1"/>
  <c r="N16" i="72"/>
  <c r="P16" i="72"/>
  <c r="H17" i="72"/>
  <c r="J17" i="72" s="1"/>
  <c r="O17" i="72"/>
  <c r="T17" i="72"/>
  <c r="G18" i="72"/>
  <c r="J18" i="72" s="1"/>
  <c r="N18" i="72"/>
  <c r="P18" i="72"/>
  <c r="O16" i="72"/>
  <c r="Q16" i="72" s="1"/>
  <c r="N17" i="72"/>
  <c r="O18" i="72"/>
  <c r="Q18" i="72" s="1"/>
  <c r="Q8" i="71"/>
  <c r="Q9" i="71"/>
  <c r="Q10" i="71"/>
  <c r="Q11" i="71"/>
  <c r="Q12" i="71"/>
  <c r="Q13" i="71"/>
  <c r="Q14" i="71"/>
  <c r="P17" i="71"/>
  <c r="S16" i="71"/>
  <c r="S17" i="71"/>
  <c r="S18" i="71"/>
  <c r="U8" i="71"/>
  <c r="U10" i="71"/>
  <c r="U12" i="71"/>
  <c r="U14" i="71"/>
  <c r="U15" i="71"/>
  <c r="T16" i="71"/>
  <c r="U16" i="71" s="1"/>
  <c r="I17" i="71"/>
  <c r="T18" i="71"/>
  <c r="U18" i="71" s="1"/>
  <c r="J7" i="71"/>
  <c r="Q7" i="71"/>
  <c r="G16" i="71"/>
  <c r="J16" i="71" s="1"/>
  <c r="N16" i="71"/>
  <c r="P16" i="71"/>
  <c r="H17" i="71"/>
  <c r="J17" i="71" s="1"/>
  <c r="O17" i="71"/>
  <c r="T17" i="71"/>
  <c r="G18" i="71"/>
  <c r="J18" i="71" s="1"/>
  <c r="N18" i="71"/>
  <c r="P18" i="71"/>
  <c r="O16" i="71"/>
  <c r="Q16" i="71" s="1"/>
  <c r="N17" i="71"/>
  <c r="O18" i="71"/>
  <c r="Q18" i="71" s="1"/>
  <c r="C67" i="3"/>
  <c r="B67" i="3"/>
  <c r="C38" i="3"/>
  <c r="B38" i="3"/>
  <c r="BB20" i="60" l="1"/>
  <c r="BB42" i="60"/>
  <c r="BL42" i="60"/>
  <c r="BA19" i="60"/>
  <c r="BB19" i="60" s="1"/>
  <c r="U17" i="74"/>
  <c r="Q17" i="73"/>
  <c r="Q18" i="73"/>
  <c r="Q16" i="73"/>
  <c r="U17" i="73"/>
  <c r="U16" i="72"/>
  <c r="U17" i="72"/>
  <c r="Q17" i="74"/>
  <c r="Q17" i="72"/>
  <c r="U17" i="71"/>
  <c r="Q17" i="71"/>
  <c r="I13" i="34"/>
  <c r="I14" i="34"/>
  <c r="I9" i="34"/>
  <c r="I10" i="34"/>
  <c r="S6" i="65" l="1"/>
  <c r="J95" i="68"/>
  <c r="I95" i="68"/>
  <c r="C95" i="68"/>
  <c r="B95" i="68"/>
  <c r="K69" i="47"/>
  <c r="K70" i="47"/>
  <c r="K71" i="47"/>
  <c r="K72" i="47"/>
  <c r="K73" i="47"/>
  <c r="K74" i="47"/>
  <c r="K75" i="47"/>
  <c r="K76" i="47"/>
  <c r="K77" i="47"/>
  <c r="K78" i="47"/>
  <c r="K79" i="47"/>
  <c r="K80" i="47"/>
  <c r="K81" i="47"/>
  <c r="K82" i="47"/>
  <c r="K83" i="47"/>
  <c r="K84" i="47"/>
  <c r="K85" i="47"/>
  <c r="K86" i="47"/>
  <c r="K87" i="47"/>
  <c r="K89" i="47"/>
  <c r="K90" i="47"/>
  <c r="K91" i="47"/>
  <c r="K92" i="47"/>
  <c r="K93" i="47"/>
  <c r="K94" i="47"/>
  <c r="K68" i="47"/>
  <c r="I83" i="70"/>
  <c r="P83" i="70" s="1"/>
  <c r="J83" i="70"/>
  <c r="M83" i="70" l="1"/>
  <c r="Q83" i="70"/>
  <c r="R83" i="70" s="1"/>
  <c r="K39" i="66"/>
  <c r="K40" i="66"/>
  <c r="K41" i="66"/>
  <c r="K42" i="66"/>
  <c r="K43" i="66"/>
  <c r="K44" i="66"/>
  <c r="K45" i="66"/>
  <c r="K46" i="66"/>
  <c r="K47" i="66"/>
  <c r="K48" i="66"/>
  <c r="K49" i="66"/>
  <c r="K50" i="66"/>
  <c r="K51" i="66"/>
  <c r="K52" i="66"/>
  <c r="K53" i="66"/>
  <c r="K54" i="66"/>
  <c r="T22" i="60" l="1"/>
  <c r="U22" i="60" l="1"/>
  <c r="BK22" i="60"/>
  <c r="BL22" i="60" s="1"/>
  <c r="B61" i="70"/>
  <c r="AF67" i="60" l="1"/>
  <c r="AG67" i="60" s="1"/>
  <c r="AF66" i="60"/>
  <c r="Y64" i="60"/>
  <c r="Z64" i="60"/>
  <c r="AA64" i="60"/>
  <c r="AC64" i="60"/>
  <c r="AD64" i="60"/>
  <c r="Y65" i="60"/>
  <c r="Z65" i="60"/>
  <c r="AA65" i="60"/>
  <c r="AB65" i="60"/>
  <c r="AC65" i="60"/>
  <c r="AD65" i="60"/>
  <c r="Y66" i="60"/>
  <c r="Z66" i="60"/>
  <c r="AA66" i="60"/>
  <c r="AB66" i="60"/>
  <c r="AC66" i="60"/>
  <c r="AD66" i="60"/>
  <c r="Y67" i="60"/>
  <c r="Z67" i="60"/>
  <c r="AA67" i="60"/>
  <c r="AB67" i="60"/>
  <c r="AC67" i="60"/>
  <c r="AD67" i="60"/>
  <c r="M51" i="70"/>
  <c r="L94" i="68"/>
  <c r="D39" i="66"/>
  <c r="E39" i="66"/>
  <c r="D40" i="66"/>
  <c r="E40" i="66"/>
  <c r="D41" i="66"/>
  <c r="E41" i="66"/>
  <c r="D42" i="66"/>
  <c r="E42" i="66"/>
  <c r="D43" i="66"/>
  <c r="E43" i="66"/>
  <c r="D44" i="66"/>
  <c r="E44" i="66"/>
  <c r="D45" i="66"/>
  <c r="E45" i="66"/>
  <c r="D46" i="66"/>
  <c r="E46" i="66"/>
  <c r="D47" i="66"/>
  <c r="E47" i="66"/>
  <c r="D48" i="66"/>
  <c r="E48" i="66"/>
  <c r="D49" i="66"/>
  <c r="E49" i="66"/>
  <c r="D50" i="66"/>
  <c r="E50" i="66"/>
  <c r="D51" i="66"/>
  <c r="E51" i="66"/>
  <c r="D52" i="66"/>
  <c r="E52" i="66"/>
  <c r="D53" i="66"/>
  <c r="E53" i="66"/>
  <c r="D54" i="66"/>
  <c r="E54" i="66"/>
  <c r="G52" i="66" l="1"/>
  <c r="AG66" i="60"/>
  <c r="AF63" i="60"/>
  <c r="AG63" i="60" s="1"/>
  <c r="G51" i="66"/>
  <c r="G50" i="66"/>
  <c r="G49" i="66"/>
  <c r="G48" i="66"/>
  <c r="G47" i="66"/>
  <c r="AJ63" i="60"/>
  <c r="AK63" i="60"/>
  <c r="AL63" i="60"/>
  <c r="AM63" i="60"/>
  <c r="J28" i="58" s="1"/>
  <c r="AN63" i="60"/>
  <c r="K28" i="58" s="1"/>
  <c r="AI63" i="60"/>
  <c r="AH63" i="60"/>
  <c r="BC63" i="60" s="1"/>
  <c r="Z63" i="60"/>
  <c r="AA63" i="60"/>
  <c r="AB63" i="60"/>
  <c r="AC63" i="60"/>
  <c r="J30" i="58" s="1"/>
  <c r="AD63" i="60"/>
  <c r="K30" i="58" s="1"/>
  <c r="Y63" i="60"/>
  <c r="X63" i="60"/>
  <c r="AS63" i="60" s="1"/>
  <c r="M63" i="60"/>
  <c r="N63" i="60"/>
  <c r="BE63" i="60" s="1"/>
  <c r="O63" i="60"/>
  <c r="P63" i="60"/>
  <c r="BG63" i="60" s="1"/>
  <c r="Q63" i="60"/>
  <c r="R63" i="60"/>
  <c r="L63" i="60"/>
  <c r="C63" i="60"/>
  <c r="AT63" i="60" s="1"/>
  <c r="D63" i="60"/>
  <c r="E63" i="60"/>
  <c r="F63" i="60"/>
  <c r="G63" i="60"/>
  <c r="H63" i="60"/>
  <c r="B63" i="60"/>
  <c r="BC41" i="60"/>
  <c r="AJ41" i="60"/>
  <c r="AK41" i="60"/>
  <c r="AL41" i="60"/>
  <c r="AM41" i="60"/>
  <c r="J17" i="58" s="1"/>
  <c r="AN41" i="60"/>
  <c r="K17" i="58" s="1"/>
  <c r="AI41" i="60"/>
  <c r="BD41" i="60" s="1"/>
  <c r="AH41" i="60"/>
  <c r="Z41" i="60"/>
  <c r="AA41" i="60"/>
  <c r="AB41" i="60"/>
  <c r="AC41" i="60"/>
  <c r="AD41" i="60"/>
  <c r="K19" i="58" s="1"/>
  <c r="Y41" i="60"/>
  <c r="AT41" i="60" s="1"/>
  <c r="X41" i="60"/>
  <c r="AS41" i="60" s="1"/>
  <c r="N41" i="60"/>
  <c r="O41" i="60"/>
  <c r="P41" i="60"/>
  <c r="Q41" i="60"/>
  <c r="BH41" i="60" s="1"/>
  <c r="R41" i="60"/>
  <c r="BI41" i="60" s="1"/>
  <c r="M41" i="60"/>
  <c r="L41" i="60"/>
  <c r="D41" i="60"/>
  <c r="E41" i="60"/>
  <c r="AV41" i="60" s="1"/>
  <c r="F41" i="60"/>
  <c r="G41" i="60"/>
  <c r="H41" i="60"/>
  <c r="C41" i="60"/>
  <c r="B41" i="60"/>
  <c r="AJ19" i="60"/>
  <c r="AK19" i="60"/>
  <c r="AL19" i="60"/>
  <c r="AM19" i="60"/>
  <c r="J6" i="58" s="1"/>
  <c r="AN19" i="60"/>
  <c r="K6" i="58" s="1"/>
  <c r="AI19" i="60"/>
  <c r="AH19" i="60"/>
  <c r="Z19" i="60"/>
  <c r="AA19" i="60"/>
  <c r="AB19" i="60"/>
  <c r="AC19" i="60"/>
  <c r="J8" i="58" s="1"/>
  <c r="AD19" i="60"/>
  <c r="K8" i="58" s="1"/>
  <c r="Y19" i="60"/>
  <c r="AT19" i="60" s="1"/>
  <c r="X19" i="60"/>
  <c r="AS19" i="60" s="1"/>
  <c r="M19" i="60"/>
  <c r="N19" i="60"/>
  <c r="O19" i="60"/>
  <c r="P19" i="60"/>
  <c r="Q19" i="60"/>
  <c r="R19" i="60"/>
  <c r="L19" i="60"/>
  <c r="BC19" i="60" s="1"/>
  <c r="D19" i="60"/>
  <c r="E19" i="60"/>
  <c r="F19" i="60"/>
  <c r="G19" i="60"/>
  <c r="AX19" i="60" s="1"/>
  <c r="H19" i="60"/>
  <c r="AY19" i="60" s="1"/>
  <c r="C19" i="60"/>
  <c r="B19" i="60"/>
  <c r="BD19" i="60"/>
  <c r="D7" i="66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C32" i="48"/>
  <c r="B32" i="48"/>
  <c r="I32" i="48"/>
  <c r="J32" i="48"/>
  <c r="I32" i="36"/>
  <c r="J32" i="36"/>
  <c r="AW41" i="60" l="1"/>
  <c r="AU41" i="60"/>
  <c r="AV63" i="60"/>
  <c r="BF63" i="60"/>
  <c r="AV19" i="60"/>
  <c r="BF19" i="60"/>
  <c r="BG19" i="60"/>
  <c r="BE19" i="60"/>
  <c r="AW19" i="60"/>
  <c r="AU19" i="60"/>
  <c r="BG41" i="60"/>
  <c r="BE41" i="60"/>
  <c r="BF41" i="60"/>
  <c r="AW63" i="60"/>
  <c r="AU63" i="60"/>
  <c r="BD63" i="60"/>
  <c r="BI63" i="60"/>
  <c r="AY63" i="60"/>
  <c r="BI19" i="60"/>
  <c r="AY41" i="60"/>
  <c r="AX41" i="60"/>
  <c r="J19" i="58"/>
  <c r="BA63" i="60"/>
  <c r="BB63" i="60" s="1"/>
  <c r="BH63" i="60"/>
  <c r="BH19" i="60"/>
  <c r="AX63" i="60"/>
  <c r="Q84" i="70"/>
  <c r="P84" i="70"/>
  <c r="M84" i="70"/>
  <c r="L84" i="70"/>
  <c r="K84" i="70"/>
  <c r="F84" i="70"/>
  <c r="L82" i="70"/>
  <c r="K82" i="70"/>
  <c r="E82" i="70"/>
  <c r="G82" i="70" s="1"/>
  <c r="L81" i="70"/>
  <c r="K81" i="70"/>
  <c r="E81" i="70"/>
  <c r="G81" i="70" s="1"/>
  <c r="L80" i="70"/>
  <c r="K80" i="70"/>
  <c r="E80" i="70"/>
  <c r="G80" i="70" s="1"/>
  <c r="L79" i="70"/>
  <c r="K79" i="70"/>
  <c r="E79" i="70"/>
  <c r="G79" i="70" s="1"/>
  <c r="L78" i="70"/>
  <c r="K78" i="70"/>
  <c r="E78" i="70"/>
  <c r="G78" i="70" s="1"/>
  <c r="L77" i="70"/>
  <c r="K77" i="70"/>
  <c r="E77" i="70"/>
  <c r="G77" i="70" s="1"/>
  <c r="L76" i="70"/>
  <c r="K76" i="70"/>
  <c r="E76" i="70"/>
  <c r="G76" i="70" s="1"/>
  <c r="L75" i="70"/>
  <c r="K75" i="70"/>
  <c r="E75" i="70"/>
  <c r="G75" i="70" s="1"/>
  <c r="L74" i="70"/>
  <c r="K74" i="70"/>
  <c r="E74" i="70"/>
  <c r="G74" i="70" s="1"/>
  <c r="L73" i="70"/>
  <c r="K73" i="70"/>
  <c r="E73" i="70"/>
  <c r="G73" i="70" s="1"/>
  <c r="L72" i="70"/>
  <c r="K72" i="70"/>
  <c r="E72" i="70"/>
  <c r="G72" i="70" s="1"/>
  <c r="L71" i="70"/>
  <c r="K71" i="70"/>
  <c r="E71" i="70"/>
  <c r="G71" i="70" s="1"/>
  <c r="L70" i="70"/>
  <c r="K70" i="70"/>
  <c r="E70" i="70"/>
  <c r="G70" i="70" s="1"/>
  <c r="L69" i="70"/>
  <c r="K69" i="70"/>
  <c r="E69" i="70"/>
  <c r="G69" i="70" s="1"/>
  <c r="Q68" i="70"/>
  <c r="P68" i="70"/>
  <c r="M68" i="70"/>
  <c r="L68" i="70"/>
  <c r="K68" i="70"/>
  <c r="F68" i="70"/>
  <c r="E68" i="70"/>
  <c r="L67" i="70"/>
  <c r="K67" i="70"/>
  <c r="E67" i="70"/>
  <c r="G67" i="70" s="1"/>
  <c r="L66" i="70"/>
  <c r="K66" i="70"/>
  <c r="E66" i="70"/>
  <c r="G66" i="70" s="1"/>
  <c r="Q65" i="70"/>
  <c r="P65" i="70"/>
  <c r="M65" i="70"/>
  <c r="L65" i="70"/>
  <c r="K65" i="70"/>
  <c r="F65" i="70"/>
  <c r="E65" i="70"/>
  <c r="Q64" i="70"/>
  <c r="P64" i="70"/>
  <c r="M64" i="70"/>
  <c r="L64" i="70"/>
  <c r="K64" i="70"/>
  <c r="F64" i="70"/>
  <c r="E64" i="70"/>
  <c r="Q63" i="70"/>
  <c r="P63" i="70"/>
  <c r="M63" i="70"/>
  <c r="L63" i="70"/>
  <c r="K63" i="70"/>
  <c r="F63" i="70"/>
  <c r="E63" i="70"/>
  <c r="P61" i="70"/>
  <c r="M61" i="70"/>
  <c r="K61" i="70"/>
  <c r="I61" i="70"/>
  <c r="F61" i="70"/>
  <c r="D61" i="70"/>
  <c r="Q57" i="70"/>
  <c r="P57" i="70"/>
  <c r="M57" i="70"/>
  <c r="F57" i="70"/>
  <c r="J56" i="70"/>
  <c r="I56" i="70"/>
  <c r="C56" i="70"/>
  <c r="B56" i="70"/>
  <c r="P56" i="70" s="1"/>
  <c r="L55" i="70"/>
  <c r="K55" i="70"/>
  <c r="E55" i="70"/>
  <c r="D55" i="70"/>
  <c r="L54" i="70"/>
  <c r="K54" i="70"/>
  <c r="E54" i="70"/>
  <c r="D54" i="70"/>
  <c r="L53" i="70"/>
  <c r="K53" i="70"/>
  <c r="E53" i="70"/>
  <c r="D53" i="70"/>
  <c r="L52" i="70"/>
  <c r="K52" i="70"/>
  <c r="E52" i="70"/>
  <c r="D52" i="70"/>
  <c r="Q51" i="70"/>
  <c r="P51" i="70"/>
  <c r="L51" i="70"/>
  <c r="K51" i="70"/>
  <c r="F51" i="70"/>
  <c r="E51" i="70"/>
  <c r="D51" i="70"/>
  <c r="Q50" i="70"/>
  <c r="P50" i="70"/>
  <c r="M50" i="70"/>
  <c r="L50" i="70"/>
  <c r="K50" i="70"/>
  <c r="F50" i="70"/>
  <c r="E50" i="70"/>
  <c r="D50" i="70"/>
  <c r="Q49" i="70"/>
  <c r="P49" i="70"/>
  <c r="M49" i="70"/>
  <c r="L49" i="70"/>
  <c r="K49" i="70"/>
  <c r="F49" i="70"/>
  <c r="E49" i="70"/>
  <c r="D49" i="70"/>
  <c r="Q48" i="70"/>
  <c r="P48" i="70"/>
  <c r="M48" i="70"/>
  <c r="L48" i="70"/>
  <c r="K48" i="70"/>
  <c r="F48" i="70"/>
  <c r="E48" i="70"/>
  <c r="D48" i="70"/>
  <c r="Q47" i="70"/>
  <c r="P47" i="70"/>
  <c r="M47" i="70"/>
  <c r="L47" i="70"/>
  <c r="K47" i="70"/>
  <c r="F47" i="70"/>
  <c r="E47" i="70"/>
  <c r="D47" i="70"/>
  <c r="Q46" i="70"/>
  <c r="P46" i="70"/>
  <c r="M46" i="70"/>
  <c r="L46" i="70"/>
  <c r="K46" i="70"/>
  <c r="F46" i="70"/>
  <c r="E46" i="70"/>
  <c r="D46" i="70"/>
  <c r="Q45" i="70"/>
  <c r="P45" i="70"/>
  <c r="M45" i="70"/>
  <c r="L45" i="70"/>
  <c r="K45" i="70"/>
  <c r="F45" i="70"/>
  <c r="E45" i="70"/>
  <c r="D45" i="70"/>
  <c r="Q44" i="70"/>
  <c r="P44" i="70"/>
  <c r="M44" i="70"/>
  <c r="L44" i="70"/>
  <c r="K44" i="70"/>
  <c r="F44" i="70"/>
  <c r="E44" i="70"/>
  <c r="D44" i="70"/>
  <c r="Q43" i="70"/>
  <c r="P43" i="70"/>
  <c r="M43" i="70"/>
  <c r="L43" i="70"/>
  <c r="K43" i="70"/>
  <c r="F43" i="70"/>
  <c r="E43" i="70"/>
  <c r="D43" i="70"/>
  <c r="Q42" i="70"/>
  <c r="P42" i="70"/>
  <c r="M42" i="70"/>
  <c r="L42" i="70"/>
  <c r="K42" i="70"/>
  <c r="F42" i="70"/>
  <c r="E42" i="70"/>
  <c r="D42" i="70"/>
  <c r="Q41" i="70"/>
  <c r="P41" i="70"/>
  <c r="M41" i="70"/>
  <c r="L41" i="70"/>
  <c r="K41" i="70"/>
  <c r="F41" i="70"/>
  <c r="E41" i="70"/>
  <c r="D41" i="70"/>
  <c r="Q40" i="70"/>
  <c r="P40" i="70"/>
  <c r="M40" i="70"/>
  <c r="L40" i="70"/>
  <c r="K40" i="70"/>
  <c r="F40" i="70"/>
  <c r="E40" i="70"/>
  <c r="D40" i="70"/>
  <c r="Q39" i="70"/>
  <c r="P39" i="70"/>
  <c r="M39" i="70"/>
  <c r="L39" i="70"/>
  <c r="K39" i="70"/>
  <c r="F39" i="70"/>
  <c r="E39" i="70"/>
  <c r="D39" i="70"/>
  <c r="R37" i="70"/>
  <c r="R61" i="70" s="1"/>
  <c r="P37" i="70"/>
  <c r="M37" i="70"/>
  <c r="K37" i="70"/>
  <c r="I37" i="70"/>
  <c r="F37" i="70"/>
  <c r="D37" i="70"/>
  <c r="B37" i="70"/>
  <c r="Q33" i="70"/>
  <c r="P33" i="70"/>
  <c r="M33" i="70"/>
  <c r="F33" i="70"/>
  <c r="J32" i="70"/>
  <c r="I32" i="70"/>
  <c r="E32" i="70"/>
  <c r="L31" i="70"/>
  <c r="K31" i="70"/>
  <c r="E31" i="70"/>
  <c r="D31" i="70"/>
  <c r="L30" i="70"/>
  <c r="K30" i="70"/>
  <c r="E30" i="70"/>
  <c r="D30" i="70"/>
  <c r="L29" i="70"/>
  <c r="K29" i="70"/>
  <c r="E29" i="70"/>
  <c r="D29" i="70"/>
  <c r="L28" i="70"/>
  <c r="K28" i="70"/>
  <c r="E28" i="70"/>
  <c r="D28" i="70"/>
  <c r="L27" i="70"/>
  <c r="K27" i="70"/>
  <c r="E27" i="70"/>
  <c r="D27" i="70"/>
  <c r="L26" i="70"/>
  <c r="K26" i="70"/>
  <c r="E26" i="70"/>
  <c r="D26" i="70"/>
  <c r="L25" i="70"/>
  <c r="K25" i="70"/>
  <c r="E25" i="70"/>
  <c r="D25" i="70"/>
  <c r="L24" i="70"/>
  <c r="K24" i="70"/>
  <c r="E24" i="70"/>
  <c r="D24" i="70"/>
  <c r="L23" i="70"/>
  <c r="K23" i="70"/>
  <c r="E23" i="70"/>
  <c r="D23" i="70"/>
  <c r="L22" i="70"/>
  <c r="K22" i="70"/>
  <c r="E22" i="70"/>
  <c r="D22" i="70"/>
  <c r="L21" i="70"/>
  <c r="K21" i="70"/>
  <c r="E21" i="70"/>
  <c r="D21" i="70"/>
  <c r="L20" i="70"/>
  <c r="K20" i="70"/>
  <c r="E20" i="70"/>
  <c r="D20" i="70"/>
  <c r="L19" i="70"/>
  <c r="K19" i="70"/>
  <c r="E19" i="70"/>
  <c r="D19" i="70"/>
  <c r="Q18" i="70"/>
  <c r="P18" i="70"/>
  <c r="M18" i="70"/>
  <c r="L18" i="70"/>
  <c r="K18" i="70"/>
  <c r="F18" i="70"/>
  <c r="E18" i="70"/>
  <c r="D18" i="70"/>
  <c r="Q17" i="70"/>
  <c r="P17" i="70"/>
  <c r="M17" i="70"/>
  <c r="L17" i="70"/>
  <c r="K17" i="70"/>
  <c r="F17" i="70"/>
  <c r="E17" i="70"/>
  <c r="D17" i="70"/>
  <c r="Q16" i="70"/>
  <c r="P16" i="70"/>
  <c r="M16" i="70"/>
  <c r="L16" i="70"/>
  <c r="K16" i="70"/>
  <c r="F16" i="70"/>
  <c r="E16" i="70"/>
  <c r="D16" i="70"/>
  <c r="Q15" i="70"/>
  <c r="P15" i="70"/>
  <c r="M15" i="70"/>
  <c r="L15" i="70"/>
  <c r="K15" i="70"/>
  <c r="F15" i="70"/>
  <c r="E15" i="70"/>
  <c r="D15" i="70"/>
  <c r="Q14" i="70"/>
  <c r="P14" i="70"/>
  <c r="M14" i="70"/>
  <c r="L14" i="70"/>
  <c r="K14" i="70"/>
  <c r="F14" i="70"/>
  <c r="E14" i="70"/>
  <c r="D14" i="70"/>
  <c r="Q13" i="70"/>
  <c r="P13" i="70"/>
  <c r="M13" i="70"/>
  <c r="L13" i="70"/>
  <c r="K13" i="70"/>
  <c r="F13" i="70"/>
  <c r="E13" i="70"/>
  <c r="D13" i="70"/>
  <c r="Q12" i="70"/>
  <c r="P12" i="70"/>
  <c r="M12" i="70"/>
  <c r="L12" i="70"/>
  <c r="K12" i="70"/>
  <c r="F12" i="70"/>
  <c r="E12" i="70"/>
  <c r="D12" i="70"/>
  <c r="Q11" i="70"/>
  <c r="P11" i="70"/>
  <c r="M11" i="70"/>
  <c r="L11" i="70"/>
  <c r="K11" i="70"/>
  <c r="F11" i="70"/>
  <c r="E11" i="70"/>
  <c r="D11" i="70"/>
  <c r="Q10" i="70"/>
  <c r="P10" i="70"/>
  <c r="M10" i="70"/>
  <c r="L10" i="70"/>
  <c r="K10" i="70"/>
  <c r="F10" i="70"/>
  <c r="E10" i="70"/>
  <c r="D10" i="70"/>
  <c r="Q9" i="70"/>
  <c r="P9" i="70"/>
  <c r="M9" i="70"/>
  <c r="L9" i="70"/>
  <c r="K9" i="70"/>
  <c r="F9" i="70"/>
  <c r="E9" i="70"/>
  <c r="D9" i="70"/>
  <c r="Q8" i="70"/>
  <c r="P8" i="70"/>
  <c r="M8" i="70"/>
  <c r="L8" i="70"/>
  <c r="K8" i="70"/>
  <c r="F8" i="70"/>
  <c r="E8" i="70"/>
  <c r="D8" i="70"/>
  <c r="Q7" i="70"/>
  <c r="P7" i="70"/>
  <c r="M7" i="70"/>
  <c r="L7" i="70"/>
  <c r="K7" i="70"/>
  <c r="F7" i="70"/>
  <c r="E7" i="70"/>
  <c r="D7" i="70"/>
  <c r="C6" i="70"/>
  <c r="B6" i="70"/>
  <c r="P5" i="70"/>
  <c r="M5" i="70"/>
  <c r="K5" i="70"/>
  <c r="I5" i="70"/>
  <c r="D5" i="70"/>
  <c r="F5" i="70" s="1"/>
  <c r="L8" i="69"/>
  <c r="K8" i="69"/>
  <c r="M6" i="69" s="1"/>
  <c r="E8" i="69"/>
  <c r="G7" i="69" s="1"/>
  <c r="D8" i="69"/>
  <c r="F6" i="69" s="1"/>
  <c r="S7" i="69"/>
  <c r="R7" i="69"/>
  <c r="O7" i="69"/>
  <c r="M7" i="69"/>
  <c r="H7" i="69"/>
  <c r="F7" i="69"/>
  <c r="S6" i="69"/>
  <c r="R6" i="69"/>
  <c r="O6" i="69"/>
  <c r="H6" i="69"/>
  <c r="S5" i="69"/>
  <c r="R5" i="69"/>
  <c r="L5" i="69"/>
  <c r="K5" i="69"/>
  <c r="G5" i="69"/>
  <c r="N5" i="69" s="1"/>
  <c r="F5" i="69"/>
  <c r="M5" i="69" s="1"/>
  <c r="R4" i="69"/>
  <c r="O4" i="69"/>
  <c r="M4" i="69"/>
  <c r="K4" i="69"/>
  <c r="F4" i="69"/>
  <c r="H4" i="69" s="1"/>
  <c r="M58" i="68"/>
  <c r="P58" i="68"/>
  <c r="Q58" i="68"/>
  <c r="M59" i="68"/>
  <c r="P59" i="68"/>
  <c r="Q59" i="68"/>
  <c r="F58" i="68"/>
  <c r="F59" i="68"/>
  <c r="Q96" i="68"/>
  <c r="P96" i="68"/>
  <c r="M96" i="68"/>
  <c r="L96" i="68"/>
  <c r="K96" i="68"/>
  <c r="F96" i="68"/>
  <c r="E95" i="68"/>
  <c r="D95" i="68"/>
  <c r="K94" i="68"/>
  <c r="N94" i="68" s="1"/>
  <c r="E94" i="68"/>
  <c r="D94" i="68"/>
  <c r="L93" i="68"/>
  <c r="K93" i="68"/>
  <c r="E93" i="68"/>
  <c r="D93" i="68"/>
  <c r="L92" i="68"/>
  <c r="K92" i="68"/>
  <c r="E92" i="68"/>
  <c r="D92" i="68"/>
  <c r="L91" i="68"/>
  <c r="K91" i="68"/>
  <c r="E91" i="68"/>
  <c r="D91" i="68"/>
  <c r="L90" i="68"/>
  <c r="K90" i="68"/>
  <c r="E90" i="68"/>
  <c r="D90" i="68"/>
  <c r="L89" i="68"/>
  <c r="K89" i="68"/>
  <c r="E89" i="68"/>
  <c r="D89" i="68"/>
  <c r="L88" i="68"/>
  <c r="K88" i="68"/>
  <c r="E88" i="68"/>
  <c r="D88" i="68"/>
  <c r="L87" i="68"/>
  <c r="K87" i="68"/>
  <c r="E87" i="68"/>
  <c r="D87" i="68"/>
  <c r="L86" i="68"/>
  <c r="K86" i="68"/>
  <c r="E86" i="68"/>
  <c r="D86" i="68"/>
  <c r="L85" i="68"/>
  <c r="K85" i="68"/>
  <c r="E85" i="68"/>
  <c r="D85" i="68"/>
  <c r="L84" i="68"/>
  <c r="K84" i="68"/>
  <c r="E84" i="68"/>
  <c r="D84" i="68"/>
  <c r="L83" i="68"/>
  <c r="K83" i="68"/>
  <c r="E83" i="68"/>
  <c r="D83" i="68"/>
  <c r="L82" i="68"/>
  <c r="K82" i="68"/>
  <c r="E82" i="68"/>
  <c r="D82" i="68"/>
  <c r="Q81" i="68"/>
  <c r="P81" i="68"/>
  <c r="M81" i="68"/>
  <c r="L81" i="68"/>
  <c r="K81" i="68"/>
  <c r="F81" i="68"/>
  <c r="E81" i="68"/>
  <c r="D81" i="68"/>
  <c r="Q80" i="68"/>
  <c r="P80" i="68"/>
  <c r="M80" i="68"/>
  <c r="L80" i="68"/>
  <c r="K80" i="68"/>
  <c r="F80" i="68"/>
  <c r="E80" i="68"/>
  <c r="D80" i="68"/>
  <c r="Q79" i="68"/>
  <c r="P79" i="68"/>
  <c r="M79" i="68"/>
  <c r="L79" i="68"/>
  <c r="K79" i="68"/>
  <c r="F79" i="68"/>
  <c r="E79" i="68"/>
  <c r="D79" i="68"/>
  <c r="Q78" i="68"/>
  <c r="P78" i="68"/>
  <c r="M78" i="68"/>
  <c r="L78" i="68"/>
  <c r="K78" i="68"/>
  <c r="F78" i="68"/>
  <c r="E78" i="68"/>
  <c r="D78" i="68"/>
  <c r="Q77" i="68"/>
  <c r="P77" i="68"/>
  <c r="M77" i="68"/>
  <c r="L77" i="68"/>
  <c r="K77" i="68"/>
  <c r="F77" i="68"/>
  <c r="E77" i="68"/>
  <c r="D77" i="68"/>
  <c r="Q76" i="68"/>
  <c r="P76" i="68"/>
  <c r="M76" i="68"/>
  <c r="L76" i="68"/>
  <c r="K76" i="68"/>
  <c r="F76" i="68"/>
  <c r="E76" i="68"/>
  <c r="D76" i="68"/>
  <c r="Q75" i="68"/>
  <c r="P75" i="68"/>
  <c r="M75" i="68"/>
  <c r="L75" i="68"/>
  <c r="K75" i="68"/>
  <c r="F75" i="68"/>
  <c r="E75" i="68"/>
  <c r="D75" i="68"/>
  <c r="Q74" i="68"/>
  <c r="P74" i="68"/>
  <c r="M74" i="68"/>
  <c r="L74" i="68"/>
  <c r="K74" i="68"/>
  <c r="F74" i="68"/>
  <c r="E74" i="68"/>
  <c r="D74" i="68"/>
  <c r="Q73" i="68"/>
  <c r="P73" i="68"/>
  <c r="M73" i="68"/>
  <c r="L73" i="68"/>
  <c r="K73" i="68"/>
  <c r="F73" i="68"/>
  <c r="E73" i="68"/>
  <c r="D73" i="68"/>
  <c r="Q72" i="68"/>
  <c r="P72" i="68"/>
  <c r="M72" i="68"/>
  <c r="L72" i="68"/>
  <c r="K72" i="68"/>
  <c r="F72" i="68"/>
  <c r="E72" i="68"/>
  <c r="D72" i="68"/>
  <c r="Q71" i="68"/>
  <c r="P71" i="68"/>
  <c r="M71" i="68"/>
  <c r="L71" i="68"/>
  <c r="K71" i="68"/>
  <c r="F71" i="68"/>
  <c r="E71" i="68"/>
  <c r="D71" i="68"/>
  <c r="Q70" i="68"/>
  <c r="P70" i="68"/>
  <c r="M70" i="68"/>
  <c r="L70" i="68"/>
  <c r="K70" i="68"/>
  <c r="F70" i="68"/>
  <c r="E70" i="68"/>
  <c r="D70" i="68"/>
  <c r="Q69" i="68"/>
  <c r="P69" i="68"/>
  <c r="M69" i="68"/>
  <c r="L69" i="68"/>
  <c r="K69" i="68"/>
  <c r="F69" i="68"/>
  <c r="E69" i="68"/>
  <c r="D69" i="68"/>
  <c r="Q68" i="68"/>
  <c r="P68" i="68"/>
  <c r="M68" i="68"/>
  <c r="L68" i="68"/>
  <c r="K68" i="68"/>
  <c r="F68" i="68"/>
  <c r="E68" i="68"/>
  <c r="D68" i="68"/>
  <c r="P66" i="68"/>
  <c r="M66" i="68"/>
  <c r="K66" i="68"/>
  <c r="I66" i="68"/>
  <c r="F66" i="68"/>
  <c r="D66" i="68"/>
  <c r="B66" i="68"/>
  <c r="Q62" i="68"/>
  <c r="P62" i="68"/>
  <c r="M62" i="68"/>
  <c r="F62" i="68"/>
  <c r="L61" i="68"/>
  <c r="E61" i="68"/>
  <c r="L60" i="68"/>
  <c r="N60" i="68" s="1"/>
  <c r="E60" i="68"/>
  <c r="D60" i="68"/>
  <c r="L59" i="68"/>
  <c r="E59" i="68"/>
  <c r="D59" i="68"/>
  <c r="L58" i="68"/>
  <c r="E58" i="68"/>
  <c r="D58" i="68"/>
  <c r="Q57" i="68"/>
  <c r="P57" i="68"/>
  <c r="M57" i="68"/>
  <c r="L57" i="68"/>
  <c r="F57" i="68"/>
  <c r="E57" i="68"/>
  <c r="D57" i="68"/>
  <c r="Q56" i="68"/>
  <c r="P56" i="68"/>
  <c r="M56" i="68"/>
  <c r="L56" i="68"/>
  <c r="F56" i="68"/>
  <c r="E56" i="68"/>
  <c r="D56" i="68"/>
  <c r="Q55" i="68"/>
  <c r="P55" i="68"/>
  <c r="M55" i="68"/>
  <c r="L55" i="68"/>
  <c r="F55" i="68"/>
  <c r="E55" i="68"/>
  <c r="D55" i="68"/>
  <c r="Q54" i="68"/>
  <c r="P54" i="68"/>
  <c r="M54" i="68"/>
  <c r="L54" i="68"/>
  <c r="F54" i="68"/>
  <c r="E54" i="68"/>
  <c r="D54" i="68"/>
  <c r="Q53" i="68"/>
  <c r="P53" i="68"/>
  <c r="M53" i="68"/>
  <c r="L53" i="68"/>
  <c r="F53" i="68"/>
  <c r="E53" i="68"/>
  <c r="D53" i="68"/>
  <c r="Q52" i="68"/>
  <c r="P52" i="68"/>
  <c r="M52" i="68"/>
  <c r="L52" i="68"/>
  <c r="F52" i="68"/>
  <c r="E52" i="68"/>
  <c r="D52" i="68"/>
  <c r="Q51" i="68"/>
  <c r="P51" i="68"/>
  <c r="M51" i="68"/>
  <c r="L51" i="68"/>
  <c r="F51" i="68"/>
  <c r="E51" i="68"/>
  <c r="D51" i="68"/>
  <c r="Q50" i="68"/>
  <c r="P50" i="68"/>
  <c r="M50" i="68"/>
  <c r="L50" i="68"/>
  <c r="F50" i="68"/>
  <c r="E50" i="68"/>
  <c r="D50" i="68"/>
  <c r="Q49" i="68"/>
  <c r="P49" i="68"/>
  <c r="M49" i="68"/>
  <c r="L49" i="68"/>
  <c r="F49" i="68"/>
  <c r="E49" i="68"/>
  <c r="D49" i="68"/>
  <c r="Q48" i="68"/>
  <c r="P48" i="68"/>
  <c r="M48" i="68"/>
  <c r="L48" i="68"/>
  <c r="F48" i="68"/>
  <c r="E48" i="68"/>
  <c r="D48" i="68"/>
  <c r="Q47" i="68"/>
  <c r="P47" i="68"/>
  <c r="M47" i="68"/>
  <c r="L47" i="68"/>
  <c r="F47" i="68"/>
  <c r="E47" i="68"/>
  <c r="D47" i="68"/>
  <c r="Q46" i="68"/>
  <c r="P46" i="68"/>
  <c r="M46" i="68"/>
  <c r="L46" i="68"/>
  <c r="F46" i="68"/>
  <c r="E46" i="68"/>
  <c r="D46" i="68"/>
  <c r="Q45" i="68"/>
  <c r="P45" i="68"/>
  <c r="M45" i="68"/>
  <c r="L45" i="68"/>
  <c r="F45" i="68"/>
  <c r="E45" i="68"/>
  <c r="D45" i="68"/>
  <c r="Q44" i="68"/>
  <c r="P44" i="68"/>
  <c r="M44" i="68"/>
  <c r="L44" i="68"/>
  <c r="F44" i="68"/>
  <c r="E44" i="68"/>
  <c r="D44" i="68"/>
  <c r="Q43" i="68"/>
  <c r="P43" i="68"/>
  <c r="M43" i="68"/>
  <c r="L43" i="68"/>
  <c r="F43" i="68"/>
  <c r="E43" i="68"/>
  <c r="D43" i="68"/>
  <c r="Q42" i="68"/>
  <c r="P42" i="68"/>
  <c r="M42" i="68"/>
  <c r="L42" i="68"/>
  <c r="F42" i="68"/>
  <c r="E42" i="68"/>
  <c r="D42" i="68"/>
  <c r="Q41" i="68"/>
  <c r="P41" i="68"/>
  <c r="M41" i="68"/>
  <c r="L41" i="68"/>
  <c r="F41" i="68"/>
  <c r="E41" i="68"/>
  <c r="D41" i="68"/>
  <c r="Q40" i="68"/>
  <c r="P40" i="68"/>
  <c r="M40" i="68"/>
  <c r="L40" i="68"/>
  <c r="F40" i="68"/>
  <c r="E40" i="68"/>
  <c r="D40" i="68"/>
  <c r="Q39" i="68"/>
  <c r="P39" i="68"/>
  <c r="M39" i="68"/>
  <c r="L39" i="68"/>
  <c r="F39" i="68"/>
  <c r="E39" i="68"/>
  <c r="D39" i="68"/>
  <c r="R37" i="68"/>
  <c r="R66" i="68" s="1"/>
  <c r="P37" i="68"/>
  <c r="M37" i="68"/>
  <c r="K37" i="68"/>
  <c r="I37" i="68"/>
  <c r="F37" i="68"/>
  <c r="D37" i="68"/>
  <c r="B37" i="68"/>
  <c r="Q33" i="68"/>
  <c r="P33" i="68"/>
  <c r="M33" i="68"/>
  <c r="F33" i="68"/>
  <c r="J32" i="68"/>
  <c r="I32" i="68"/>
  <c r="C32" i="68"/>
  <c r="E32" i="68" s="1"/>
  <c r="B32" i="68"/>
  <c r="D32" i="68" s="1"/>
  <c r="Q31" i="68"/>
  <c r="P31" i="68"/>
  <c r="M31" i="68"/>
  <c r="L31" i="68"/>
  <c r="K31" i="68"/>
  <c r="F31" i="68"/>
  <c r="E31" i="68"/>
  <c r="D31" i="68"/>
  <c r="Q30" i="68"/>
  <c r="P30" i="68"/>
  <c r="M30" i="68"/>
  <c r="L30" i="68"/>
  <c r="K30" i="68"/>
  <c r="F30" i="68"/>
  <c r="E30" i="68"/>
  <c r="D30" i="68"/>
  <c r="Q29" i="68"/>
  <c r="P29" i="68"/>
  <c r="M29" i="68"/>
  <c r="L29" i="68"/>
  <c r="K29" i="68"/>
  <c r="F29" i="68"/>
  <c r="E29" i="68"/>
  <c r="D29" i="68"/>
  <c r="Q28" i="68"/>
  <c r="P28" i="68"/>
  <c r="M28" i="68"/>
  <c r="L28" i="68"/>
  <c r="K28" i="68"/>
  <c r="F28" i="68"/>
  <c r="E28" i="68"/>
  <c r="D28" i="68"/>
  <c r="Q27" i="68"/>
  <c r="P27" i="68"/>
  <c r="M27" i="68"/>
  <c r="L27" i="68"/>
  <c r="K27" i="68"/>
  <c r="F27" i="68"/>
  <c r="E27" i="68"/>
  <c r="D27" i="68"/>
  <c r="Q26" i="68"/>
  <c r="P26" i="68"/>
  <c r="M26" i="68"/>
  <c r="L26" i="68"/>
  <c r="K26" i="68"/>
  <c r="F26" i="68"/>
  <c r="E26" i="68"/>
  <c r="D26" i="68"/>
  <c r="Q25" i="68"/>
  <c r="P25" i="68"/>
  <c r="M25" i="68"/>
  <c r="L25" i="68"/>
  <c r="K25" i="68"/>
  <c r="F25" i="68"/>
  <c r="E25" i="68"/>
  <c r="D25" i="68"/>
  <c r="Q24" i="68"/>
  <c r="P24" i="68"/>
  <c r="M24" i="68"/>
  <c r="L24" i="68"/>
  <c r="K24" i="68"/>
  <c r="F24" i="68"/>
  <c r="E24" i="68"/>
  <c r="D24" i="68"/>
  <c r="Q23" i="68"/>
  <c r="P23" i="68"/>
  <c r="M23" i="68"/>
  <c r="L23" i="68"/>
  <c r="K23" i="68"/>
  <c r="F23" i="68"/>
  <c r="E23" i="68"/>
  <c r="D23" i="68"/>
  <c r="Q22" i="68"/>
  <c r="P22" i="68"/>
  <c r="M22" i="68"/>
  <c r="L22" i="68"/>
  <c r="K22" i="68"/>
  <c r="F22" i="68"/>
  <c r="E22" i="68"/>
  <c r="D22" i="68"/>
  <c r="Q21" i="68"/>
  <c r="P21" i="68"/>
  <c r="M21" i="68"/>
  <c r="L21" i="68"/>
  <c r="K21" i="68"/>
  <c r="F21" i="68"/>
  <c r="E21" i="68"/>
  <c r="D21" i="68"/>
  <c r="Q20" i="68"/>
  <c r="P20" i="68"/>
  <c r="M20" i="68"/>
  <c r="L20" i="68"/>
  <c r="K20" i="68"/>
  <c r="F20" i="68"/>
  <c r="E20" i="68"/>
  <c r="D20" i="68"/>
  <c r="Q19" i="68"/>
  <c r="P19" i="68"/>
  <c r="M19" i="68"/>
  <c r="L19" i="68"/>
  <c r="K19" i="68"/>
  <c r="F19" i="68"/>
  <c r="E19" i="68"/>
  <c r="D19" i="68"/>
  <c r="Q18" i="68"/>
  <c r="P18" i="68"/>
  <c r="M18" i="68"/>
  <c r="L18" i="68"/>
  <c r="K18" i="68"/>
  <c r="F18" i="68"/>
  <c r="E18" i="68"/>
  <c r="D18" i="68"/>
  <c r="Q17" i="68"/>
  <c r="P17" i="68"/>
  <c r="M17" i="68"/>
  <c r="L17" i="68"/>
  <c r="K17" i="68"/>
  <c r="F17" i="68"/>
  <c r="E17" i="68"/>
  <c r="D17" i="68"/>
  <c r="Q16" i="68"/>
  <c r="P16" i="68"/>
  <c r="M16" i="68"/>
  <c r="L16" i="68"/>
  <c r="K16" i="68"/>
  <c r="F16" i="68"/>
  <c r="E16" i="68"/>
  <c r="D16" i="68"/>
  <c r="Q15" i="68"/>
  <c r="P15" i="68"/>
  <c r="M15" i="68"/>
  <c r="L15" i="68"/>
  <c r="K15" i="68"/>
  <c r="F15" i="68"/>
  <c r="E15" i="68"/>
  <c r="D15" i="68"/>
  <c r="Q14" i="68"/>
  <c r="P14" i="68"/>
  <c r="M14" i="68"/>
  <c r="L14" i="68"/>
  <c r="K14" i="68"/>
  <c r="F14" i="68"/>
  <c r="E14" i="68"/>
  <c r="D14" i="68"/>
  <c r="Q13" i="68"/>
  <c r="P13" i="68"/>
  <c r="M13" i="68"/>
  <c r="L13" i="68"/>
  <c r="K13" i="68"/>
  <c r="F13" i="68"/>
  <c r="E13" i="68"/>
  <c r="D13" i="68"/>
  <c r="Q12" i="68"/>
  <c r="P12" i="68"/>
  <c r="M12" i="68"/>
  <c r="L12" i="68"/>
  <c r="K12" i="68"/>
  <c r="F12" i="68"/>
  <c r="E12" i="68"/>
  <c r="D12" i="68"/>
  <c r="Q11" i="68"/>
  <c r="P11" i="68"/>
  <c r="M11" i="68"/>
  <c r="L11" i="68"/>
  <c r="K11" i="68"/>
  <c r="F11" i="68"/>
  <c r="E11" i="68"/>
  <c r="D11" i="68"/>
  <c r="Q10" i="68"/>
  <c r="P10" i="68"/>
  <c r="M10" i="68"/>
  <c r="L10" i="68"/>
  <c r="K10" i="68"/>
  <c r="F10" i="68"/>
  <c r="E10" i="68"/>
  <c r="D10" i="68"/>
  <c r="Q9" i="68"/>
  <c r="P9" i="68"/>
  <c r="M9" i="68"/>
  <c r="L9" i="68"/>
  <c r="K9" i="68"/>
  <c r="F9" i="68"/>
  <c r="E9" i="68"/>
  <c r="D9" i="68"/>
  <c r="Q8" i="68"/>
  <c r="P8" i="68"/>
  <c r="M8" i="68"/>
  <c r="L8" i="68"/>
  <c r="K8" i="68"/>
  <c r="F8" i="68"/>
  <c r="E8" i="68"/>
  <c r="D8" i="68"/>
  <c r="Q7" i="68"/>
  <c r="P7" i="68"/>
  <c r="M7" i="68"/>
  <c r="L7" i="68"/>
  <c r="K7" i="68"/>
  <c r="F7" i="68"/>
  <c r="E7" i="68"/>
  <c r="E33" i="68" s="1"/>
  <c r="D7" i="68"/>
  <c r="C6" i="68"/>
  <c r="B6" i="68"/>
  <c r="P38" i="68" s="1"/>
  <c r="P5" i="68"/>
  <c r="M5" i="68"/>
  <c r="K5" i="68"/>
  <c r="I5" i="68"/>
  <c r="D5" i="68"/>
  <c r="F5" i="68" s="1"/>
  <c r="L8" i="67"/>
  <c r="N7" i="67" s="1"/>
  <c r="K8" i="67"/>
  <c r="M7" i="67" s="1"/>
  <c r="E8" i="67"/>
  <c r="G7" i="67" s="1"/>
  <c r="D8" i="67"/>
  <c r="F6" i="67" s="1"/>
  <c r="S7" i="67"/>
  <c r="R7" i="67"/>
  <c r="O7" i="67"/>
  <c r="H7" i="67"/>
  <c r="S6" i="67"/>
  <c r="R6" i="67"/>
  <c r="O6" i="67"/>
  <c r="H6" i="67"/>
  <c r="G6" i="67"/>
  <c r="S5" i="67"/>
  <c r="R5" i="67"/>
  <c r="L5" i="67"/>
  <c r="K5" i="67"/>
  <c r="G5" i="67"/>
  <c r="N5" i="67" s="1"/>
  <c r="F5" i="67"/>
  <c r="M5" i="67" s="1"/>
  <c r="R4" i="67"/>
  <c r="O4" i="67"/>
  <c r="M4" i="67"/>
  <c r="K4" i="67"/>
  <c r="F4" i="67"/>
  <c r="H4" i="67" s="1"/>
  <c r="Q90" i="66"/>
  <c r="P90" i="66"/>
  <c r="M90" i="66"/>
  <c r="L90" i="66"/>
  <c r="K90" i="66"/>
  <c r="F90" i="66"/>
  <c r="J89" i="66"/>
  <c r="I89" i="66"/>
  <c r="C89" i="66"/>
  <c r="B89" i="66"/>
  <c r="L88" i="66"/>
  <c r="K88" i="66"/>
  <c r="E88" i="66"/>
  <c r="D88" i="66"/>
  <c r="L87" i="66"/>
  <c r="K87" i="66"/>
  <c r="E87" i="66"/>
  <c r="D87" i="66"/>
  <c r="L86" i="66"/>
  <c r="K86" i="66"/>
  <c r="E86" i="66"/>
  <c r="D86" i="66"/>
  <c r="L85" i="66"/>
  <c r="N85" i="66" s="1"/>
  <c r="K85" i="66"/>
  <c r="E85" i="66"/>
  <c r="D85" i="66"/>
  <c r="L84" i="66"/>
  <c r="K84" i="66"/>
  <c r="E84" i="66"/>
  <c r="D84" i="66"/>
  <c r="L83" i="66"/>
  <c r="N83" i="66" s="1"/>
  <c r="K83" i="66"/>
  <c r="E83" i="66"/>
  <c r="D83" i="66"/>
  <c r="L82" i="66"/>
  <c r="N82" i="66" s="1"/>
  <c r="K82" i="66"/>
  <c r="E82" i="66"/>
  <c r="D82" i="66"/>
  <c r="L81" i="66"/>
  <c r="K81" i="66"/>
  <c r="E81" i="66"/>
  <c r="D81" i="66"/>
  <c r="L80" i="66"/>
  <c r="K80" i="66"/>
  <c r="E80" i="66"/>
  <c r="D80" i="66"/>
  <c r="L79" i="66"/>
  <c r="K79" i="66"/>
  <c r="E79" i="66"/>
  <c r="D79" i="66"/>
  <c r="L78" i="66"/>
  <c r="K78" i="66"/>
  <c r="E78" i="66"/>
  <c r="D78" i="66"/>
  <c r="L77" i="66"/>
  <c r="K77" i="66"/>
  <c r="E77" i="66"/>
  <c r="D77" i="66"/>
  <c r="L76" i="66"/>
  <c r="K76" i="66"/>
  <c r="E76" i="66"/>
  <c r="D76" i="66"/>
  <c r="L75" i="66"/>
  <c r="K75" i="66"/>
  <c r="E75" i="66"/>
  <c r="D75" i="66"/>
  <c r="L74" i="66"/>
  <c r="K74" i="66"/>
  <c r="E74" i="66"/>
  <c r="D74" i="66"/>
  <c r="L73" i="66"/>
  <c r="K73" i="66"/>
  <c r="E73" i="66"/>
  <c r="D73" i="66"/>
  <c r="L72" i="66"/>
  <c r="K72" i="66"/>
  <c r="E72" i="66"/>
  <c r="D72" i="66"/>
  <c r="L71" i="66"/>
  <c r="K71" i="66"/>
  <c r="E71" i="66"/>
  <c r="D71" i="66"/>
  <c r="L70" i="66"/>
  <c r="K70" i="66"/>
  <c r="E70" i="66"/>
  <c r="D70" i="66"/>
  <c r="L69" i="66"/>
  <c r="K69" i="66"/>
  <c r="E69" i="66"/>
  <c r="D69" i="66"/>
  <c r="Q68" i="66"/>
  <c r="P68" i="66"/>
  <c r="M68" i="66"/>
  <c r="L68" i="66"/>
  <c r="K68" i="66"/>
  <c r="F68" i="66"/>
  <c r="E68" i="66"/>
  <c r="D68" i="66"/>
  <c r="Q67" i="66"/>
  <c r="P67" i="66"/>
  <c r="M67" i="66"/>
  <c r="L67" i="66"/>
  <c r="K67" i="66"/>
  <c r="F67" i="66"/>
  <c r="E67" i="66"/>
  <c r="D67" i="66"/>
  <c r="Q66" i="66"/>
  <c r="P66" i="66"/>
  <c r="M66" i="66"/>
  <c r="L66" i="66"/>
  <c r="K66" i="66"/>
  <c r="F66" i="66"/>
  <c r="E66" i="66"/>
  <c r="D66" i="66"/>
  <c r="Q65" i="66"/>
  <c r="P65" i="66"/>
  <c r="M65" i="66"/>
  <c r="L65" i="66"/>
  <c r="K65" i="66"/>
  <c r="F65" i="66"/>
  <c r="E65" i="66"/>
  <c r="D65" i="66"/>
  <c r="Q64" i="66"/>
  <c r="P64" i="66"/>
  <c r="M64" i="66"/>
  <c r="L64" i="66"/>
  <c r="K64" i="66"/>
  <c r="F64" i="66"/>
  <c r="E64" i="66"/>
  <c r="D64" i="66"/>
  <c r="Q63" i="66"/>
  <c r="P63" i="66"/>
  <c r="M63" i="66"/>
  <c r="L63" i="66"/>
  <c r="K63" i="66"/>
  <c r="F63" i="66"/>
  <c r="E63" i="66"/>
  <c r="D63" i="66"/>
  <c r="Q62" i="66"/>
  <c r="P62" i="66"/>
  <c r="M62" i="66"/>
  <c r="L62" i="66"/>
  <c r="K62" i="66"/>
  <c r="F62" i="66"/>
  <c r="E62" i="66"/>
  <c r="D62" i="66"/>
  <c r="P60" i="66"/>
  <c r="M60" i="66"/>
  <c r="K60" i="66"/>
  <c r="I60" i="66"/>
  <c r="F60" i="66"/>
  <c r="D60" i="66"/>
  <c r="B60" i="66"/>
  <c r="Q56" i="66"/>
  <c r="P56" i="66"/>
  <c r="M56" i="66"/>
  <c r="F56" i="66"/>
  <c r="J55" i="66"/>
  <c r="I55" i="66"/>
  <c r="C55" i="66"/>
  <c r="B55" i="66"/>
  <c r="P55" i="66" s="1"/>
  <c r="L54" i="66"/>
  <c r="L53" i="66"/>
  <c r="L52" i="66"/>
  <c r="N52" i="66" s="1"/>
  <c r="L51" i="66"/>
  <c r="N51" i="66" s="1"/>
  <c r="L50" i="66"/>
  <c r="N50" i="66" s="1"/>
  <c r="L49" i="66"/>
  <c r="N49" i="66" s="1"/>
  <c r="L48" i="66"/>
  <c r="N48" i="66" s="1"/>
  <c r="L47" i="66"/>
  <c r="N47" i="66" s="1"/>
  <c r="Q46" i="66"/>
  <c r="P46" i="66"/>
  <c r="M46" i="66"/>
  <c r="L46" i="66"/>
  <c r="F46" i="66"/>
  <c r="Q45" i="66"/>
  <c r="P45" i="66"/>
  <c r="M45" i="66"/>
  <c r="L45" i="66"/>
  <c r="F45" i="66"/>
  <c r="Q44" i="66"/>
  <c r="P44" i="66"/>
  <c r="M44" i="66"/>
  <c r="L44" i="66"/>
  <c r="F44" i="66"/>
  <c r="Q43" i="66"/>
  <c r="P43" i="66"/>
  <c r="M43" i="66"/>
  <c r="L43" i="66"/>
  <c r="F43" i="66"/>
  <c r="Q42" i="66"/>
  <c r="P42" i="66"/>
  <c r="M42" i="66"/>
  <c r="L42" i="66"/>
  <c r="F42" i="66"/>
  <c r="Q41" i="66"/>
  <c r="P41" i="66"/>
  <c r="M41" i="66"/>
  <c r="L41" i="66"/>
  <c r="F41" i="66"/>
  <c r="Q40" i="66"/>
  <c r="P40" i="66"/>
  <c r="M40" i="66"/>
  <c r="L40" i="66"/>
  <c r="F40" i="66"/>
  <c r="Q39" i="66"/>
  <c r="P39" i="66"/>
  <c r="M39" i="66"/>
  <c r="L39" i="66"/>
  <c r="F39" i="66"/>
  <c r="R37" i="66"/>
  <c r="R60" i="66" s="1"/>
  <c r="P37" i="66"/>
  <c r="M37" i="66"/>
  <c r="K37" i="66"/>
  <c r="I37" i="66"/>
  <c r="F37" i="66"/>
  <c r="D37" i="66"/>
  <c r="B37" i="66"/>
  <c r="Q33" i="66"/>
  <c r="P33" i="66"/>
  <c r="M33" i="66"/>
  <c r="F33" i="66"/>
  <c r="J32" i="66"/>
  <c r="I32" i="66"/>
  <c r="C32" i="66"/>
  <c r="B32" i="66"/>
  <c r="D32" i="66" s="1"/>
  <c r="L31" i="66"/>
  <c r="K31" i="66"/>
  <c r="E31" i="66"/>
  <c r="G31" i="66" s="1"/>
  <c r="L30" i="66"/>
  <c r="K30" i="66"/>
  <c r="E30" i="66"/>
  <c r="G30" i="66" s="1"/>
  <c r="L29" i="66"/>
  <c r="K29" i="66"/>
  <c r="E29" i="66"/>
  <c r="G29" i="66" s="1"/>
  <c r="L28" i="66"/>
  <c r="K28" i="66"/>
  <c r="E28" i="66"/>
  <c r="G28" i="66" s="1"/>
  <c r="L27" i="66"/>
  <c r="K27" i="66"/>
  <c r="E27" i="66"/>
  <c r="G27" i="66" s="1"/>
  <c r="L26" i="66"/>
  <c r="K26" i="66"/>
  <c r="E26" i="66"/>
  <c r="G26" i="66" s="1"/>
  <c r="L25" i="66"/>
  <c r="K25" i="66"/>
  <c r="E25" i="66"/>
  <c r="G25" i="66" s="1"/>
  <c r="L24" i="66"/>
  <c r="K24" i="66"/>
  <c r="E24" i="66"/>
  <c r="G24" i="66" s="1"/>
  <c r="L23" i="66"/>
  <c r="K23" i="66"/>
  <c r="E23" i="66"/>
  <c r="G23" i="66" s="1"/>
  <c r="L22" i="66"/>
  <c r="K22" i="66"/>
  <c r="E22" i="66"/>
  <c r="G22" i="66" s="1"/>
  <c r="L21" i="66"/>
  <c r="K21" i="66"/>
  <c r="E21" i="66"/>
  <c r="G21" i="66" s="1"/>
  <c r="L20" i="66"/>
  <c r="K20" i="66"/>
  <c r="E20" i="66"/>
  <c r="G20" i="66" s="1"/>
  <c r="L19" i="66"/>
  <c r="K19" i="66"/>
  <c r="E19" i="66"/>
  <c r="G19" i="66" s="1"/>
  <c r="L18" i="66"/>
  <c r="K18" i="66"/>
  <c r="E18" i="66"/>
  <c r="G18" i="66" s="1"/>
  <c r="L17" i="66"/>
  <c r="K17" i="66"/>
  <c r="E17" i="66"/>
  <c r="G17" i="66" s="1"/>
  <c r="Q16" i="66"/>
  <c r="P16" i="66"/>
  <c r="M16" i="66"/>
  <c r="L16" i="66"/>
  <c r="K16" i="66"/>
  <c r="F16" i="66"/>
  <c r="E16" i="66"/>
  <c r="Q15" i="66"/>
  <c r="P15" i="66"/>
  <c r="M15" i="66"/>
  <c r="L15" i="66"/>
  <c r="K15" i="66"/>
  <c r="F15" i="66"/>
  <c r="E15" i="66"/>
  <c r="Q14" i="66"/>
  <c r="P14" i="66"/>
  <c r="M14" i="66"/>
  <c r="L14" i="66"/>
  <c r="K14" i="66"/>
  <c r="F14" i="66"/>
  <c r="E14" i="66"/>
  <c r="Q13" i="66"/>
  <c r="P13" i="66"/>
  <c r="M13" i="66"/>
  <c r="L13" i="66"/>
  <c r="K13" i="66"/>
  <c r="F13" i="66"/>
  <c r="E13" i="66"/>
  <c r="Q12" i="66"/>
  <c r="P12" i="66"/>
  <c r="M12" i="66"/>
  <c r="L12" i="66"/>
  <c r="K12" i="66"/>
  <c r="F12" i="66"/>
  <c r="E12" i="66"/>
  <c r="Q11" i="66"/>
  <c r="P11" i="66"/>
  <c r="M11" i="66"/>
  <c r="L11" i="66"/>
  <c r="K11" i="66"/>
  <c r="F11" i="66"/>
  <c r="E11" i="66"/>
  <c r="Q10" i="66"/>
  <c r="P10" i="66"/>
  <c r="M10" i="66"/>
  <c r="L10" i="66"/>
  <c r="K10" i="66"/>
  <c r="F10" i="66"/>
  <c r="E10" i="66"/>
  <c r="Q9" i="66"/>
  <c r="P9" i="66"/>
  <c r="M9" i="66"/>
  <c r="L9" i="66"/>
  <c r="K9" i="66"/>
  <c r="F9" i="66"/>
  <c r="E9" i="66"/>
  <c r="Q8" i="66"/>
  <c r="P8" i="66"/>
  <c r="M8" i="66"/>
  <c r="L8" i="66"/>
  <c r="K8" i="66"/>
  <c r="F8" i="66"/>
  <c r="E8" i="66"/>
  <c r="Q7" i="66"/>
  <c r="P7" i="66"/>
  <c r="M7" i="66"/>
  <c r="L7" i="66"/>
  <c r="K7" i="66"/>
  <c r="F7" i="66"/>
  <c r="E7" i="66"/>
  <c r="D33" i="66"/>
  <c r="C6" i="66"/>
  <c r="Q61" i="66" s="1"/>
  <c r="B6" i="66"/>
  <c r="P5" i="66"/>
  <c r="M5" i="66"/>
  <c r="K5" i="66"/>
  <c r="I5" i="66"/>
  <c r="D5" i="66"/>
  <c r="F5" i="66" s="1"/>
  <c r="S5" i="65"/>
  <c r="R5" i="65"/>
  <c r="L5" i="65"/>
  <c r="K5" i="65"/>
  <c r="G5" i="65"/>
  <c r="N5" i="65" s="1"/>
  <c r="F5" i="65"/>
  <c r="M5" i="65" s="1"/>
  <c r="R4" i="65"/>
  <c r="O4" i="65"/>
  <c r="M4" i="65"/>
  <c r="K4" i="65"/>
  <c r="F4" i="65"/>
  <c r="H4" i="65" s="1"/>
  <c r="L8" i="65"/>
  <c r="N7" i="65" s="1"/>
  <c r="K8" i="65"/>
  <c r="M7" i="65" s="1"/>
  <c r="G7" i="65"/>
  <c r="F7" i="65"/>
  <c r="S7" i="65"/>
  <c r="R7" i="65"/>
  <c r="O7" i="65"/>
  <c r="H7" i="65"/>
  <c r="R6" i="65"/>
  <c r="O6" i="65"/>
  <c r="H6" i="65"/>
  <c r="N82" i="70" l="1"/>
  <c r="G82" i="66"/>
  <c r="G83" i="66"/>
  <c r="G85" i="66"/>
  <c r="G86" i="66"/>
  <c r="N81" i="66"/>
  <c r="N86" i="66"/>
  <c r="N87" i="66"/>
  <c r="G78" i="66"/>
  <c r="G79" i="66"/>
  <c r="G80" i="66"/>
  <c r="G81" i="66"/>
  <c r="G87" i="66"/>
  <c r="G88" i="66"/>
  <c r="N29" i="66"/>
  <c r="N55" i="70"/>
  <c r="N78" i="66"/>
  <c r="N79" i="66"/>
  <c r="N80" i="66"/>
  <c r="N88" i="66"/>
  <c r="N81" i="70"/>
  <c r="G55" i="70"/>
  <c r="G77" i="66"/>
  <c r="N77" i="66"/>
  <c r="N28" i="66"/>
  <c r="N26" i="66"/>
  <c r="N30" i="66"/>
  <c r="G31" i="70"/>
  <c r="N75" i="66"/>
  <c r="N76" i="66"/>
  <c r="G75" i="66"/>
  <c r="G76" i="66"/>
  <c r="N80" i="70"/>
  <c r="G19" i="70"/>
  <c r="G20" i="70"/>
  <c r="G21" i="70"/>
  <c r="G22" i="70"/>
  <c r="G23" i="70"/>
  <c r="G24" i="70"/>
  <c r="G25" i="70"/>
  <c r="G26" i="70"/>
  <c r="G27" i="70"/>
  <c r="G28" i="70"/>
  <c r="G29" i="70"/>
  <c r="G30" i="70"/>
  <c r="N25" i="66"/>
  <c r="N27" i="66"/>
  <c r="N31" i="66"/>
  <c r="N79" i="70"/>
  <c r="G53" i="70"/>
  <c r="G54" i="70"/>
  <c r="N53" i="70"/>
  <c r="N54" i="70"/>
  <c r="G88" i="68"/>
  <c r="G89" i="68"/>
  <c r="G90" i="68"/>
  <c r="G91" i="68"/>
  <c r="G92" i="68"/>
  <c r="G93" i="68"/>
  <c r="N88" i="68"/>
  <c r="N89" i="68"/>
  <c r="N90" i="68"/>
  <c r="N91" i="68"/>
  <c r="N92" i="68"/>
  <c r="N93" i="68"/>
  <c r="G94" i="68"/>
  <c r="G52" i="70"/>
  <c r="N70" i="66"/>
  <c r="N71" i="66"/>
  <c r="N72" i="66"/>
  <c r="N73" i="66"/>
  <c r="N74" i="66"/>
  <c r="N17" i="66"/>
  <c r="N19" i="66"/>
  <c r="N21" i="66"/>
  <c r="N23" i="66"/>
  <c r="G70" i="66"/>
  <c r="G71" i="66"/>
  <c r="G72" i="66"/>
  <c r="G73" i="66"/>
  <c r="G74" i="66"/>
  <c r="N18" i="66"/>
  <c r="N20" i="66"/>
  <c r="N22" i="66"/>
  <c r="N24" i="66"/>
  <c r="N52" i="70"/>
  <c r="M56" i="70"/>
  <c r="G82" i="68"/>
  <c r="G83" i="68"/>
  <c r="G84" i="68"/>
  <c r="G85" i="68"/>
  <c r="G86" i="68"/>
  <c r="G87" i="68"/>
  <c r="G60" i="68"/>
  <c r="M55" i="66"/>
  <c r="N70" i="70"/>
  <c r="N72" i="70"/>
  <c r="N74" i="70"/>
  <c r="N76" i="70"/>
  <c r="N78" i="70"/>
  <c r="N66" i="70"/>
  <c r="N67" i="70"/>
  <c r="N69" i="70"/>
  <c r="N71" i="70"/>
  <c r="N73" i="70"/>
  <c r="N75" i="70"/>
  <c r="N77" i="70"/>
  <c r="D83" i="70"/>
  <c r="Q56" i="70"/>
  <c r="R56" i="70" s="1"/>
  <c r="F56" i="70"/>
  <c r="N19" i="70"/>
  <c r="N20" i="70"/>
  <c r="N21" i="70"/>
  <c r="N22" i="70"/>
  <c r="N23" i="70"/>
  <c r="N24" i="70"/>
  <c r="N25" i="70"/>
  <c r="N26" i="70"/>
  <c r="N27" i="70"/>
  <c r="N28" i="70"/>
  <c r="N29" i="70"/>
  <c r="N30" i="70"/>
  <c r="N31" i="70"/>
  <c r="N82" i="68"/>
  <c r="N83" i="68"/>
  <c r="N84" i="68"/>
  <c r="N85" i="68"/>
  <c r="N86" i="68"/>
  <c r="N87" i="68"/>
  <c r="E62" i="68"/>
  <c r="N69" i="66"/>
  <c r="M89" i="66"/>
  <c r="D89" i="66"/>
  <c r="D90" i="66" s="1"/>
  <c r="P89" i="66"/>
  <c r="G69" i="66"/>
  <c r="E89" i="66"/>
  <c r="E90" i="66" s="1"/>
  <c r="Q89" i="66"/>
  <c r="Q55" i="66"/>
  <c r="R55" i="66" s="1"/>
  <c r="F55" i="66"/>
  <c r="D84" i="70"/>
  <c r="E33" i="70"/>
  <c r="D55" i="66"/>
  <c r="D56" i="66" s="1"/>
  <c r="F6" i="65"/>
  <c r="F8" i="65" s="1"/>
  <c r="F8" i="69"/>
  <c r="F7" i="67"/>
  <c r="F8" i="67" s="1"/>
  <c r="N6" i="65"/>
  <c r="N8" i="65" s="1"/>
  <c r="G6" i="65"/>
  <c r="G8" i="65" s="1"/>
  <c r="N51" i="70"/>
  <c r="E96" i="68"/>
  <c r="N6" i="67"/>
  <c r="N8" i="67" s="1"/>
  <c r="L61" i="66"/>
  <c r="E61" i="66"/>
  <c r="M8" i="69"/>
  <c r="G6" i="69"/>
  <c r="G8" i="69" s="1"/>
  <c r="G8" i="67"/>
  <c r="D56" i="70"/>
  <c r="D57" i="70" s="1"/>
  <c r="E56" i="70"/>
  <c r="G8" i="70"/>
  <c r="G9" i="70"/>
  <c r="G10" i="70"/>
  <c r="G11" i="70"/>
  <c r="G12" i="70"/>
  <c r="G13" i="70"/>
  <c r="G14" i="70"/>
  <c r="G15" i="70"/>
  <c r="G16" i="70"/>
  <c r="G17" i="70"/>
  <c r="G18" i="70"/>
  <c r="I7" i="69"/>
  <c r="N39" i="66"/>
  <c r="N42" i="66"/>
  <c r="N43" i="66"/>
  <c r="N44" i="66"/>
  <c r="N45" i="66"/>
  <c r="R63" i="70"/>
  <c r="G64" i="70"/>
  <c r="G65" i="70"/>
  <c r="R65" i="70"/>
  <c r="G68" i="70"/>
  <c r="R33" i="70"/>
  <c r="M95" i="68"/>
  <c r="N58" i="68"/>
  <c r="N59" i="68"/>
  <c r="G58" i="68"/>
  <c r="G59" i="68"/>
  <c r="R33" i="68"/>
  <c r="R39" i="66"/>
  <c r="R41" i="66"/>
  <c r="R44" i="66"/>
  <c r="R46" i="66"/>
  <c r="F32" i="66"/>
  <c r="O8" i="69"/>
  <c r="T7" i="69"/>
  <c r="R84" i="70"/>
  <c r="R39" i="70"/>
  <c r="R41" i="70"/>
  <c r="R43" i="70"/>
  <c r="R45" i="70"/>
  <c r="R47" i="70"/>
  <c r="R49" i="70"/>
  <c r="R51" i="70"/>
  <c r="R7" i="70"/>
  <c r="R9" i="70"/>
  <c r="R11" i="70"/>
  <c r="R13" i="70"/>
  <c r="R15" i="70"/>
  <c r="R17" i="70"/>
  <c r="N6" i="69"/>
  <c r="P6" i="69" s="1"/>
  <c r="N7" i="69"/>
  <c r="P7" i="69" s="1"/>
  <c r="R58" i="68"/>
  <c r="R62" i="68"/>
  <c r="R59" i="68"/>
  <c r="R7" i="68"/>
  <c r="R9" i="68"/>
  <c r="R11" i="68"/>
  <c r="R13" i="68"/>
  <c r="R15" i="68"/>
  <c r="R17" i="68"/>
  <c r="R19" i="68"/>
  <c r="R21" i="68"/>
  <c r="R23" i="68"/>
  <c r="R25" i="68"/>
  <c r="R27" i="68"/>
  <c r="R29" i="68"/>
  <c r="R31" i="68"/>
  <c r="M32" i="68"/>
  <c r="G8" i="68"/>
  <c r="G9" i="68"/>
  <c r="G11" i="68"/>
  <c r="G12" i="68"/>
  <c r="G13" i="68"/>
  <c r="G15" i="68"/>
  <c r="G16" i="68"/>
  <c r="G17" i="68"/>
  <c r="G19" i="68"/>
  <c r="G20" i="68"/>
  <c r="G21" i="68"/>
  <c r="G23" i="68"/>
  <c r="G24" i="68"/>
  <c r="G25" i="68"/>
  <c r="G27" i="68"/>
  <c r="G28" i="68"/>
  <c r="G29" i="68"/>
  <c r="G31" i="68"/>
  <c r="R63" i="66"/>
  <c r="R65" i="66"/>
  <c r="R67" i="66"/>
  <c r="R33" i="66"/>
  <c r="N7" i="66"/>
  <c r="N10" i="66"/>
  <c r="N11" i="66"/>
  <c r="N12" i="66"/>
  <c r="N14" i="66"/>
  <c r="N15" i="66"/>
  <c r="N16" i="66"/>
  <c r="R7" i="66"/>
  <c r="R9" i="66"/>
  <c r="R11" i="66"/>
  <c r="R13" i="66"/>
  <c r="R15" i="66"/>
  <c r="G40" i="70"/>
  <c r="G41" i="70"/>
  <c r="G42" i="70"/>
  <c r="G43" i="70"/>
  <c r="G44" i="70"/>
  <c r="G45" i="70"/>
  <c r="G47" i="70"/>
  <c r="G48" i="70"/>
  <c r="G49" i="70"/>
  <c r="G50" i="70"/>
  <c r="G51" i="70"/>
  <c r="R57" i="70"/>
  <c r="N84" i="70"/>
  <c r="N63" i="70"/>
  <c r="N64" i="70"/>
  <c r="N65" i="70"/>
  <c r="N68" i="70"/>
  <c r="R64" i="70"/>
  <c r="R68" i="70"/>
  <c r="N40" i="70"/>
  <c r="N41" i="70"/>
  <c r="N42" i="70"/>
  <c r="N43" i="70"/>
  <c r="N44" i="70"/>
  <c r="N45" i="70"/>
  <c r="N46" i="70"/>
  <c r="N47" i="70"/>
  <c r="N48" i="70"/>
  <c r="N49" i="70"/>
  <c r="N50" i="70"/>
  <c r="R40" i="70"/>
  <c r="R42" i="70"/>
  <c r="R44" i="70"/>
  <c r="R46" i="70"/>
  <c r="R48" i="70"/>
  <c r="R50" i="70"/>
  <c r="N7" i="70"/>
  <c r="N8" i="70"/>
  <c r="N9" i="70"/>
  <c r="N10" i="70"/>
  <c r="N11" i="70"/>
  <c r="N12" i="70"/>
  <c r="N13" i="70"/>
  <c r="N14" i="70"/>
  <c r="N15" i="70"/>
  <c r="N16" i="70"/>
  <c r="N17" i="70"/>
  <c r="N18" i="70"/>
  <c r="Q32" i="70"/>
  <c r="R8" i="70"/>
  <c r="R10" i="70"/>
  <c r="R12" i="70"/>
  <c r="R14" i="70"/>
  <c r="R16" i="70"/>
  <c r="R18" i="70"/>
  <c r="F32" i="70"/>
  <c r="P32" i="70"/>
  <c r="P62" i="70"/>
  <c r="K62" i="70"/>
  <c r="I62" i="70"/>
  <c r="D62" i="70"/>
  <c r="B62" i="70"/>
  <c r="D6" i="70"/>
  <c r="I6" i="70"/>
  <c r="K6" i="70"/>
  <c r="P6" i="70"/>
  <c r="L32" i="70"/>
  <c r="L33" i="70" s="1"/>
  <c r="B38" i="70"/>
  <c r="D38" i="70"/>
  <c r="I38" i="70"/>
  <c r="K38" i="70"/>
  <c r="P38" i="70"/>
  <c r="G46" i="70"/>
  <c r="Q62" i="70"/>
  <c r="L62" i="70"/>
  <c r="J62" i="70"/>
  <c r="E62" i="70"/>
  <c r="C62" i="70"/>
  <c r="E6" i="70"/>
  <c r="J6" i="70" s="1"/>
  <c r="L6" i="70"/>
  <c r="Q6" i="70"/>
  <c r="G7" i="70"/>
  <c r="D32" i="70"/>
  <c r="D33" i="70" s="1"/>
  <c r="K32" i="70"/>
  <c r="K33" i="70" s="1"/>
  <c r="M32" i="70"/>
  <c r="C38" i="70"/>
  <c r="E38" i="70"/>
  <c r="J38" i="70"/>
  <c r="L38" i="70"/>
  <c r="Q38" i="70"/>
  <c r="G39" i="70"/>
  <c r="N39" i="70"/>
  <c r="K56" i="70"/>
  <c r="K57" i="70" s="1"/>
  <c r="E83" i="70"/>
  <c r="G83" i="70" s="1"/>
  <c r="L83" i="70"/>
  <c r="L56" i="70"/>
  <c r="G63" i="70"/>
  <c r="K83" i="70"/>
  <c r="T6" i="69"/>
  <c r="R8" i="69"/>
  <c r="H8" i="69"/>
  <c r="I8" i="69"/>
  <c r="S8" i="69"/>
  <c r="N96" i="68"/>
  <c r="R96" i="68"/>
  <c r="N79" i="68"/>
  <c r="N80" i="68"/>
  <c r="R68" i="68"/>
  <c r="G69" i="68"/>
  <c r="G70" i="68"/>
  <c r="R70" i="68"/>
  <c r="G72" i="68"/>
  <c r="R72" i="68"/>
  <c r="G73" i="68"/>
  <c r="G74" i="68"/>
  <c r="R74" i="68"/>
  <c r="G76" i="68"/>
  <c r="R76" i="68"/>
  <c r="G77" i="68"/>
  <c r="G78" i="68"/>
  <c r="G80" i="68"/>
  <c r="G81" i="68"/>
  <c r="R39" i="68"/>
  <c r="N41" i="68"/>
  <c r="R41" i="68"/>
  <c r="N42" i="68"/>
  <c r="R43" i="68"/>
  <c r="N44" i="68"/>
  <c r="N45" i="68"/>
  <c r="R45" i="68"/>
  <c r="N46" i="68"/>
  <c r="R47" i="68"/>
  <c r="N48" i="68"/>
  <c r="N49" i="68"/>
  <c r="R49" i="68"/>
  <c r="N50" i="68"/>
  <c r="R51" i="68"/>
  <c r="N52" i="68"/>
  <c r="N53" i="68"/>
  <c r="R53" i="68"/>
  <c r="N54" i="68"/>
  <c r="R55" i="68"/>
  <c r="N56" i="68"/>
  <c r="R57" i="68"/>
  <c r="N68" i="68"/>
  <c r="N70" i="68"/>
  <c r="N71" i="68"/>
  <c r="N72" i="68"/>
  <c r="N74" i="68"/>
  <c r="N75" i="68"/>
  <c r="N76" i="68"/>
  <c r="N78" i="68"/>
  <c r="R78" i="68"/>
  <c r="R80" i="68"/>
  <c r="F95" i="68"/>
  <c r="Q95" i="68"/>
  <c r="R69" i="68"/>
  <c r="R71" i="68"/>
  <c r="R73" i="68"/>
  <c r="R75" i="68"/>
  <c r="R77" i="68"/>
  <c r="R79" i="68"/>
  <c r="R81" i="68"/>
  <c r="P95" i="68"/>
  <c r="N57" i="68"/>
  <c r="L62" i="68"/>
  <c r="G40" i="68"/>
  <c r="R40" i="68"/>
  <c r="G42" i="68"/>
  <c r="R42" i="68"/>
  <c r="G43" i="68"/>
  <c r="G44" i="68"/>
  <c r="R44" i="68"/>
  <c r="G46" i="68"/>
  <c r="R46" i="68"/>
  <c r="G47" i="68"/>
  <c r="G48" i="68"/>
  <c r="R48" i="68"/>
  <c r="G50" i="68"/>
  <c r="R50" i="68"/>
  <c r="G51" i="68"/>
  <c r="G52" i="68"/>
  <c r="R52" i="68"/>
  <c r="G54" i="68"/>
  <c r="R54" i="68"/>
  <c r="G55" i="68"/>
  <c r="G56" i="68"/>
  <c r="R56" i="68"/>
  <c r="N9" i="68"/>
  <c r="N10" i="68"/>
  <c r="N11" i="68"/>
  <c r="N13" i="68"/>
  <c r="N14" i="68"/>
  <c r="N15" i="68"/>
  <c r="N17" i="68"/>
  <c r="N18" i="68"/>
  <c r="N19" i="68"/>
  <c r="N21" i="68"/>
  <c r="N22" i="68"/>
  <c r="N23" i="68"/>
  <c r="N25" i="68"/>
  <c r="N26" i="68"/>
  <c r="N27" i="68"/>
  <c r="N29" i="68"/>
  <c r="N30" i="68"/>
  <c r="N31" i="68"/>
  <c r="R8" i="68"/>
  <c r="R10" i="68"/>
  <c r="R12" i="68"/>
  <c r="R14" i="68"/>
  <c r="R16" i="68"/>
  <c r="R18" i="68"/>
  <c r="R20" i="68"/>
  <c r="R22" i="68"/>
  <c r="R24" i="68"/>
  <c r="R26" i="68"/>
  <c r="R28" i="68"/>
  <c r="R30" i="68"/>
  <c r="F32" i="68"/>
  <c r="Q32" i="68"/>
  <c r="P32" i="68"/>
  <c r="Q38" i="68"/>
  <c r="L38" i="68"/>
  <c r="L67" i="68"/>
  <c r="E67" i="68"/>
  <c r="Q67" i="68"/>
  <c r="J67" i="68"/>
  <c r="C67" i="68"/>
  <c r="J38" i="68"/>
  <c r="E38" i="68"/>
  <c r="C38" i="68"/>
  <c r="Q6" i="68"/>
  <c r="G7" i="68"/>
  <c r="N7" i="68"/>
  <c r="G32" i="68"/>
  <c r="E6" i="68"/>
  <c r="J6" i="68" s="1"/>
  <c r="L6" i="68"/>
  <c r="D33" i="68"/>
  <c r="N8" i="68"/>
  <c r="G10" i="68"/>
  <c r="N12" i="68"/>
  <c r="G14" i="68"/>
  <c r="N16" i="68"/>
  <c r="G18" i="68"/>
  <c r="N20" i="68"/>
  <c r="G22" i="68"/>
  <c r="N24" i="68"/>
  <c r="G26" i="68"/>
  <c r="N28" i="68"/>
  <c r="G30" i="68"/>
  <c r="K32" i="68"/>
  <c r="K33" i="68" s="1"/>
  <c r="R95" i="68"/>
  <c r="D61" i="68"/>
  <c r="D62" i="68" s="1"/>
  <c r="K61" i="68"/>
  <c r="K62" i="68" s="1"/>
  <c r="G68" i="68"/>
  <c r="G95" i="68"/>
  <c r="P67" i="68"/>
  <c r="K67" i="68"/>
  <c r="I67" i="68"/>
  <c r="D67" i="68"/>
  <c r="B67" i="68"/>
  <c r="D6" i="68"/>
  <c r="I6" i="68"/>
  <c r="K6" i="68"/>
  <c r="P6" i="68"/>
  <c r="L32" i="68"/>
  <c r="B38" i="68"/>
  <c r="D38" i="68"/>
  <c r="I38" i="68"/>
  <c r="K38" i="68"/>
  <c r="N39" i="68"/>
  <c r="N40" i="68"/>
  <c r="G41" i="68"/>
  <c r="N43" i="68"/>
  <c r="G45" i="68"/>
  <c r="N47" i="68"/>
  <c r="G49" i="68"/>
  <c r="N51" i="68"/>
  <c r="G53" i="68"/>
  <c r="N55" i="68"/>
  <c r="G57" i="68"/>
  <c r="D96" i="68"/>
  <c r="N69" i="68"/>
  <c r="G71" i="68"/>
  <c r="N73" i="68"/>
  <c r="G75" i="68"/>
  <c r="N77" i="68"/>
  <c r="G79" i="68"/>
  <c r="N81" i="68"/>
  <c r="K95" i="68"/>
  <c r="G39" i="68"/>
  <c r="L95" i="68"/>
  <c r="N95" i="68" s="1"/>
  <c r="M6" i="67"/>
  <c r="M8" i="67" s="1"/>
  <c r="O8" i="67"/>
  <c r="T6" i="67"/>
  <c r="T7" i="67"/>
  <c r="H8" i="67"/>
  <c r="P7" i="67"/>
  <c r="R8" i="67"/>
  <c r="I6" i="67"/>
  <c r="S8" i="67"/>
  <c r="N62" i="66"/>
  <c r="N63" i="66"/>
  <c r="N64" i="66"/>
  <c r="N66" i="66"/>
  <c r="N67" i="66"/>
  <c r="N68" i="66"/>
  <c r="N90" i="66"/>
  <c r="R90" i="66"/>
  <c r="M32" i="66"/>
  <c r="R62" i="66"/>
  <c r="G64" i="66"/>
  <c r="R64" i="66"/>
  <c r="G65" i="66"/>
  <c r="G66" i="66"/>
  <c r="R66" i="66"/>
  <c r="G68" i="66"/>
  <c r="R68" i="66"/>
  <c r="F89" i="66"/>
  <c r="R56" i="66"/>
  <c r="G40" i="66"/>
  <c r="R40" i="66"/>
  <c r="G41" i="66"/>
  <c r="G42" i="66"/>
  <c r="R42" i="66"/>
  <c r="G45" i="66"/>
  <c r="R45" i="66"/>
  <c r="G46" i="66"/>
  <c r="G8" i="66"/>
  <c r="R8" i="66"/>
  <c r="G9" i="66"/>
  <c r="G10" i="66"/>
  <c r="R10" i="66"/>
  <c r="G12" i="66"/>
  <c r="R12" i="66"/>
  <c r="G13" i="66"/>
  <c r="G14" i="66"/>
  <c r="R14" i="66"/>
  <c r="G16" i="66"/>
  <c r="R16" i="66"/>
  <c r="P32" i="66"/>
  <c r="P61" i="66"/>
  <c r="K61" i="66"/>
  <c r="I61" i="66"/>
  <c r="D61" i="66"/>
  <c r="B61" i="66"/>
  <c r="D6" i="66"/>
  <c r="K6" i="66"/>
  <c r="N8" i="66"/>
  <c r="D38" i="66"/>
  <c r="K38" i="66"/>
  <c r="N40" i="66"/>
  <c r="I6" i="66"/>
  <c r="P6" i="66"/>
  <c r="N9" i="66"/>
  <c r="G11" i="66"/>
  <c r="N13" i="66"/>
  <c r="G15" i="66"/>
  <c r="E32" i="66"/>
  <c r="G32" i="66" s="1"/>
  <c r="L32" i="66"/>
  <c r="Q32" i="66"/>
  <c r="B38" i="66"/>
  <c r="I38" i="66"/>
  <c r="P38" i="66"/>
  <c r="N41" i="66"/>
  <c r="G43" i="66"/>
  <c r="E6" i="66"/>
  <c r="J6" i="66" s="1"/>
  <c r="L6" i="66"/>
  <c r="Q6" i="66"/>
  <c r="G7" i="66"/>
  <c r="K32" i="66"/>
  <c r="K33" i="66" s="1"/>
  <c r="C38" i="66"/>
  <c r="E38" i="66"/>
  <c r="J38" i="66"/>
  <c r="L38" i="66"/>
  <c r="Q38" i="66"/>
  <c r="G39" i="66"/>
  <c r="R43" i="66"/>
  <c r="G44" i="66"/>
  <c r="N46" i="66"/>
  <c r="E55" i="66"/>
  <c r="L55" i="66"/>
  <c r="C61" i="66"/>
  <c r="J61" i="66"/>
  <c r="G62" i="66"/>
  <c r="G63" i="66"/>
  <c r="N65" i="66"/>
  <c r="G67" i="66"/>
  <c r="K89" i="66"/>
  <c r="K55" i="66"/>
  <c r="K56" i="66" s="1"/>
  <c r="L89" i="66"/>
  <c r="N89" i="66" s="1"/>
  <c r="M6" i="65"/>
  <c r="M8" i="65" s="1"/>
  <c r="O8" i="65"/>
  <c r="T7" i="65"/>
  <c r="T6" i="65"/>
  <c r="P7" i="65"/>
  <c r="H8" i="65"/>
  <c r="R8" i="65"/>
  <c r="I7" i="65"/>
  <c r="S8" i="65"/>
  <c r="N83" i="70" l="1"/>
  <c r="G55" i="66"/>
  <c r="N56" i="70"/>
  <c r="G89" i="66"/>
  <c r="N61" i="68"/>
  <c r="I7" i="67"/>
  <c r="R89" i="66"/>
  <c r="N55" i="66"/>
  <c r="E57" i="70"/>
  <c r="G56" i="70"/>
  <c r="G61" i="68"/>
  <c r="I8" i="65"/>
  <c r="P8" i="67"/>
  <c r="P8" i="65"/>
  <c r="I8" i="67"/>
  <c r="P6" i="65"/>
  <c r="I6" i="65"/>
  <c r="T8" i="67"/>
  <c r="N8" i="69"/>
  <c r="P8" i="69" s="1"/>
  <c r="I6" i="69"/>
  <c r="P6" i="67"/>
  <c r="N32" i="68"/>
  <c r="N33" i="70"/>
  <c r="T8" i="65"/>
  <c r="R32" i="70"/>
  <c r="G32" i="70"/>
  <c r="E84" i="70"/>
  <c r="L57" i="70"/>
  <c r="N32" i="70"/>
  <c r="T8" i="69"/>
  <c r="R32" i="68"/>
  <c r="L33" i="68"/>
  <c r="N33" i="68" s="1"/>
  <c r="N32" i="66"/>
  <c r="R32" i="66"/>
  <c r="L33" i="66"/>
  <c r="N33" i="66" s="1"/>
  <c r="E56" i="66"/>
  <c r="E33" i="66"/>
  <c r="L56" i="66"/>
  <c r="F59" i="47"/>
  <c r="F89" i="46"/>
  <c r="J95" i="48" l="1"/>
  <c r="I95" i="48"/>
  <c r="M95" i="48" l="1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F60" i="47"/>
  <c r="M83" i="48"/>
  <c r="M84" i="48"/>
  <c r="M85" i="48"/>
  <c r="M86" i="48"/>
  <c r="F83" i="48"/>
  <c r="F84" i="48"/>
  <c r="F85" i="48"/>
  <c r="F86" i="48"/>
  <c r="J31" i="58" l="1"/>
  <c r="K31" i="58"/>
  <c r="J29" i="58"/>
  <c r="K29" i="58"/>
  <c r="C32" i="58"/>
  <c r="D32" i="58"/>
  <c r="E32" i="58"/>
  <c r="F32" i="58"/>
  <c r="G32" i="58"/>
  <c r="H32" i="58"/>
  <c r="I32" i="58"/>
  <c r="J32" i="58"/>
  <c r="K32" i="58"/>
  <c r="B32" i="58"/>
  <c r="C21" i="58"/>
  <c r="D21" i="58"/>
  <c r="E21" i="58"/>
  <c r="F21" i="58"/>
  <c r="G21" i="58"/>
  <c r="H21" i="58"/>
  <c r="I21" i="58"/>
  <c r="J21" i="58"/>
  <c r="J22" i="58" s="1"/>
  <c r="K21" i="58"/>
  <c r="B21" i="58"/>
  <c r="C10" i="58"/>
  <c r="D10" i="58"/>
  <c r="E10" i="58"/>
  <c r="F10" i="58"/>
  <c r="G10" i="58"/>
  <c r="H10" i="58"/>
  <c r="I10" i="58"/>
  <c r="J10" i="58"/>
  <c r="K10" i="58"/>
  <c r="B10" i="58"/>
  <c r="J20" i="58"/>
  <c r="K20" i="58"/>
  <c r="J18" i="58"/>
  <c r="K18" i="58"/>
  <c r="K9" i="58"/>
  <c r="K7" i="58"/>
  <c r="J9" i="58"/>
  <c r="J11" i="58"/>
  <c r="J7" i="58"/>
  <c r="BA55" i="60"/>
  <c r="BB55" i="60" s="1"/>
  <c r="BA56" i="60"/>
  <c r="BB56" i="60" s="1"/>
  <c r="BA57" i="60"/>
  <c r="BB57" i="60" s="1"/>
  <c r="BA58" i="60"/>
  <c r="BB58" i="60" s="1"/>
  <c r="BA59" i="60"/>
  <c r="BB59" i="60" s="1"/>
  <c r="BA60" i="60"/>
  <c r="BB60" i="60" s="1"/>
  <c r="BA61" i="60"/>
  <c r="BB61" i="60" s="1"/>
  <c r="BA62" i="60"/>
  <c r="BB62" i="60" s="1"/>
  <c r="BA54" i="60"/>
  <c r="BB54" i="60" s="1"/>
  <c r="AP66" i="60"/>
  <c r="AQ66" i="60" s="1"/>
  <c r="AP65" i="60"/>
  <c r="T66" i="60"/>
  <c r="T65" i="60"/>
  <c r="J66" i="60"/>
  <c r="J65" i="60"/>
  <c r="AM64" i="60"/>
  <c r="AN64" i="60"/>
  <c r="AM65" i="60"/>
  <c r="AN65" i="60"/>
  <c r="AM66" i="60"/>
  <c r="AN66" i="60"/>
  <c r="AM67" i="60"/>
  <c r="AN67" i="60"/>
  <c r="AP67" i="60"/>
  <c r="AQ67" i="60" s="1"/>
  <c r="Q64" i="60"/>
  <c r="BH64" i="60" s="1"/>
  <c r="R64" i="60"/>
  <c r="Q65" i="60"/>
  <c r="R65" i="60"/>
  <c r="Q66" i="60"/>
  <c r="R66" i="60"/>
  <c r="Q67" i="60"/>
  <c r="R67" i="60"/>
  <c r="T67" i="60"/>
  <c r="BH51" i="60"/>
  <c r="BI51" i="60"/>
  <c r="BH52" i="60"/>
  <c r="BI52" i="60"/>
  <c r="BH53" i="60"/>
  <c r="BI53" i="60"/>
  <c r="BH54" i="60"/>
  <c r="BI54" i="60"/>
  <c r="BH55" i="60"/>
  <c r="BI55" i="60"/>
  <c r="BH56" i="60"/>
  <c r="BI56" i="60"/>
  <c r="BH57" i="60"/>
  <c r="BI57" i="60"/>
  <c r="BH58" i="60"/>
  <c r="BI58" i="60"/>
  <c r="BH59" i="60"/>
  <c r="BI59" i="60"/>
  <c r="BH60" i="60"/>
  <c r="BI60" i="60"/>
  <c r="BH61" i="60"/>
  <c r="BI61" i="60"/>
  <c r="BH62" i="60"/>
  <c r="BI62" i="60"/>
  <c r="BI65" i="60"/>
  <c r="BI67" i="60"/>
  <c r="AX51" i="60"/>
  <c r="AY51" i="60"/>
  <c r="AX52" i="60"/>
  <c r="AY52" i="60"/>
  <c r="AX53" i="60"/>
  <c r="AY53" i="60"/>
  <c r="AX54" i="60"/>
  <c r="AY54" i="60"/>
  <c r="AX55" i="60"/>
  <c r="AY55" i="60"/>
  <c r="AX56" i="60"/>
  <c r="AY56" i="60"/>
  <c r="AX57" i="60"/>
  <c r="AY57" i="60"/>
  <c r="AX58" i="60"/>
  <c r="AY58" i="60"/>
  <c r="AX59" i="60"/>
  <c r="AY59" i="60"/>
  <c r="AX60" i="60"/>
  <c r="AY60" i="60"/>
  <c r="AX61" i="60"/>
  <c r="AY61" i="60"/>
  <c r="AX62" i="60"/>
  <c r="AY62" i="60"/>
  <c r="AP44" i="60"/>
  <c r="AP43" i="60"/>
  <c r="AM42" i="60"/>
  <c r="AN42" i="60"/>
  <c r="AM43" i="60"/>
  <c r="AN43" i="60"/>
  <c r="AM44" i="60"/>
  <c r="AN44" i="60"/>
  <c r="AM45" i="60"/>
  <c r="AN45" i="60"/>
  <c r="AP45" i="60"/>
  <c r="AF44" i="60"/>
  <c r="AF43" i="60"/>
  <c r="AC42" i="60"/>
  <c r="AD42" i="60"/>
  <c r="AC43" i="60"/>
  <c r="AD43" i="60"/>
  <c r="AC44" i="60"/>
  <c r="AD44" i="60"/>
  <c r="AC45" i="60"/>
  <c r="AD45" i="60"/>
  <c r="AF45" i="60"/>
  <c r="T44" i="60"/>
  <c r="U44" i="60" s="1"/>
  <c r="T43" i="60"/>
  <c r="U43" i="60" s="1"/>
  <c r="Q42" i="60"/>
  <c r="BH42" i="60" s="1"/>
  <c r="R42" i="60"/>
  <c r="Q43" i="60"/>
  <c r="R43" i="60"/>
  <c r="BI43" i="60" s="1"/>
  <c r="Q44" i="60"/>
  <c r="BH44" i="60" s="1"/>
  <c r="R44" i="60"/>
  <c r="BI44" i="60" s="1"/>
  <c r="Q45" i="60"/>
  <c r="BH45" i="60" s="1"/>
  <c r="R45" i="60"/>
  <c r="BI45" i="60" s="1"/>
  <c r="T45" i="60"/>
  <c r="U45" i="60" s="1"/>
  <c r="J44" i="60"/>
  <c r="K44" i="60" s="1"/>
  <c r="J43" i="60"/>
  <c r="BH29" i="60"/>
  <c r="BI29" i="60"/>
  <c r="BH30" i="60"/>
  <c r="BI30" i="60"/>
  <c r="BH31" i="60"/>
  <c r="BI31" i="60"/>
  <c r="BH32" i="60"/>
  <c r="BI32" i="60"/>
  <c r="BH33" i="60"/>
  <c r="BI33" i="60"/>
  <c r="BH34" i="60"/>
  <c r="BI34" i="60"/>
  <c r="BH35" i="60"/>
  <c r="BI35" i="60"/>
  <c r="BH36" i="60"/>
  <c r="BI36" i="60"/>
  <c r="BH37" i="60"/>
  <c r="BI37" i="60"/>
  <c r="BH38" i="60"/>
  <c r="BI38" i="60"/>
  <c r="BH39" i="60"/>
  <c r="BI39" i="60"/>
  <c r="BH40" i="60"/>
  <c r="BI40" i="60"/>
  <c r="AX29" i="60"/>
  <c r="AY29" i="60"/>
  <c r="AX30" i="60"/>
  <c r="AY30" i="60"/>
  <c r="AX31" i="60"/>
  <c r="AY31" i="60"/>
  <c r="AX32" i="60"/>
  <c r="AY32" i="60"/>
  <c r="AX33" i="60"/>
  <c r="AY33" i="60"/>
  <c r="AX34" i="60"/>
  <c r="AY34" i="60"/>
  <c r="AX35" i="60"/>
  <c r="AY35" i="60"/>
  <c r="AX36" i="60"/>
  <c r="AY36" i="60"/>
  <c r="AX37" i="60"/>
  <c r="AY37" i="60"/>
  <c r="AX38" i="60"/>
  <c r="AY38" i="60"/>
  <c r="AX39" i="60"/>
  <c r="AY39" i="60"/>
  <c r="AX40" i="60"/>
  <c r="AY40" i="60"/>
  <c r="AP23" i="60"/>
  <c r="AQ23" i="60" s="1"/>
  <c r="AP22" i="60"/>
  <c r="AQ22" i="60" s="1"/>
  <c r="AP21" i="60"/>
  <c r="AM20" i="60"/>
  <c r="AN20" i="60"/>
  <c r="AM21" i="60"/>
  <c r="AN21" i="60"/>
  <c r="AM22" i="60"/>
  <c r="AN22" i="60"/>
  <c r="AM23" i="60"/>
  <c r="AN23" i="60"/>
  <c r="AC20" i="60"/>
  <c r="AD20" i="60"/>
  <c r="AC21" i="60"/>
  <c r="AD21" i="60"/>
  <c r="AC22" i="60"/>
  <c r="AD22" i="60"/>
  <c r="AC23" i="60"/>
  <c r="AD23" i="60"/>
  <c r="T23" i="60"/>
  <c r="T21" i="60"/>
  <c r="BH7" i="60"/>
  <c r="BI7" i="60"/>
  <c r="BH8" i="60"/>
  <c r="BI8" i="60"/>
  <c r="BH9" i="60"/>
  <c r="BI9" i="60"/>
  <c r="BH10" i="60"/>
  <c r="BI10" i="60"/>
  <c r="BH11" i="60"/>
  <c r="BI11" i="60"/>
  <c r="BH12" i="60"/>
  <c r="BI12" i="60"/>
  <c r="BH13" i="60"/>
  <c r="BI13" i="60"/>
  <c r="BH14" i="60"/>
  <c r="BI14" i="60"/>
  <c r="BH15" i="60"/>
  <c r="BI15" i="60"/>
  <c r="BH16" i="60"/>
  <c r="BI16" i="60"/>
  <c r="BH17" i="60"/>
  <c r="BI17" i="60"/>
  <c r="BH18" i="60"/>
  <c r="BI18" i="60"/>
  <c r="K26" i="60"/>
  <c r="K48" i="60" s="1"/>
  <c r="AG48" i="60" s="1"/>
  <c r="AQ48" i="60" s="1"/>
  <c r="BB48" i="60" s="1"/>
  <c r="BL48" i="60" s="1"/>
  <c r="G64" i="60"/>
  <c r="AX64" i="60" s="1"/>
  <c r="H64" i="60"/>
  <c r="AY64" i="60" s="1"/>
  <c r="G65" i="60"/>
  <c r="H65" i="60"/>
  <c r="AY65" i="60" s="1"/>
  <c r="G66" i="60"/>
  <c r="H66" i="60"/>
  <c r="AY66" i="60" s="1"/>
  <c r="G67" i="60"/>
  <c r="H67" i="60"/>
  <c r="AY67" i="60" s="1"/>
  <c r="G42" i="60"/>
  <c r="H42" i="60"/>
  <c r="G43" i="60"/>
  <c r="AX43" i="60" s="1"/>
  <c r="H43" i="60"/>
  <c r="G44" i="60"/>
  <c r="AX44" i="60" s="1"/>
  <c r="H44" i="60"/>
  <c r="G45" i="60"/>
  <c r="AX45" i="60" s="1"/>
  <c r="H45" i="60"/>
  <c r="AQ65" i="60" l="1"/>
  <c r="AP63" i="60"/>
  <c r="AP41" i="60"/>
  <c r="K43" i="60"/>
  <c r="AQ21" i="60"/>
  <c r="AQ19" i="60"/>
  <c r="BA65" i="60"/>
  <c r="BB65" i="60" s="1"/>
  <c r="K65" i="60"/>
  <c r="BA66" i="60"/>
  <c r="BB66" i="60" s="1"/>
  <c r="K66" i="60"/>
  <c r="BA43" i="60"/>
  <c r="BB43" i="60" s="1"/>
  <c r="AG43" i="60"/>
  <c r="BA45" i="60"/>
  <c r="BB45" i="60" s="1"/>
  <c r="AG45" i="60"/>
  <c r="BA44" i="60"/>
  <c r="BB44" i="60" s="1"/>
  <c r="AG44" i="60"/>
  <c r="BK67" i="60"/>
  <c r="BL67" i="60" s="1"/>
  <c r="U67" i="60"/>
  <c r="BK65" i="60"/>
  <c r="BL65" i="60" s="1"/>
  <c r="U65" i="60"/>
  <c r="U66" i="60"/>
  <c r="BK66" i="60"/>
  <c r="BL66" i="60" s="1"/>
  <c r="BK45" i="60"/>
  <c r="BL45" i="60" s="1"/>
  <c r="AQ45" i="60"/>
  <c r="BK44" i="60"/>
  <c r="BL44" i="60" s="1"/>
  <c r="AQ44" i="60"/>
  <c r="BK43" i="60"/>
  <c r="BL43" i="60" s="1"/>
  <c r="AQ43" i="60"/>
  <c r="BK23" i="60"/>
  <c r="BL23" i="60" s="1"/>
  <c r="U23" i="60"/>
  <c r="BK21" i="60"/>
  <c r="BL21" i="60" s="1"/>
  <c r="U21" i="60"/>
  <c r="BI42" i="60"/>
  <c r="AX42" i="60"/>
  <c r="BI66" i="60"/>
  <c r="K11" i="58"/>
  <c r="AY42" i="60"/>
  <c r="BH43" i="60"/>
  <c r="K22" i="58"/>
  <c r="BH67" i="60"/>
  <c r="BH66" i="60"/>
  <c r="BH65" i="60"/>
  <c r="AX67" i="60"/>
  <c r="AX66" i="60"/>
  <c r="AX65" i="60"/>
  <c r="BI64" i="60"/>
  <c r="AY45" i="60"/>
  <c r="AY44" i="60"/>
  <c r="AY43" i="60"/>
  <c r="J33" i="58"/>
  <c r="K33" i="58"/>
  <c r="AX7" i="60"/>
  <c r="AX8" i="60"/>
  <c r="AX9" i="60"/>
  <c r="AX10" i="60"/>
  <c r="AX11" i="60"/>
  <c r="AX12" i="60"/>
  <c r="AX13" i="60"/>
  <c r="AX14" i="60"/>
  <c r="AX15" i="60"/>
  <c r="AX16" i="60"/>
  <c r="AX17" i="60"/>
  <c r="AX18" i="60"/>
  <c r="Q20" i="60"/>
  <c r="BH20" i="60" s="1"/>
  <c r="Q21" i="60"/>
  <c r="BH21" i="60" s="1"/>
  <c r="Q22" i="60"/>
  <c r="BH22" i="60" s="1"/>
  <c r="Q23" i="60"/>
  <c r="BH23" i="60" s="1"/>
  <c r="G20" i="60"/>
  <c r="AX20" i="60" s="1"/>
  <c r="H20" i="60"/>
  <c r="G21" i="60"/>
  <c r="AX21" i="60" s="1"/>
  <c r="H21" i="60"/>
  <c r="G22" i="60"/>
  <c r="AX22" i="60" s="1"/>
  <c r="H22" i="60"/>
  <c r="G23" i="60"/>
  <c r="H23" i="60"/>
  <c r="AL67" i="60"/>
  <c r="AK67" i="60"/>
  <c r="AJ67" i="60"/>
  <c r="AI67" i="60"/>
  <c r="AH67" i="60"/>
  <c r="X67" i="60"/>
  <c r="P67" i="60"/>
  <c r="O67" i="60"/>
  <c r="N67" i="60"/>
  <c r="M67" i="60"/>
  <c r="L67" i="60"/>
  <c r="J67" i="60"/>
  <c r="K67" i="60" s="1"/>
  <c r="F67" i="60"/>
  <c r="E67" i="60"/>
  <c r="D67" i="60"/>
  <c r="C67" i="60"/>
  <c r="B67" i="60"/>
  <c r="AL66" i="60"/>
  <c r="AK66" i="60"/>
  <c r="AJ66" i="60"/>
  <c r="AI66" i="60"/>
  <c r="AH66" i="60"/>
  <c r="X66" i="60"/>
  <c r="P66" i="60"/>
  <c r="O66" i="60"/>
  <c r="N66" i="60"/>
  <c r="M66" i="60"/>
  <c r="L66" i="60"/>
  <c r="F66" i="60"/>
  <c r="E66" i="60"/>
  <c r="D66" i="60"/>
  <c r="C66" i="60"/>
  <c r="B66" i="60"/>
  <c r="AL65" i="60"/>
  <c r="AK65" i="60"/>
  <c r="AJ65" i="60"/>
  <c r="AI65" i="60"/>
  <c r="AH65" i="60"/>
  <c r="X65" i="60"/>
  <c r="P65" i="60"/>
  <c r="O65" i="60"/>
  <c r="N65" i="60"/>
  <c r="M65" i="60"/>
  <c r="L65" i="60"/>
  <c r="F65" i="60"/>
  <c r="E65" i="60"/>
  <c r="D65" i="60"/>
  <c r="C65" i="60"/>
  <c r="B65" i="60"/>
  <c r="AL64" i="60"/>
  <c r="AK64" i="60"/>
  <c r="AJ64" i="60"/>
  <c r="AI64" i="60"/>
  <c r="AH64" i="60"/>
  <c r="X64" i="60"/>
  <c r="P64" i="60"/>
  <c r="O64" i="60"/>
  <c r="N64" i="60"/>
  <c r="M64" i="60"/>
  <c r="L64" i="60"/>
  <c r="F64" i="60"/>
  <c r="E64" i="60"/>
  <c r="D64" i="60"/>
  <c r="C64" i="60"/>
  <c r="B64" i="60"/>
  <c r="BO62" i="60"/>
  <c r="BN62" i="60"/>
  <c r="BG62" i="60"/>
  <c r="BF62" i="60"/>
  <c r="BE62" i="60"/>
  <c r="BD62" i="60"/>
  <c r="BC62" i="60"/>
  <c r="AW62" i="60"/>
  <c r="AV62" i="60"/>
  <c r="AU62" i="60"/>
  <c r="AT62" i="60"/>
  <c r="AS62" i="60"/>
  <c r="BO61" i="60"/>
  <c r="BN61" i="60"/>
  <c r="BG61" i="60"/>
  <c r="BF61" i="60"/>
  <c r="BE61" i="60"/>
  <c r="BD61" i="60"/>
  <c r="BC61" i="60"/>
  <c r="AW61" i="60"/>
  <c r="AV61" i="60"/>
  <c r="AU61" i="60"/>
  <c r="AT61" i="60"/>
  <c r="AS61" i="60"/>
  <c r="BO60" i="60"/>
  <c r="BN60" i="60"/>
  <c r="BG60" i="60"/>
  <c r="BF60" i="60"/>
  <c r="BE60" i="60"/>
  <c r="BD60" i="60"/>
  <c r="BC60" i="60"/>
  <c r="AW60" i="60"/>
  <c r="AV60" i="60"/>
  <c r="AU60" i="60"/>
  <c r="AT60" i="60"/>
  <c r="AS60" i="60"/>
  <c r="BO59" i="60"/>
  <c r="BN59" i="60"/>
  <c r="BG59" i="60"/>
  <c r="BF59" i="60"/>
  <c r="BE59" i="60"/>
  <c r="BD59" i="60"/>
  <c r="BC59" i="60"/>
  <c r="AW59" i="60"/>
  <c r="AV59" i="60"/>
  <c r="AU59" i="60"/>
  <c r="AT59" i="60"/>
  <c r="AS59" i="60"/>
  <c r="BO58" i="60"/>
  <c r="BN58" i="60"/>
  <c r="BG58" i="60"/>
  <c r="BF58" i="60"/>
  <c r="BE58" i="60"/>
  <c r="BD58" i="60"/>
  <c r="BC58" i="60"/>
  <c r="AW58" i="60"/>
  <c r="AV58" i="60"/>
  <c r="AU58" i="60"/>
  <c r="AT58" i="60"/>
  <c r="AS58" i="60"/>
  <c r="BO57" i="60"/>
  <c r="BN57" i="60"/>
  <c r="BG57" i="60"/>
  <c r="BF57" i="60"/>
  <c r="BE57" i="60"/>
  <c r="BD57" i="60"/>
  <c r="BC57" i="60"/>
  <c r="AW57" i="60"/>
  <c r="AV57" i="60"/>
  <c r="AU57" i="60"/>
  <c r="AT57" i="60"/>
  <c r="AS57" i="60"/>
  <c r="BO56" i="60"/>
  <c r="BN56" i="60"/>
  <c r="BG56" i="60"/>
  <c r="BF56" i="60"/>
  <c r="BE56" i="60"/>
  <c r="BD56" i="60"/>
  <c r="BC56" i="60"/>
  <c r="AW56" i="60"/>
  <c r="AV56" i="60"/>
  <c r="AU56" i="60"/>
  <c r="AT56" i="60"/>
  <c r="AS56" i="60"/>
  <c r="BO55" i="60"/>
  <c r="BN55" i="60"/>
  <c r="BG55" i="60"/>
  <c r="BF55" i="60"/>
  <c r="BE55" i="60"/>
  <c r="BD55" i="60"/>
  <c r="BC55" i="60"/>
  <c r="AW55" i="60"/>
  <c r="AV55" i="60"/>
  <c r="AU55" i="60"/>
  <c r="AT55" i="60"/>
  <c r="AS55" i="60"/>
  <c r="BO54" i="60"/>
  <c r="BN54" i="60"/>
  <c r="BG54" i="60"/>
  <c r="BF54" i="60"/>
  <c r="BE54" i="60"/>
  <c r="BD54" i="60"/>
  <c r="BC54" i="60"/>
  <c r="AW54" i="60"/>
  <c r="AV54" i="60"/>
  <c r="AU54" i="60"/>
  <c r="AT54" i="60"/>
  <c r="AS54" i="60"/>
  <c r="BO53" i="60"/>
  <c r="BN53" i="60"/>
  <c r="BG53" i="60"/>
  <c r="BF53" i="60"/>
  <c r="BE53" i="60"/>
  <c r="BD53" i="60"/>
  <c r="BC53" i="60"/>
  <c r="AW53" i="60"/>
  <c r="AV53" i="60"/>
  <c r="AU53" i="60"/>
  <c r="AT53" i="60"/>
  <c r="AS53" i="60"/>
  <c r="BO52" i="60"/>
  <c r="BN52" i="60"/>
  <c r="BG52" i="60"/>
  <c r="BF52" i="60"/>
  <c r="BE52" i="60"/>
  <c r="BD52" i="60"/>
  <c r="BC52" i="60"/>
  <c r="AW52" i="60"/>
  <c r="AV52" i="60"/>
  <c r="AU52" i="60"/>
  <c r="AT52" i="60"/>
  <c r="AS52" i="60"/>
  <c r="BO51" i="60"/>
  <c r="BN51" i="60"/>
  <c r="BG51" i="60"/>
  <c r="BF51" i="60"/>
  <c r="BE51" i="60"/>
  <c r="BD51" i="60"/>
  <c r="BC51" i="60"/>
  <c r="AW51" i="60"/>
  <c r="AV51" i="60"/>
  <c r="AU51" i="60"/>
  <c r="AT51" i="60"/>
  <c r="AS51" i="60"/>
  <c r="BO50" i="60"/>
  <c r="BN50" i="60"/>
  <c r="BA49" i="60"/>
  <c r="BK49" i="60" s="1"/>
  <c r="AY49" i="60"/>
  <c r="BI49" i="60" s="1"/>
  <c r="AL49" i="60"/>
  <c r="AW49" i="60" s="1"/>
  <c r="BG49" i="60" s="1"/>
  <c r="AK49" i="60"/>
  <c r="AV49" i="60" s="1"/>
  <c r="BF49" i="60" s="1"/>
  <c r="U48" i="60"/>
  <c r="AL45" i="60"/>
  <c r="AK45" i="60"/>
  <c r="AJ45" i="60"/>
  <c r="AI45" i="60"/>
  <c r="AH45" i="60"/>
  <c r="AB45" i="60"/>
  <c r="AA45" i="60"/>
  <c r="Z45" i="60"/>
  <c r="Y45" i="60"/>
  <c r="X45" i="60"/>
  <c r="P45" i="60"/>
  <c r="O45" i="60"/>
  <c r="N45" i="60"/>
  <c r="M45" i="60"/>
  <c r="L45" i="60"/>
  <c r="J45" i="60"/>
  <c r="K45" i="60" s="1"/>
  <c r="F45" i="60"/>
  <c r="E45" i="60"/>
  <c r="D45" i="60"/>
  <c r="C45" i="60"/>
  <c r="B45" i="60"/>
  <c r="AL44" i="60"/>
  <c r="AK44" i="60"/>
  <c r="AJ44" i="60"/>
  <c r="AI44" i="60"/>
  <c r="AH44" i="60"/>
  <c r="AB44" i="60"/>
  <c r="AA44" i="60"/>
  <c r="Z44" i="60"/>
  <c r="Y44" i="60"/>
  <c r="X44" i="60"/>
  <c r="P44" i="60"/>
  <c r="O44" i="60"/>
  <c r="N44" i="60"/>
  <c r="M44" i="60"/>
  <c r="L44" i="60"/>
  <c r="F44" i="60"/>
  <c r="E44" i="60"/>
  <c r="D44" i="60"/>
  <c r="C44" i="60"/>
  <c r="B44" i="60"/>
  <c r="AL43" i="60"/>
  <c r="AK43" i="60"/>
  <c r="AJ43" i="60"/>
  <c r="AI43" i="60"/>
  <c r="AH43" i="60"/>
  <c r="AB43" i="60"/>
  <c r="AA43" i="60"/>
  <c r="Z43" i="60"/>
  <c r="Y43" i="60"/>
  <c r="X43" i="60"/>
  <c r="P43" i="60"/>
  <c r="O43" i="60"/>
  <c r="N43" i="60"/>
  <c r="M43" i="60"/>
  <c r="L43" i="60"/>
  <c r="F43" i="60"/>
  <c r="E43" i="60"/>
  <c r="D43" i="60"/>
  <c r="C43" i="60"/>
  <c r="B43" i="60"/>
  <c r="AL42" i="60"/>
  <c r="AK42" i="60"/>
  <c r="AJ42" i="60"/>
  <c r="AI42" i="60"/>
  <c r="AH42" i="60"/>
  <c r="AB42" i="60"/>
  <c r="AA42" i="60"/>
  <c r="Z42" i="60"/>
  <c r="Y42" i="60"/>
  <c r="X42" i="60"/>
  <c r="P42" i="60"/>
  <c r="O42" i="60"/>
  <c r="N42" i="60"/>
  <c r="M42" i="60"/>
  <c r="L42" i="60"/>
  <c r="F42" i="60"/>
  <c r="E42" i="60"/>
  <c r="D42" i="60"/>
  <c r="C42" i="60"/>
  <c r="B42" i="60"/>
  <c r="BO40" i="60"/>
  <c r="BN40" i="60"/>
  <c r="BG40" i="60"/>
  <c r="BF40" i="60"/>
  <c r="BE40" i="60"/>
  <c r="BD40" i="60"/>
  <c r="BC40" i="60"/>
  <c r="AW40" i="60"/>
  <c r="AV40" i="60"/>
  <c r="AU40" i="60"/>
  <c r="AT40" i="60"/>
  <c r="AS40" i="60"/>
  <c r="BO39" i="60"/>
  <c r="BN39" i="60"/>
  <c r="BG39" i="60"/>
  <c r="BF39" i="60"/>
  <c r="BE39" i="60"/>
  <c r="BD39" i="60"/>
  <c r="BC39" i="60"/>
  <c r="AW39" i="60"/>
  <c r="AV39" i="60"/>
  <c r="AU39" i="60"/>
  <c r="AT39" i="60"/>
  <c r="AS39" i="60"/>
  <c r="BO38" i="60"/>
  <c r="BN38" i="60"/>
  <c r="BG38" i="60"/>
  <c r="BF38" i="60"/>
  <c r="BE38" i="60"/>
  <c r="BD38" i="60"/>
  <c r="BC38" i="60"/>
  <c r="AW38" i="60"/>
  <c r="AV38" i="60"/>
  <c r="AU38" i="60"/>
  <c r="AT38" i="60"/>
  <c r="AS38" i="60"/>
  <c r="BO37" i="60"/>
  <c r="BN37" i="60"/>
  <c r="BG37" i="60"/>
  <c r="BF37" i="60"/>
  <c r="BE37" i="60"/>
  <c r="BD37" i="60"/>
  <c r="BC37" i="60"/>
  <c r="AW37" i="60"/>
  <c r="AV37" i="60"/>
  <c r="AU37" i="60"/>
  <c r="AT37" i="60"/>
  <c r="AS37" i="60"/>
  <c r="BO36" i="60"/>
  <c r="BN36" i="60"/>
  <c r="BG36" i="60"/>
  <c r="BF36" i="60"/>
  <c r="BE36" i="60"/>
  <c r="BD36" i="60"/>
  <c r="BC36" i="60"/>
  <c r="AW36" i="60"/>
  <c r="AV36" i="60"/>
  <c r="AU36" i="60"/>
  <c r="AT36" i="60"/>
  <c r="AS36" i="60"/>
  <c r="BO35" i="60"/>
  <c r="BN35" i="60"/>
  <c r="BG35" i="60"/>
  <c r="BF35" i="60"/>
  <c r="BE35" i="60"/>
  <c r="BD35" i="60"/>
  <c r="BC35" i="60"/>
  <c r="AW35" i="60"/>
  <c r="AV35" i="60"/>
  <c r="AU35" i="60"/>
  <c r="AT35" i="60"/>
  <c r="AS35" i="60"/>
  <c r="BO34" i="60"/>
  <c r="BN34" i="60"/>
  <c r="BG34" i="60"/>
  <c r="BF34" i="60"/>
  <c r="BE34" i="60"/>
  <c r="BD34" i="60"/>
  <c r="BC34" i="60"/>
  <c r="AW34" i="60"/>
  <c r="AV34" i="60"/>
  <c r="AU34" i="60"/>
  <c r="AT34" i="60"/>
  <c r="AS34" i="60"/>
  <c r="BO33" i="60"/>
  <c r="BN33" i="60"/>
  <c r="BG33" i="60"/>
  <c r="BF33" i="60"/>
  <c r="BE33" i="60"/>
  <c r="BD33" i="60"/>
  <c r="BC33" i="60"/>
  <c r="AW33" i="60"/>
  <c r="AV33" i="60"/>
  <c r="AU33" i="60"/>
  <c r="AT33" i="60"/>
  <c r="AS33" i="60"/>
  <c r="BO32" i="60"/>
  <c r="BN32" i="60"/>
  <c r="BG32" i="60"/>
  <c r="BF32" i="60"/>
  <c r="BE32" i="60"/>
  <c r="BD32" i="60"/>
  <c r="BC32" i="60"/>
  <c r="AW32" i="60"/>
  <c r="AV32" i="60"/>
  <c r="AU32" i="60"/>
  <c r="AT32" i="60"/>
  <c r="AS32" i="60"/>
  <c r="BO31" i="60"/>
  <c r="BN31" i="60"/>
  <c r="BG31" i="60"/>
  <c r="BF31" i="60"/>
  <c r="BE31" i="60"/>
  <c r="BD31" i="60"/>
  <c r="BC31" i="60"/>
  <c r="AW31" i="60"/>
  <c r="AV31" i="60"/>
  <c r="AU31" i="60"/>
  <c r="AT31" i="60"/>
  <c r="AS31" i="60"/>
  <c r="BO30" i="60"/>
  <c r="BN30" i="60"/>
  <c r="BG30" i="60"/>
  <c r="BF30" i="60"/>
  <c r="BE30" i="60"/>
  <c r="BD30" i="60"/>
  <c r="BC30" i="60"/>
  <c r="AW30" i="60"/>
  <c r="AV30" i="60"/>
  <c r="AU30" i="60"/>
  <c r="AT30" i="60"/>
  <c r="AS30" i="60"/>
  <c r="BO29" i="60"/>
  <c r="BN29" i="60"/>
  <c r="BG29" i="60"/>
  <c r="BF29" i="60"/>
  <c r="BE29" i="60"/>
  <c r="BD29" i="60"/>
  <c r="BC29" i="60"/>
  <c r="AW29" i="60"/>
  <c r="AV29" i="60"/>
  <c r="AU29" i="60"/>
  <c r="AT29" i="60"/>
  <c r="AS29" i="60"/>
  <c r="BO28" i="60"/>
  <c r="BN28" i="60"/>
  <c r="BA27" i="60"/>
  <c r="AL27" i="60"/>
  <c r="AW27" i="60" s="1"/>
  <c r="BG27" i="60" s="1"/>
  <c r="AK27" i="60"/>
  <c r="AV27" i="60" s="1"/>
  <c r="BF27" i="60" s="1"/>
  <c r="U26" i="60"/>
  <c r="AG26" i="60" s="1"/>
  <c r="AQ26" i="60" s="1"/>
  <c r="AL23" i="60"/>
  <c r="AK23" i="60"/>
  <c r="AJ23" i="60"/>
  <c r="AI23" i="60"/>
  <c r="BD23" i="60" s="1"/>
  <c r="AH23" i="60"/>
  <c r="AB23" i="60"/>
  <c r="AA23" i="60"/>
  <c r="Z23" i="60"/>
  <c r="Y23" i="60"/>
  <c r="X23" i="60"/>
  <c r="AS23" i="60" s="1"/>
  <c r="R23" i="60"/>
  <c r="BI23" i="60" s="1"/>
  <c r="P23" i="60"/>
  <c r="O23" i="60"/>
  <c r="N23" i="60"/>
  <c r="M23" i="60"/>
  <c r="L23" i="60"/>
  <c r="F23" i="60"/>
  <c r="E23" i="60"/>
  <c r="D23" i="60"/>
  <c r="C23" i="60"/>
  <c r="B23" i="60"/>
  <c r="AL22" i="60"/>
  <c r="AK22" i="60"/>
  <c r="AJ22" i="60"/>
  <c r="BE22" i="60" s="1"/>
  <c r="AI22" i="60"/>
  <c r="AH22" i="60"/>
  <c r="BC22" i="60" s="1"/>
  <c r="AB22" i="60"/>
  <c r="AA22" i="60"/>
  <c r="Z22" i="60"/>
  <c r="Y22" i="60"/>
  <c r="AT22" i="60" s="1"/>
  <c r="X22" i="60"/>
  <c r="R22" i="60"/>
  <c r="BI22" i="60" s="1"/>
  <c r="P22" i="60"/>
  <c r="O22" i="60"/>
  <c r="N22" i="60"/>
  <c r="M22" i="60"/>
  <c r="L22" i="60"/>
  <c r="F22" i="60"/>
  <c r="E22" i="60"/>
  <c r="D22" i="60"/>
  <c r="C22" i="60"/>
  <c r="B22" i="60"/>
  <c r="AL21" i="60"/>
  <c r="AK21" i="60"/>
  <c r="AJ21" i="60"/>
  <c r="AI21" i="60"/>
  <c r="BD21" i="60" s="1"/>
  <c r="AH21" i="60"/>
  <c r="AB21" i="60"/>
  <c r="AA21" i="60"/>
  <c r="Z21" i="60"/>
  <c r="AU21" i="60" s="1"/>
  <c r="Y21" i="60"/>
  <c r="X21" i="60"/>
  <c r="AS21" i="60" s="1"/>
  <c r="R21" i="60"/>
  <c r="BI21" i="60" s="1"/>
  <c r="P21" i="60"/>
  <c r="O21" i="60"/>
  <c r="N21" i="60"/>
  <c r="M21" i="60"/>
  <c r="L21" i="60"/>
  <c r="F21" i="60"/>
  <c r="E21" i="60"/>
  <c r="D21" i="60"/>
  <c r="C21" i="60"/>
  <c r="B21" i="60"/>
  <c r="AL20" i="60"/>
  <c r="AK20" i="60"/>
  <c r="AJ20" i="60"/>
  <c r="AI20" i="60"/>
  <c r="AH20" i="60"/>
  <c r="AB20" i="60"/>
  <c r="AA20" i="60"/>
  <c r="Z20" i="60"/>
  <c r="Y20" i="60"/>
  <c r="X20" i="60"/>
  <c r="R20" i="60"/>
  <c r="BI20" i="60" s="1"/>
  <c r="P20" i="60"/>
  <c r="O20" i="60"/>
  <c r="N20" i="60"/>
  <c r="M20" i="60"/>
  <c r="L20" i="60"/>
  <c r="F20" i="60"/>
  <c r="E20" i="60"/>
  <c r="D20" i="60"/>
  <c r="C20" i="60"/>
  <c r="B20" i="60"/>
  <c r="BO18" i="60"/>
  <c r="BN18" i="60"/>
  <c r="BG18" i="60"/>
  <c r="BF18" i="60"/>
  <c r="BE18" i="60"/>
  <c r="BD18" i="60"/>
  <c r="BC18" i="60"/>
  <c r="AY18" i="60"/>
  <c r="AW18" i="60"/>
  <c r="AV18" i="60"/>
  <c r="AU18" i="60"/>
  <c r="AU23" i="60" s="1"/>
  <c r="AT18" i="60"/>
  <c r="AS18" i="60"/>
  <c r="BO17" i="60"/>
  <c r="BN17" i="60"/>
  <c r="BG17" i="60"/>
  <c r="BF17" i="60"/>
  <c r="BE17" i="60"/>
  <c r="BD17" i="60"/>
  <c r="BC17" i="60"/>
  <c r="AY17" i="60"/>
  <c r="AW17" i="60"/>
  <c r="AV17" i="60"/>
  <c r="AU17" i="60"/>
  <c r="AT17" i="60"/>
  <c r="AS17" i="60"/>
  <c r="BO16" i="60"/>
  <c r="BN16" i="60"/>
  <c r="BG16" i="60"/>
  <c r="BF16" i="60"/>
  <c r="BE16" i="60"/>
  <c r="BD16" i="60"/>
  <c r="BC16" i="60"/>
  <c r="AY16" i="60"/>
  <c r="AW16" i="60"/>
  <c r="AV16" i="60"/>
  <c r="AU16" i="60"/>
  <c r="AT16" i="60"/>
  <c r="AS16" i="60"/>
  <c r="BO15" i="60"/>
  <c r="BN15" i="60"/>
  <c r="BG15" i="60"/>
  <c r="BF15" i="60"/>
  <c r="BE15" i="60"/>
  <c r="BD15" i="60"/>
  <c r="BC15" i="60"/>
  <c r="AY15" i="60"/>
  <c r="AW15" i="60"/>
  <c r="AV15" i="60"/>
  <c r="AU15" i="60"/>
  <c r="AT15" i="60"/>
  <c r="AS15" i="60"/>
  <c r="BO14" i="60"/>
  <c r="BN14" i="60"/>
  <c r="BG14" i="60"/>
  <c r="BF14" i="60"/>
  <c r="BE14" i="60"/>
  <c r="BD14" i="60"/>
  <c r="BC14" i="60"/>
  <c r="AY14" i="60"/>
  <c r="AW14" i="60"/>
  <c r="AV14" i="60"/>
  <c r="AU14" i="60"/>
  <c r="AT14" i="60"/>
  <c r="AS14" i="60"/>
  <c r="BO13" i="60"/>
  <c r="BN13" i="60"/>
  <c r="BG13" i="60"/>
  <c r="BF13" i="60"/>
  <c r="BE13" i="60"/>
  <c r="BD13" i="60"/>
  <c r="BC13" i="60"/>
  <c r="AY13" i="60"/>
  <c r="AW13" i="60"/>
  <c r="AV13" i="60"/>
  <c r="AU13" i="60"/>
  <c r="AT13" i="60"/>
  <c r="AS13" i="60"/>
  <c r="BO12" i="60"/>
  <c r="BN12" i="60"/>
  <c r="BG12" i="60"/>
  <c r="BF12" i="60"/>
  <c r="BE12" i="60"/>
  <c r="BD12" i="60"/>
  <c r="BC12" i="60"/>
  <c r="AY12" i="60"/>
  <c r="AW12" i="60"/>
  <c r="AV12" i="60"/>
  <c r="AU12" i="60"/>
  <c r="AT12" i="60"/>
  <c r="AS12" i="60"/>
  <c r="BO11" i="60"/>
  <c r="BN11" i="60"/>
  <c r="BG11" i="60"/>
  <c r="BF11" i="60"/>
  <c r="BE11" i="60"/>
  <c r="BD11" i="60"/>
  <c r="BC11" i="60"/>
  <c r="AY11" i="60"/>
  <c r="AW11" i="60"/>
  <c r="AV11" i="60"/>
  <c r="AU11" i="60"/>
  <c r="AT11" i="60"/>
  <c r="AS11" i="60"/>
  <c r="BO10" i="60"/>
  <c r="BN10" i="60"/>
  <c r="BG10" i="60"/>
  <c r="BF10" i="60"/>
  <c r="BE10" i="60"/>
  <c r="BD10" i="60"/>
  <c r="BC10" i="60"/>
  <c r="AY10" i="60"/>
  <c r="AW10" i="60"/>
  <c r="AV10" i="60"/>
  <c r="AU10" i="60"/>
  <c r="AT10" i="60"/>
  <c r="AS10" i="60"/>
  <c r="BO9" i="60"/>
  <c r="BN9" i="60"/>
  <c r="BG9" i="60"/>
  <c r="BF9" i="60"/>
  <c r="BE9" i="60"/>
  <c r="BD9" i="60"/>
  <c r="BC9" i="60"/>
  <c r="AY9" i="60"/>
  <c r="AW9" i="60"/>
  <c r="AV9" i="60"/>
  <c r="AU9" i="60"/>
  <c r="AT9" i="60"/>
  <c r="AS9" i="60"/>
  <c r="BO8" i="60"/>
  <c r="BN8" i="60"/>
  <c r="BG8" i="60"/>
  <c r="BF8" i="60"/>
  <c r="BE8" i="60"/>
  <c r="BD8" i="60"/>
  <c r="BC8" i="60"/>
  <c r="AY8" i="60"/>
  <c r="AW8" i="60"/>
  <c r="AV8" i="60"/>
  <c r="AU8" i="60"/>
  <c r="AT8" i="60"/>
  <c r="AS8" i="60"/>
  <c r="BO7" i="60"/>
  <c r="BN7" i="60"/>
  <c r="BG7" i="60"/>
  <c r="BF7" i="60"/>
  <c r="BE7" i="60"/>
  <c r="BD7" i="60"/>
  <c r="BC7" i="60"/>
  <c r="AY7" i="60"/>
  <c r="AW7" i="60"/>
  <c r="AV7" i="60"/>
  <c r="AU7" i="60"/>
  <c r="AT7" i="60"/>
  <c r="AS7" i="60"/>
  <c r="AP5" i="60"/>
  <c r="BA5" i="60" s="1"/>
  <c r="AN5" i="60"/>
  <c r="AL5" i="60"/>
  <c r="AW5" i="60" s="1"/>
  <c r="BG5" i="60" s="1"/>
  <c r="AK5" i="60"/>
  <c r="AV5" i="60" s="1"/>
  <c r="BF5" i="60" s="1"/>
  <c r="U4" i="60"/>
  <c r="AQ63" i="60" l="1"/>
  <c r="BK63" i="60"/>
  <c r="BL63" i="60" s="1"/>
  <c r="BK41" i="60"/>
  <c r="BL41" i="60" s="1"/>
  <c r="AQ41" i="60"/>
  <c r="K41" i="60"/>
  <c r="BK19" i="60"/>
  <c r="BL19" i="60" s="1"/>
  <c r="U19" i="60"/>
  <c r="AV23" i="60"/>
  <c r="AW23" i="60"/>
  <c r="AS20" i="60"/>
  <c r="AU20" i="60"/>
  <c r="BD20" i="60"/>
  <c r="AT21" i="60"/>
  <c r="BC21" i="60"/>
  <c r="BE21" i="60"/>
  <c r="AS22" i="60"/>
  <c r="AU22" i="60"/>
  <c r="BD22" i="60"/>
  <c r="AT23" i="60"/>
  <c r="BC23" i="60"/>
  <c r="BE23" i="60"/>
  <c r="AX23" i="60"/>
  <c r="AT20" i="60"/>
  <c r="BC20" i="60"/>
  <c r="BE20" i="60"/>
  <c r="AU43" i="60"/>
  <c r="AU44" i="60"/>
  <c r="BA64" i="60"/>
  <c r="BB64" i="60" s="1"/>
  <c r="AS64" i="60"/>
  <c r="AU64" i="60"/>
  <c r="BD64" i="60"/>
  <c r="AS65" i="60"/>
  <c r="AU65" i="60"/>
  <c r="BD65" i="60"/>
  <c r="AS66" i="60"/>
  <c r="AU66" i="60"/>
  <c r="BD66" i="60"/>
  <c r="AT67" i="60"/>
  <c r="BC67" i="60"/>
  <c r="BE67" i="60"/>
  <c r="AT64" i="60"/>
  <c r="BC64" i="60"/>
  <c r="BE64" i="60"/>
  <c r="AT65" i="60"/>
  <c r="BC65" i="60"/>
  <c r="BE65" i="60"/>
  <c r="AT66" i="60"/>
  <c r="BC66" i="60"/>
  <c r="BE66" i="60"/>
  <c r="BA67" i="60"/>
  <c r="BB67" i="60" s="1"/>
  <c r="AS67" i="60"/>
  <c r="AU67" i="60"/>
  <c r="BD67" i="60"/>
  <c r="BL26" i="60"/>
  <c r="BB26" i="60"/>
  <c r="AT42" i="60"/>
  <c r="BC42" i="60"/>
  <c r="BE42" i="60"/>
  <c r="BC43" i="60"/>
  <c r="BE43" i="60"/>
  <c r="AS44" i="60"/>
  <c r="BD44" i="60"/>
  <c r="AS45" i="60"/>
  <c r="AU45" i="60"/>
  <c r="BD45" i="60"/>
  <c r="AS42" i="60"/>
  <c r="AU42" i="60"/>
  <c r="BD42" i="60"/>
  <c r="AS43" i="60"/>
  <c r="AT44" i="60"/>
  <c r="BC44" i="60"/>
  <c r="BE44" i="60"/>
  <c r="AT45" i="60"/>
  <c r="BC45" i="60"/>
  <c r="BE45" i="60"/>
  <c r="AY23" i="60"/>
  <c r="BF20" i="60"/>
  <c r="BF21" i="60"/>
  <c r="BF22" i="60"/>
  <c r="BF23" i="60"/>
  <c r="BG42" i="60"/>
  <c r="BG43" i="60"/>
  <c r="BG44" i="60"/>
  <c r="BG45" i="60"/>
  <c r="BF64" i="60"/>
  <c r="BF65" i="60"/>
  <c r="BF66" i="60"/>
  <c r="BF67" i="60"/>
  <c r="BG20" i="60"/>
  <c r="BG21" i="60"/>
  <c r="BG22" i="60"/>
  <c r="BG23" i="60"/>
  <c r="BF42" i="60"/>
  <c r="BF44" i="60"/>
  <c r="BF45" i="60"/>
  <c r="BG64" i="60"/>
  <c r="BG65" i="60"/>
  <c r="BG66" i="60"/>
  <c r="BG67" i="60"/>
  <c r="AW20" i="60"/>
  <c r="AW21" i="60"/>
  <c r="AW22" i="60"/>
  <c r="AV42" i="60"/>
  <c r="AV44" i="60"/>
  <c r="AV45" i="60"/>
  <c r="AW64" i="60"/>
  <c r="AW65" i="60"/>
  <c r="AW66" i="60"/>
  <c r="AW67" i="60"/>
  <c r="AV20" i="60"/>
  <c r="AY20" i="60"/>
  <c r="AV21" i="60"/>
  <c r="AY21" i="60"/>
  <c r="AV22" i="60"/>
  <c r="AY22" i="60"/>
  <c r="AW42" i="60"/>
  <c r="AW43" i="60"/>
  <c r="AW44" i="60"/>
  <c r="AW45" i="60"/>
  <c r="AV64" i="60"/>
  <c r="AV65" i="60"/>
  <c r="AV66" i="60"/>
  <c r="AV67" i="60"/>
  <c r="BD43" i="60"/>
  <c r="BF43" i="60"/>
  <c r="AT43" i="60"/>
  <c r="AV43" i="60"/>
  <c r="F34" i="58" l="1"/>
  <c r="E34" i="58"/>
  <c r="D34" i="58"/>
  <c r="C34" i="58"/>
  <c r="B34" i="58"/>
  <c r="I33" i="58"/>
  <c r="H33" i="58"/>
  <c r="G33" i="58"/>
  <c r="F33" i="58"/>
  <c r="E33" i="58"/>
  <c r="D33" i="58"/>
  <c r="C33" i="58"/>
  <c r="H31" i="58"/>
  <c r="G31" i="58"/>
  <c r="F31" i="58"/>
  <c r="E31" i="58"/>
  <c r="D31" i="58"/>
  <c r="C31" i="58"/>
  <c r="O31" i="58"/>
  <c r="I31" i="58"/>
  <c r="H29" i="58"/>
  <c r="G29" i="58"/>
  <c r="F29" i="58"/>
  <c r="E29" i="58"/>
  <c r="D29" i="58"/>
  <c r="C29" i="58"/>
  <c r="O34" i="58"/>
  <c r="N34" i="58"/>
  <c r="O26" i="58"/>
  <c r="N26" i="58"/>
  <c r="M26" i="58"/>
  <c r="F23" i="58"/>
  <c r="E23" i="58"/>
  <c r="D23" i="58"/>
  <c r="C23" i="58"/>
  <c r="B23" i="58"/>
  <c r="I22" i="58"/>
  <c r="H22" i="58"/>
  <c r="G22" i="58"/>
  <c r="F22" i="58"/>
  <c r="E22" i="58"/>
  <c r="D22" i="58"/>
  <c r="C22" i="58"/>
  <c r="H20" i="58"/>
  <c r="G20" i="58"/>
  <c r="F20" i="58"/>
  <c r="E20" i="58"/>
  <c r="D20" i="58"/>
  <c r="C20" i="58"/>
  <c r="AF19" i="58"/>
  <c r="O20" i="58"/>
  <c r="AF18" i="58"/>
  <c r="H18" i="58"/>
  <c r="G18" i="58"/>
  <c r="F18" i="58"/>
  <c r="E18" i="58"/>
  <c r="D18" i="58"/>
  <c r="C18" i="58"/>
  <c r="AF17" i="58"/>
  <c r="N23" i="58"/>
  <c r="I18" i="58"/>
  <c r="AF16" i="58"/>
  <c r="AF15" i="58"/>
  <c r="O15" i="58"/>
  <c r="N15" i="58"/>
  <c r="M15" i="58"/>
  <c r="AF14" i="58"/>
  <c r="N25" i="58"/>
  <c r="AF13" i="58"/>
  <c r="AF12" i="58"/>
  <c r="F12" i="58"/>
  <c r="E12" i="58"/>
  <c r="D12" i="58"/>
  <c r="C12" i="58"/>
  <c r="B12" i="58"/>
  <c r="AF11" i="58"/>
  <c r="I11" i="58"/>
  <c r="H11" i="58"/>
  <c r="G11" i="58"/>
  <c r="F11" i="58"/>
  <c r="E11" i="58"/>
  <c r="D11" i="58"/>
  <c r="C11" i="58"/>
  <c r="AF10" i="58"/>
  <c r="AF9" i="58"/>
  <c r="H9" i="58"/>
  <c r="G9" i="58"/>
  <c r="F9" i="58"/>
  <c r="E9" i="58"/>
  <c r="D9" i="58"/>
  <c r="C9" i="58"/>
  <c r="AF8" i="58"/>
  <c r="O9" i="58"/>
  <c r="H7" i="58"/>
  <c r="G7" i="58"/>
  <c r="F7" i="58"/>
  <c r="E7" i="58"/>
  <c r="D7" i="58"/>
  <c r="C7" i="58"/>
  <c r="O12" i="58"/>
  <c r="N12" i="58"/>
  <c r="O18" i="58" l="1"/>
  <c r="I7" i="58"/>
  <c r="O7" i="58"/>
  <c r="I9" i="58"/>
  <c r="N10" i="58"/>
  <c r="I20" i="58"/>
  <c r="O21" i="58"/>
  <c r="O23" i="58"/>
  <c r="I29" i="58"/>
  <c r="O29" i="58"/>
  <c r="N32" i="58"/>
  <c r="O10" i="58"/>
  <c r="N21" i="58"/>
  <c r="O32" i="58"/>
  <c r="O33" i="58" l="1"/>
  <c r="O11" i="58"/>
  <c r="O22" i="58"/>
  <c r="L59" i="49" l="1"/>
  <c r="K59" i="49"/>
  <c r="E59" i="49"/>
  <c r="D59" i="49"/>
  <c r="H59" i="49" s="1"/>
  <c r="L58" i="49"/>
  <c r="K58" i="49"/>
  <c r="E58" i="49"/>
  <c r="H58" i="49" s="1"/>
  <c r="D58" i="49"/>
  <c r="K57" i="49"/>
  <c r="R57" i="49" s="1"/>
  <c r="D57" i="49"/>
  <c r="L56" i="49"/>
  <c r="O56" i="49" s="1"/>
  <c r="K56" i="49"/>
  <c r="E56" i="49"/>
  <c r="H56" i="49" s="1"/>
  <c r="D56" i="49"/>
  <c r="O55" i="49"/>
  <c r="E55" i="49"/>
  <c r="S55" i="49" s="1"/>
  <c r="D55" i="49"/>
  <c r="F50" i="49" s="1"/>
  <c r="S54" i="49"/>
  <c r="R54" i="49"/>
  <c r="O54" i="49"/>
  <c r="M54" i="49"/>
  <c r="H54" i="49"/>
  <c r="F54" i="49"/>
  <c r="S53" i="49"/>
  <c r="R53" i="49"/>
  <c r="T53" i="49" s="1"/>
  <c r="O53" i="49"/>
  <c r="H53" i="49"/>
  <c r="R52" i="49"/>
  <c r="M52" i="49"/>
  <c r="L52" i="49"/>
  <c r="F52" i="49"/>
  <c r="E52" i="49"/>
  <c r="G52" i="49" s="1"/>
  <c r="S51" i="49"/>
  <c r="R51" i="49"/>
  <c r="O51" i="49"/>
  <c r="N51" i="49"/>
  <c r="M51" i="49"/>
  <c r="H51" i="49"/>
  <c r="G51" i="49"/>
  <c r="F51" i="49"/>
  <c r="S50" i="49"/>
  <c r="R50" i="49"/>
  <c r="O50" i="49"/>
  <c r="N50" i="49"/>
  <c r="M50" i="49"/>
  <c r="H50" i="49"/>
  <c r="G50" i="49"/>
  <c r="I50" i="49" s="1"/>
  <c r="S49" i="49"/>
  <c r="R49" i="49"/>
  <c r="T49" i="49" s="1"/>
  <c r="O49" i="49"/>
  <c r="M49" i="49"/>
  <c r="H49" i="49"/>
  <c r="F49" i="49"/>
  <c r="S48" i="49"/>
  <c r="R48" i="49"/>
  <c r="O48" i="49"/>
  <c r="H48" i="49"/>
  <c r="R47" i="49"/>
  <c r="M47" i="49"/>
  <c r="L47" i="49"/>
  <c r="O47" i="49" s="1"/>
  <c r="F47" i="49"/>
  <c r="E47" i="49"/>
  <c r="S46" i="49"/>
  <c r="T46" i="49" s="1"/>
  <c r="R46" i="49"/>
  <c r="O46" i="49"/>
  <c r="N46" i="49"/>
  <c r="M46" i="49"/>
  <c r="H46" i="49"/>
  <c r="G46" i="49"/>
  <c r="I46" i="49" s="1"/>
  <c r="F46" i="49"/>
  <c r="S45" i="49"/>
  <c r="R45" i="49"/>
  <c r="O45" i="49"/>
  <c r="N45" i="49"/>
  <c r="N55" i="49" s="1"/>
  <c r="M45" i="49"/>
  <c r="M55" i="49" s="1"/>
  <c r="H45" i="49"/>
  <c r="G45" i="49"/>
  <c r="G55" i="49" s="1"/>
  <c r="F45" i="49"/>
  <c r="F55" i="49" s="1"/>
  <c r="S44" i="49"/>
  <c r="R44" i="49"/>
  <c r="L44" i="49"/>
  <c r="K44" i="49"/>
  <c r="G44" i="49"/>
  <c r="N44" i="49" s="1"/>
  <c r="F44" i="49"/>
  <c r="M44" i="49" s="1"/>
  <c r="R43" i="49"/>
  <c r="O43" i="49"/>
  <c r="M43" i="49"/>
  <c r="K43" i="49"/>
  <c r="F43" i="49"/>
  <c r="H43" i="49" s="1"/>
  <c r="L33" i="49"/>
  <c r="L40" i="49"/>
  <c r="K40" i="49"/>
  <c r="E40" i="49"/>
  <c r="D40" i="49"/>
  <c r="H40" i="49" s="1"/>
  <c r="L39" i="49"/>
  <c r="K39" i="49"/>
  <c r="E39" i="49"/>
  <c r="D39" i="49"/>
  <c r="K38" i="49"/>
  <c r="D38" i="49"/>
  <c r="L37" i="49"/>
  <c r="K37" i="49"/>
  <c r="E37" i="49"/>
  <c r="D37" i="49"/>
  <c r="O36" i="49"/>
  <c r="E36" i="49"/>
  <c r="S36" i="49" s="1"/>
  <c r="D36" i="49"/>
  <c r="F31" i="49" s="1"/>
  <c r="S35" i="49"/>
  <c r="R35" i="49"/>
  <c r="O35" i="49"/>
  <c r="M35" i="49"/>
  <c r="H35" i="49"/>
  <c r="F35" i="49"/>
  <c r="S34" i="49"/>
  <c r="R34" i="49"/>
  <c r="T34" i="49" s="1"/>
  <c r="O34" i="49"/>
  <c r="H34" i="49"/>
  <c r="R33" i="49"/>
  <c r="M33" i="49"/>
  <c r="F33" i="49"/>
  <c r="E33" i="49"/>
  <c r="G33" i="49" s="1"/>
  <c r="I33" i="49" s="1"/>
  <c r="S32" i="49"/>
  <c r="R32" i="49"/>
  <c r="O32" i="49"/>
  <c r="N32" i="49"/>
  <c r="M32" i="49"/>
  <c r="H32" i="49"/>
  <c r="G32" i="49"/>
  <c r="F32" i="49"/>
  <c r="S31" i="49"/>
  <c r="R31" i="49"/>
  <c r="O31" i="49"/>
  <c r="N31" i="49"/>
  <c r="P31" i="49" s="1"/>
  <c r="M31" i="49"/>
  <c r="H31" i="49"/>
  <c r="S30" i="49"/>
  <c r="R30" i="49"/>
  <c r="O30" i="49"/>
  <c r="M30" i="49"/>
  <c r="H30" i="49"/>
  <c r="F30" i="49"/>
  <c r="S29" i="49"/>
  <c r="R29" i="49"/>
  <c r="O29" i="49"/>
  <c r="H29" i="49"/>
  <c r="R28" i="49"/>
  <c r="M28" i="49"/>
  <c r="L28" i="49"/>
  <c r="L38" i="49" s="1"/>
  <c r="F28" i="49"/>
  <c r="E28" i="49"/>
  <c r="S27" i="49"/>
  <c r="T27" i="49" s="1"/>
  <c r="R27" i="49"/>
  <c r="O27" i="49"/>
  <c r="N27" i="49"/>
  <c r="M27" i="49"/>
  <c r="H27" i="49"/>
  <c r="G27" i="49"/>
  <c r="I27" i="49" s="1"/>
  <c r="F27" i="49"/>
  <c r="S26" i="49"/>
  <c r="R26" i="49"/>
  <c r="O26" i="49"/>
  <c r="N26" i="49"/>
  <c r="M26" i="49"/>
  <c r="M36" i="49" s="1"/>
  <c r="H26" i="49"/>
  <c r="S25" i="49"/>
  <c r="R25" i="49"/>
  <c r="L25" i="49"/>
  <c r="K25" i="49"/>
  <c r="G25" i="49"/>
  <c r="N25" i="49" s="1"/>
  <c r="F25" i="49"/>
  <c r="M25" i="49" s="1"/>
  <c r="R24" i="49"/>
  <c r="O24" i="49"/>
  <c r="M24" i="49"/>
  <c r="K24" i="49"/>
  <c r="F24" i="49"/>
  <c r="H24" i="49" s="1"/>
  <c r="O39" i="49" l="1"/>
  <c r="N48" i="49"/>
  <c r="P48" i="49" s="1"/>
  <c r="T50" i="49"/>
  <c r="T54" i="49"/>
  <c r="F56" i="49"/>
  <c r="R56" i="49"/>
  <c r="F57" i="49"/>
  <c r="F58" i="49"/>
  <c r="R58" i="49"/>
  <c r="R59" i="49"/>
  <c r="T29" i="49"/>
  <c r="P55" i="49"/>
  <c r="T45" i="49"/>
  <c r="P46" i="49"/>
  <c r="T48" i="49"/>
  <c r="P50" i="49"/>
  <c r="P51" i="49"/>
  <c r="T51" i="49"/>
  <c r="H52" i="49"/>
  <c r="G53" i="49"/>
  <c r="I53" i="49" s="1"/>
  <c r="G54" i="49"/>
  <c r="I54" i="49" s="1"/>
  <c r="O58" i="49"/>
  <c r="S59" i="49"/>
  <c r="N53" i="49"/>
  <c r="P53" i="49" s="1"/>
  <c r="O52" i="49"/>
  <c r="N54" i="49"/>
  <c r="P54" i="49" s="1"/>
  <c r="N52" i="49"/>
  <c r="P52" i="49" s="1"/>
  <c r="I55" i="49"/>
  <c r="E57" i="49"/>
  <c r="G49" i="49"/>
  <c r="I49" i="49" s="1"/>
  <c r="G48" i="49"/>
  <c r="I48" i="49" s="1"/>
  <c r="H47" i="49"/>
  <c r="G47" i="49"/>
  <c r="I47" i="49" s="1"/>
  <c r="L57" i="49"/>
  <c r="I51" i="49"/>
  <c r="I52" i="49"/>
  <c r="S52" i="49"/>
  <c r="T52" i="49" s="1"/>
  <c r="G59" i="49"/>
  <c r="T59" i="49"/>
  <c r="H55" i="49"/>
  <c r="R55" i="49"/>
  <c r="T55" i="49" s="1"/>
  <c r="G56" i="49"/>
  <c r="I56" i="49" s="1"/>
  <c r="N56" i="49"/>
  <c r="S56" i="49"/>
  <c r="T56" i="49" s="1"/>
  <c r="M57" i="49"/>
  <c r="G58" i="49"/>
  <c r="I58" i="49" s="1"/>
  <c r="N58" i="49"/>
  <c r="S58" i="49"/>
  <c r="T58" i="49" s="1"/>
  <c r="F59" i="49"/>
  <c r="M59" i="49"/>
  <c r="O59" i="49"/>
  <c r="I45" i="49"/>
  <c r="P45" i="49"/>
  <c r="N47" i="49"/>
  <c r="P47" i="49" s="1"/>
  <c r="S47" i="49"/>
  <c r="T47" i="49" s="1"/>
  <c r="N49" i="49"/>
  <c r="P49" i="49" s="1"/>
  <c r="M56" i="49"/>
  <c r="M58" i="49"/>
  <c r="N59" i="49"/>
  <c r="T35" i="49"/>
  <c r="T32" i="49"/>
  <c r="N29" i="49"/>
  <c r="P29" i="49" s="1"/>
  <c r="O28" i="49"/>
  <c r="P27" i="49"/>
  <c r="O37" i="49"/>
  <c r="H33" i="49"/>
  <c r="S33" i="49"/>
  <c r="T33" i="49" s="1"/>
  <c r="G34" i="49"/>
  <c r="I34" i="49" s="1"/>
  <c r="G35" i="49"/>
  <c r="I35" i="49" s="1"/>
  <c r="G26" i="49"/>
  <c r="G31" i="49"/>
  <c r="I31" i="49" s="1"/>
  <c r="T31" i="49"/>
  <c r="I32" i="49"/>
  <c r="H37" i="49"/>
  <c r="F39" i="49"/>
  <c r="R38" i="49"/>
  <c r="R39" i="49"/>
  <c r="R40" i="49"/>
  <c r="T30" i="49"/>
  <c r="H39" i="49"/>
  <c r="S40" i="49"/>
  <c r="F26" i="49"/>
  <c r="T26" i="49"/>
  <c r="F37" i="49"/>
  <c r="R37" i="49"/>
  <c r="F38" i="49"/>
  <c r="E38" i="49"/>
  <c r="S38" i="49" s="1"/>
  <c r="T38" i="49" s="1"/>
  <c r="G30" i="49"/>
  <c r="I30" i="49" s="1"/>
  <c r="G29" i="49"/>
  <c r="I29" i="49" s="1"/>
  <c r="H28" i="49"/>
  <c r="G28" i="49"/>
  <c r="I28" i="49" s="1"/>
  <c r="N38" i="49"/>
  <c r="O38" i="49"/>
  <c r="G40" i="49"/>
  <c r="F36" i="49"/>
  <c r="N36" i="49"/>
  <c r="P36" i="49" s="1"/>
  <c r="P32" i="49"/>
  <c r="N34" i="49"/>
  <c r="P34" i="49" s="1"/>
  <c r="O33" i="49"/>
  <c r="N35" i="49"/>
  <c r="P35" i="49" s="1"/>
  <c r="N33" i="49"/>
  <c r="P33" i="49" s="1"/>
  <c r="H36" i="49"/>
  <c r="R36" i="49"/>
  <c r="T36" i="49" s="1"/>
  <c r="G37" i="49"/>
  <c r="N37" i="49"/>
  <c r="S37" i="49"/>
  <c r="T37" i="49" s="1"/>
  <c r="M38" i="49"/>
  <c r="G39" i="49"/>
  <c r="I39" i="49" s="1"/>
  <c r="N39" i="49"/>
  <c r="S39" i="49"/>
  <c r="T39" i="49" s="1"/>
  <c r="F40" i="49"/>
  <c r="M40" i="49"/>
  <c r="O40" i="49"/>
  <c r="P26" i="49"/>
  <c r="N28" i="49"/>
  <c r="P28" i="49" s="1"/>
  <c r="S28" i="49"/>
  <c r="T28" i="49" s="1"/>
  <c r="N30" i="49"/>
  <c r="P30" i="49" s="1"/>
  <c r="M37" i="49"/>
  <c r="M39" i="49"/>
  <c r="N40" i="49"/>
  <c r="R8" i="49"/>
  <c r="S8" i="49"/>
  <c r="T8" i="49" s="1"/>
  <c r="R9" i="49"/>
  <c r="R10" i="49"/>
  <c r="S10" i="49"/>
  <c r="T10" i="49" s="1"/>
  <c r="R11" i="49"/>
  <c r="S11" i="49"/>
  <c r="R12" i="49"/>
  <c r="S12" i="49"/>
  <c r="T12" i="49" s="1"/>
  <c r="R13" i="49"/>
  <c r="S13" i="49"/>
  <c r="T13" i="49" s="1"/>
  <c r="R14" i="49"/>
  <c r="R15" i="49"/>
  <c r="S15" i="49"/>
  <c r="T15" i="49" s="1"/>
  <c r="R16" i="49"/>
  <c r="S16" i="49"/>
  <c r="L14" i="49"/>
  <c r="S14" i="49" s="1"/>
  <c r="L21" i="49"/>
  <c r="S21" i="49" s="1"/>
  <c r="K21" i="49"/>
  <c r="O21" i="49" s="1"/>
  <c r="L20" i="49"/>
  <c r="S20" i="49" s="1"/>
  <c r="K20" i="49"/>
  <c r="O20" i="49" s="1"/>
  <c r="K19" i="49"/>
  <c r="L18" i="49"/>
  <c r="N18" i="49" s="1"/>
  <c r="K18" i="49"/>
  <c r="O18" i="49" s="1"/>
  <c r="O10" i="49"/>
  <c r="O11" i="49"/>
  <c r="O12" i="49"/>
  <c r="O13" i="49"/>
  <c r="O15" i="49"/>
  <c r="O16" i="49"/>
  <c r="O17" i="49"/>
  <c r="N16" i="49"/>
  <c r="M16" i="49"/>
  <c r="N15" i="49"/>
  <c r="P15" i="49" s="1"/>
  <c r="N14" i="49"/>
  <c r="M14" i="49"/>
  <c r="N13" i="49"/>
  <c r="P13" i="49" s="1"/>
  <c r="M13" i="49"/>
  <c r="N12" i="49"/>
  <c r="P12" i="49" s="1"/>
  <c r="M12" i="49"/>
  <c r="M11" i="49"/>
  <c r="M9" i="49"/>
  <c r="N8" i="49"/>
  <c r="M8" i="49"/>
  <c r="N7" i="49"/>
  <c r="N17" i="49" s="1"/>
  <c r="P17" i="49" s="1"/>
  <c r="M7" i="49"/>
  <c r="M17" i="49" s="1"/>
  <c r="L9" i="49"/>
  <c r="S9" i="49" s="1"/>
  <c r="F16" i="49"/>
  <c r="G13" i="49"/>
  <c r="F14" i="49"/>
  <c r="F13" i="49"/>
  <c r="F11" i="49"/>
  <c r="F9" i="49"/>
  <c r="G8" i="49"/>
  <c r="F8" i="49"/>
  <c r="E17" i="49"/>
  <c r="S17" i="49" s="1"/>
  <c r="E18" i="49"/>
  <c r="G18" i="49" s="1"/>
  <c r="E20" i="49"/>
  <c r="E21" i="49"/>
  <c r="D21" i="49"/>
  <c r="D20" i="49"/>
  <c r="D19" i="49"/>
  <c r="D18" i="49"/>
  <c r="F18" i="49" s="1"/>
  <c r="D17" i="49"/>
  <c r="R17" i="49" s="1"/>
  <c r="E14" i="49"/>
  <c r="G16" i="49" s="1"/>
  <c r="H8" i="49"/>
  <c r="H10" i="49"/>
  <c r="H11" i="49"/>
  <c r="H12" i="49"/>
  <c r="H13" i="49"/>
  <c r="I13" i="49"/>
  <c r="H15" i="49"/>
  <c r="H16" i="49"/>
  <c r="E9" i="49"/>
  <c r="G10" i="49" s="1"/>
  <c r="I10" i="49" s="1"/>
  <c r="H18" i="49"/>
  <c r="H17" i="49"/>
  <c r="O8" i="49"/>
  <c r="S7" i="49"/>
  <c r="R7" i="49"/>
  <c r="O7" i="49"/>
  <c r="H7" i="49"/>
  <c r="S6" i="49"/>
  <c r="R6" i="49"/>
  <c r="L6" i="49"/>
  <c r="K6" i="49"/>
  <c r="G6" i="49"/>
  <c r="N6" i="49" s="1"/>
  <c r="F6" i="49"/>
  <c r="M6" i="49" s="1"/>
  <c r="R5" i="49"/>
  <c r="O5" i="49"/>
  <c r="M5" i="49"/>
  <c r="K5" i="49"/>
  <c r="F5" i="49"/>
  <c r="H5" i="49" s="1"/>
  <c r="T17" i="49" l="1"/>
  <c r="H9" i="49"/>
  <c r="E19" i="49"/>
  <c r="G19" i="49" s="1"/>
  <c r="F7" i="49"/>
  <c r="F12" i="49"/>
  <c r="G11" i="49"/>
  <c r="G15" i="49"/>
  <c r="I15" i="49" s="1"/>
  <c r="H14" i="49"/>
  <c r="H20" i="49"/>
  <c r="N10" i="49"/>
  <c r="P10" i="49" s="1"/>
  <c r="N11" i="49"/>
  <c r="R18" i="49"/>
  <c r="T16" i="49"/>
  <c r="T14" i="49"/>
  <c r="T11" i="49"/>
  <c r="T9" i="49"/>
  <c r="G36" i="49"/>
  <c r="I36" i="49" s="1"/>
  <c r="G7" i="49"/>
  <c r="G12" i="49"/>
  <c r="G9" i="49"/>
  <c r="G14" i="49"/>
  <c r="I14" i="49" s="1"/>
  <c r="N9" i="49"/>
  <c r="P9" i="49" s="1"/>
  <c r="P11" i="49"/>
  <c r="P14" i="49"/>
  <c r="O9" i="49"/>
  <c r="L19" i="49"/>
  <c r="R20" i="49"/>
  <c r="T20" i="49" s="1"/>
  <c r="S18" i="49"/>
  <c r="T18" i="49" s="1"/>
  <c r="I59" i="49"/>
  <c r="S57" i="49"/>
  <c r="T57" i="49" s="1"/>
  <c r="N57" i="49"/>
  <c r="P57" i="49" s="1"/>
  <c r="O57" i="49"/>
  <c r="P59" i="49"/>
  <c r="P58" i="49"/>
  <c r="P56" i="49"/>
  <c r="G57" i="49"/>
  <c r="I57" i="49" s="1"/>
  <c r="H57" i="49"/>
  <c r="I26" i="49"/>
  <c r="I37" i="49"/>
  <c r="T40" i="49"/>
  <c r="P40" i="49"/>
  <c r="P39" i="49"/>
  <c r="P37" i="49"/>
  <c r="I40" i="49"/>
  <c r="P38" i="49"/>
  <c r="G38" i="49"/>
  <c r="I38" i="49" s="1"/>
  <c r="H38" i="49"/>
  <c r="R21" i="49"/>
  <c r="T21" i="49" s="1"/>
  <c r="F21" i="49"/>
  <c r="I16" i="49"/>
  <c r="R19" i="49"/>
  <c r="F19" i="49"/>
  <c r="I19" i="49" s="1"/>
  <c r="F20" i="49"/>
  <c r="H21" i="49"/>
  <c r="I11" i="49"/>
  <c r="P16" i="49"/>
  <c r="O19" i="49"/>
  <c r="O14" i="49"/>
  <c r="N20" i="49"/>
  <c r="N21" i="49"/>
  <c r="M18" i="49"/>
  <c r="P18" i="49" s="1"/>
  <c r="M19" i="49"/>
  <c r="M20" i="49"/>
  <c r="P20" i="49" s="1"/>
  <c r="M21" i="49"/>
  <c r="P21" i="49" s="1"/>
  <c r="I9" i="49"/>
  <c r="I8" i="49"/>
  <c r="I12" i="49"/>
  <c r="I18" i="49"/>
  <c r="T7" i="49"/>
  <c r="I7" i="49"/>
  <c r="P7" i="49"/>
  <c r="P8" i="49"/>
  <c r="H19" i="49"/>
  <c r="Q96" i="48"/>
  <c r="P96" i="48"/>
  <c r="M96" i="48"/>
  <c r="L96" i="48"/>
  <c r="K96" i="48"/>
  <c r="F96" i="48"/>
  <c r="C95" i="48"/>
  <c r="B95" i="48"/>
  <c r="D95" i="48" s="1"/>
  <c r="L94" i="48"/>
  <c r="K94" i="48"/>
  <c r="E94" i="48"/>
  <c r="D94" i="48"/>
  <c r="L93" i="48"/>
  <c r="K93" i="48"/>
  <c r="E93" i="48"/>
  <c r="D93" i="48"/>
  <c r="L92" i="48"/>
  <c r="K92" i="48"/>
  <c r="E92" i="48"/>
  <c r="D92" i="48"/>
  <c r="L91" i="48"/>
  <c r="K91" i="48"/>
  <c r="E91" i="48"/>
  <c r="D91" i="48"/>
  <c r="L90" i="48"/>
  <c r="K90" i="48"/>
  <c r="E90" i="48"/>
  <c r="D90" i="48"/>
  <c r="L89" i="48"/>
  <c r="K89" i="48"/>
  <c r="E89" i="48"/>
  <c r="D89" i="48"/>
  <c r="L88" i="48"/>
  <c r="K88" i="48"/>
  <c r="E88" i="48"/>
  <c r="D88" i="48"/>
  <c r="L87" i="48"/>
  <c r="K87" i="48"/>
  <c r="E87" i="48"/>
  <c r="D87" i="48"/>
  <c r="Q86" i="48"/>
  <c r="P86" i="48"/>
  <c r="L86" i="48"/>
  <c r="K86" i="48"/>
  <c r="E86" i="48"/>
  <c r="D86" i="48"/>
  <c r="Q85" i="48"/>
  <c r="P85" i="48"/>
  <c r="L85" i="48"/>
  <c r="K85" i="48"/>
  <c r="E85" i="48"/>
  <c r="D85" i="48"/>
  <c r="Q84" i="48"/>
  <c r="P84" i="48"/>
  <c r="L84" i="48"/>
  <c r="K84" i="48"/>
  <c r="E84" i="48"/>
  <c r="D84" i="48"/>
  <c r="Q83" i="48"/>
  <c r="P83" i="48"/>
  <c r="L83" i="48"/>
  <c r="K83" i="48"/>
  <c r="E83" i="48"/>
  <c r="D83" i="48"/>
  <c r="Q82" i="48"/>
  <c r="P82" i="48"/>
  <c r="M82" i="48"/>
  <c r="L82" i="48"/>
  <c r="K82" i="48"/>
  <c r="F82" i="48"/>
  <c r="E82" i="48"/>
  <c r="D82" i="48"/>
  <c r="Q81" i="48"/>
  <c r="P81" i="48"/>
  <c r="M81" i="48"/>
  <c r="L81" i="48"/>
  <c r="K81" i="48"/>
  <c r="F81" i="48"/>
  <c r="E81" i="48"/>
  <c r="D81" i="48"/>
  <c r="Q80" i="48"/>
  <c r="P80" i="48"/>
  <c r="M80" i="48"/>
  <c r="L80" i="48"/>
  <c r="K80" i="48"/>
  <c r="F80" i="48"/>
  <c r="E80" i="48"/>
  <c r="D80" i="48"/>
  <c r="Q79" i="48"/>
  <c r="P79" i="48"/>
  <c r="M79" i="48"/>
  <c r="L79" i="48"/>
  <c r="K79" i="48"/>
  <c r="F79" i="48"/>
  <c r="E79" i="48"/>
  <c r="D79" i="48"/>
  <c r="Q78" i="48"/>
  <c r="P78" i="48"/>
  <c r="M78" i="48"/>
  <c r="L78" i="48"/>
  <c r="K78" i="48"/>
  <c r="F78" i="48"/>
  <c r="E78" i="48"/>
  <c r="D78" i="48"/>
  <c r="Q77" i="48"/>
  <c r="P77" i="48"/>
  <c r="M77" i="48"/>
  <c r="L77" i="48"/>
  <c r="K77" i="48"/>
  <c r="F77" i="48"/>
  <c r="E77" i="48"/>
  <c r="D77" i="48"/>
  <c r="Q76" i="48"/>
  <c r="P76" i="48"/>
  <c r="M76" i="48"/>
  <c r="L76" i="48"/>
  <c r="K76" i="48"/>
  <c r="F76" i="48"/>
  <c r="E76" i="48"/>
  <c r="D76" i="48"/>
  <c r="Q75" i="48"/>
  <c r="P75" i="48"/>
  <c r="M75" i="48"/>
  <c r="L75" i="48"/>
  <c r="K75" i="48"/>
  <c r="F75" i="48"/>
  <c r="E75" i="48"/>
  <c r="D75" i="48"/>
  <c r="Q74" i="48"/>
  <c r="P74" i="48"/>
  <c r="M74" i="48"/>
  <c r="L74" i="48"/>
  <c r="K74" i="48"/>
  <c r="F74" i="48"/>
  <c r="E74" i="48"/>
  <c r="D74" i="48"/>
  <c r="Q73" i="48"/>
  <c r="P73" i="48"/>
  <c r="M73" i="48"/>
  <c r="L73" i="48"/>
  <c r="K73" i="48"/>
  <c r="F73" i="48"/>
  <c r="E73" i="48"/>
  <c r="D73" i="48"/>
  <c r="Q72" i="48"/>
  <c r="P72" i="48"/>
  <c r="M72" i="48"/>
  <c r="L72" i="48"/>
  <c r="K72" i="48"/>
  <c r="F72" i="48"/>
  <c r="E72" i="48"/>
  <c r="D72" i="48"/>
  <c r="Q71" i="48"/>
  <c r="P71" i="48"/>
  <c r="M71" i="48"/>
  <c r="L71" i="48"/>
  <c r="K71" i="48"/>
  <c r="F71" i="48"/>
  <c r="E71" i="48"/>
  <c r="D71" i="48"/>
  <c r="Q70" i="48"/>
  <c r="P70" i="48"/>
  <c r="M70" i="48"/>
  <c r="L70" i="48"/>
  <c r="K70" i="48"/>
  <c r="F70" i="48"/>
  <c r="E70" i="48"/>
  <c r="D70" i="48"/>
  <c r="Q69" i="48"/>
  <c r="P69" i="48"/>
  <c r="M69" i="48"/>
  <c r="L69" i="48"/>
  <c r="K69" i="48"/>
  <c r="F69" i="48"/>
  <c r="E69" i="48"/>
  <c r="D69" i="48"/>
  <c r="Q68" i="48"/>
  <c r="P68" i="48"/>
  <c r="M68" i="48"/>
  <c r="L68" i="48"/>
  <c r="K68" i="48"/>
  <c r="F68" i="48"/>
  <c r="E68" i="48"/>
  <c r="D68" i="48"/>
  <c r="P66" i="48"/>
  <c r="M66" i="48"/>
  <c r="K66" i="48"/>
  <c r="I66" i="48"/>
  <c r="F66" i="48"/>
  <c r="D66" i="48"/>
  <c r="B66" i="48"/>
  <c r="Q62" i="48"/>
  <c r="P62" i="48"/>
  <c r="M62" i="48"/>
  <c r="F62" i="48"/>
  <c r="J61" i="48"/>
  <c r="I61" i="48"/>
  <c r="C61" i="48"/>
  <c r="E61" i="48" s="1"/>
  <c r="B61" i="48"/>
  <c r="Q60" i="48"/>
  <c r="P60" i="48"/>
  <c r="M60" i="48"/>
  <c r="L60" i="48"/>
  <c r="K60" i="48"/>
  <c r="F60" i="48"/>
  <c r="E60" i="48"/>
  <c r="D60" i="48"/>
  <c r="Q59" i="48"/>
  <c r="P59" i="48"/>
  <c r="M59" i="48"/>
  <c r="L59" i="48"/>
  <c r="K59" i="48"/>
  <c r="F59" i="48"/>
  <c r="E59" i="48"/>
  <c r="D59" i="48"/>
  <c r="Q58" i="48"/>
  <c r="P58" i="48"/>
  <c r="M58" i="48"/>
  <c r="L58" i="48"/>
  <c r="K58" i="48"/>
  <c r="F58" i="48"/>
  <c r="E58" i="48"/>
  <c r="D58" i="48"/>
  <c r="Q57" i="48"/>
  <c r="P57" i="48"/>
  <c r="M57" i="48"/>
  <c r="L57" i="48"/>
  <c r="K57" i="48"/>
  <c r="F57" i="48"/>
  <c r="E57" i="48"/>
  <c r="D57" i="48"/>
  <c r="L56" i="48"/>
  <c r="N56" i="48" s="1"/>
  <c r="K56" i="48"/>
  <c r="F56" i="48"/>
  <c r="E56" i="48"/>
  <c r="D56" i="48"/>
  <c r="L55" i="48"/>
  <c r="K55" i="48"/>
  <c r="E55" i="48"/>
  <c r="D55" i="48"/>
  <c r="Q54" i="48"/>
  <c r="L54" i="48"/>
  <c r="K54" i="48"/>
  <c r="E54" i="48"/>
  <c r="D54" i="48"/>
  <c r="Q53" i="48"/>
  <c r="P53" i="48"/>
  <c r="M53" i="48"/>
  <c r="L53" i="48"/>
  <c r="K53" i="48"/>
  <c r="F53" i="48"/>
  <c r="E53" i="48"/>
  <c r="D53" i="48"/>
  <c r="Q52" i="48"/>
  <c r="P52" i="48"/>
  <c r="M52" i="48"/>
  <c r="L52" i="48"/>
  <c r="K52" i="48"/>
  <c r="F52" i="48"/>
  <c r="E52" i="48"/>
  <c r="D52" i="48"/>
  <c r="Q51" i="48"/>
  <c r="P51" i="48"/>
  <c r="M51" i="48"/>
  <c r="L51" i="48"/>
  <c r="K51" i="48"/>
  <c r="F51" i="48"/>
  <c r="E51" i="48"/>
  <c r="D51" i="48"/>
  <c r="Q50" i="48"/>
  <c r="P50" i="48"/>
  <c r="M50" i="48"/>
  <c r="L50" i="48"/>
  <c r="K50" i="48"/>
  <c r="F50" i="48"/>
  <c r="E50" i="48"/>
  <c r="D50" i="48"/>
  <c r="Q49" i="48"/>
  <c r="P49" i="48"/>
  <c r="M49" i="48"/>
  <c r="L49" i="48"/>
  <c r="K49" i="48"/>
  <c r="F49" i="48"/>
  <c r="E49" i="48"/>
  <c r="D49" i="48"/>
  <c r="Q48" i="48"/>
  <c r="P48" i="48"/>
  <c r="M48" i="48"/>
  <c r="L48" i="48"/>
  <c r="K48" i="48"/>
  <c r="F48" i="48"/>
  <c r="E48" i="48"/>
  <c r="D48" i="48"/>
  <c r="Q47" i="48"/>
  <c r="P47" i="48"/>
  <c r="M47" i="48"/>
  <c r="L47" i="48"/>
  <c r="K47" i="48"/>
  <c r="F47" i="48"/>
  <c r="E47" i="48"/>
  <c r="D47" i="48"/>
  <c r="Q46" i="48"/>
  <c r="P46" i="48"/>
  <c r="M46" i="48"/>
  <c r="L46" i="48"/>
  <c r="K46" i="48"/>
  <c r="F46" i="48"/>
  <c r="E46" i="48"/>
  <c r="D46" i="48"/>
  <c r="Q45" i="48"/>
  <c r="P45" i="48"/>
  <c r="M45" i="48"/>
  <c r="L45" i="48"/>
  <c r="K45" i="48"/>
  <c r="F45" i="48"/>
  <c r="E45" i="48"/>
  <c r="D45" i="48"/>
  <c r="Q44" i="48"/>
  <c r="P44" i="48"/>
  <c r="M44" i="48"/>
  <c r="L44" i="48"/>
  <c r="K44" i="48"/>
  <c r="F44" i="48"/>
  <c r="E44" i="48"/>
  <c r="D44" i="48"/>
  <c r="Q43" i="48"/>
  <c r="P43" i="48"/>
  <c r="M43" i="48"/>
  <c r="L43" i="48"/>
  <c r="K43" i="48"/>
  <c r="F43" i="48"/>
  <c r="E43" i="48"/>
  <c r="D43" i="48"/>
  <c r="Q42" i="48"/>
  <c r="P42" i="48"/>
  <c r="M42" i="48"/>
  <c r="L42" i="48"/>
  <c r="K42" i="48"/>
  <c r="F42" i="48"/>
  <c r="E42" i="48"/>
  <c r="D42" i="48"/>
  <c r="Q41" i="48"/>
  <c r="P41" i="48"/>
  <c r="M41" i="48"/>
  <c r="L41" i="48"/>
  <c r="K41" i="48"/>
  <c r="F41" i="48"/>
  <c r="E41" i="48"/>
  <c r="D41" i="48"/>
  <c r="Q40" i="48"/>
  <c r="P40" i="48"/>
  <c r="M40" i="48"/>
  <c r="L40" i="48"/>
  <c r="K40" i="48"/>
  <c r="F40" i="48"/>
  <c r="E40" i="48"/>
  <c r="D40" i="48"/>
  <c r="Q39" i="48"/>
  <c r="P39" i="48"/>
  <c r="M39" i="48"/>
  <c r="L39" i="48"/>
  <c r="K39" i="48"/>
  <c r="F39" i="48"/>
  <c r="E39" i="48"/>
  <c r="D39" i="48"/>
  <c r="R37" i="48"/>
  <c r="R66" i="48" s="1"/>
  <c r="P37" i="48"/>
  <c r="M37" i="48"/>
  <c r="K37" i="48"/>
  <c r="I37" i="48"/>
  <c r="F37" i="48"/>
  <c r="D37" i="48"/>
  <c r="B37" i="48"/>
  <c r="Q33" i="48"/>
  <c r="P33" i="48"/>
  <c r="M33" i="48"/>
  <c r="F33" i="48"/>
  <c r="D32" i="48"/>
  <c r="Q31" i="48"/>
  <c r="P31" i="48"/>
  <c r="M31" i="48"/>
  <c r="L31" i="48"/>
  <c r="K31" i="48"/>
  <c r="F31" i="48"/>
  <c r="E31" i="48"/>
  <c r="D31" i="48"/>
  <c r="Q30" i="48"/>
  <c r="P30" i="48"/>
  <c r="M30" i="48"/>
  <c r="L30" i="48"/>
  <c r="K30" i="48"/>
  <c r="F30" i="48"/>
  <c r="E30" i="48"/>
  <c r="D30" i="48"/>
  <c r="Q29" i="48"/>
  <c r="P29" i="48"/>
  <c r="M29" i="48"/>
  <c r="L29" i="48"/>
  <c r="K29" i="48"/>
  <c r="F29" i="48"/>
  <c r="E29" i="48"/>
  <c r="D29" i="48"/>
  <c r="Q28" i="48"/>
  <c r="P28" i="48"/>
  <c r="M28" i="48"/>
  <c r="L28" i="48"/>
  <c r="K28" i="48"/>
  <c r="F28" i="48"/>
  <c r="E28" i="48"/>
  <c r="D28" i="48"/>
  <c r="Q27" i="48"/>
  <c r="P27" i="48"/>
  <c r="M27" i="48"/>
  <c r="L27" i="48"/>
  <c r="K27" i="48"/>
  <c r="F27" i="48"/>
  <c r="E27" i="48"/>
  <c r="D27" i="48"/>
  <c r="Q26" i="48"/>
  <c r="P26" i="48"/>
  <c r="M26" i="48"/>
  <c r="L26" i="48"/>
  <c r="K26" i="48"/>
  <c r="F26" i="48"/>
  <c r="E26" i="48"/>
  <c r="D26" i="48"/>
  <c r="Q25" i="48"/>
  <c r="P25" i="48"/>
  <c r="M25" i="48"/>
  <c r="L25" i="48"/>
  <c r="K25" i="48"/>
  <c r="F25" i="48"/>
  <c r="E25" i="48"/>
  <c r="D25" i="48"/>
  <c r="Q24" i="48"/>
  <c r="P24" i="48"/>
  <c r="M24" i="48"/>
  <c r="L24" i="48"/>
  <c r="K24" i="48"/>
  <c r="F24" i="48"/>
  <c r="E24" i="48"/>
  <c r="D24" i="48"/>
  <c r="Q23" i="48"/>
  <c r="P23" i="48"/>
  <c r="M23" i="48"/>
  <c r="L23" i="48"/>
  <c r="K23" i="48"/>
  <c r="F23" i="48"/>
  <c r="E23" i="48"/>
  <c r="D23" i="48"/>
  <c r="Q22" i="48"/>
  <c r="P22" i="48"/>
  <c r="M22" i="48"/>
  <c r="L22" i="48"/>
  <c r="K22" i="48"/>
  <c r="F22" i="48"/>
  <c r="E22" i="48"/>
  <c r="D22" i="48"/>
  <c r="Q21" i="48"/>
  <c r="P21" i="48"/>
  <c r="M21" i="48"/>
  <c r="L21" i="48"/>
  <c r="K21" i="48"/>
  <c r="F21" i="48"/>
  <c r="E21" i="48"/>
  <c r="D21" i="48"/>
  <c r="Q20" i="48"/>
  <c r="P20" i="48"/>
  <c r="M20" i="48"/>
  <c r="L20" i="48"/>
  <c r="K20" i="48"/>
  <c r="F20" i="48"/>
  <c r="E20" i="48"/>
  <c r="D20" i="48"/>
  <c r="Q19" i="48"/>
  <c r="P19" i="48"/>
  <c r="M19" i="48"/>
  <c r="L19" i="48"/>
  <c r="K19" i="48"/>
  <c r="F19" i="48"/>
  <c r="E19" i="48"/>
  <c r="D19" i="48"/>
  <c r="Q18" i="48"/>
  <c r="P18" i="48"/>
  <c r="M18" i="48"/>
  <c r="L18" i="48"/>
  <c r="K18" i="48"/>
  <c r="F18" i="48"/>
  <c r="E18" i="48"/>
  <c r="D18" i="48"/>
  <c r="Q17" i="48"/>
  <c r="P17" i="48"/>
  <c r="M17" i="48"/>
  <c r="L17" i="48"/>
  <c r="K17" i="48"/>
  <c r="F17" i="48"/>
  <c r="E17" i="48"/>
  <c r="D17" i="48"/>
  <c r="Q16" i="48"/>
  <c r="P16" i="48"/>
  <c r="M16" i="48"/>
  <c r="L16" i="48"/>
  <c r="K16" i="48"/>
  <c r="F16" i="48"/>
  <c r="E16" i="48"/>
  <c r="D16" i="48"/>
  <c r="Q15" i="48"/>
  <c r="P15" i="48"/>
  <c r="M15" i="48"/>
  <c r="L15" i="48"/>
  <c r="K15" i="48"/>
  <c r="F15" i="48"/>
  <c r="E15" i="48"/>
  <c r="D15" i="48"/>
  <c r="Q14" i="48"/>
  <c r="P14" i="48"/>
  <c r="M14" i="48"/>
  <c r="L14" i="48"/>
  <c r="K14" i="48"/>
  <c r="F14" i="48"/>
  <c r="E14" i="48"/>
  <c r="D14" i="48"/>
  <c r="Q13" i="48"/>
  <c r="P13" i="48"/>
  <c r="M13" i="48"/>
  <c r="L13" i="48"/>
  <c r="K13" i="48"/>
  <c r="F13" i="48"/>
  <c r="E13" i="48"/>
  <c r="D13" i="48"/>
  <c r="Q12" i="48"/>
  <c r="P12" i="48"/>
  <c r="M12" i="48"/>
  <c r="L12" i="48"/>
  <c r="K12" i="48"/>
  <c r="F12" i="48"/>
  <c r="E12" i="48"/>
  <c r="D12" i="48"/>
  <c r="Q11" i="48"/>
  <c r="P11" i="48"/>
  <c r="M11" i="48"/>
  <c r="L11" i="48"/>
  <c r="K11" i="48"/>
  <c r="F11" i="48"/>
  <c r="E11" i="48"/>
  <c r="D11" i="48"/>
  <c r="Q10" i="48"/>
  <c r="P10" i="48"/>
  <c r="M10" i="48"/>
  <c r="L10" i="48"/>
  <c r="K10" i="48"/>
  <c r="F10" i="48"/>
  <c r="E10" i="48"/>
  <c r="D10" i="48"/>
  <c r="Q9" i="48"/>
  <c r="P9" i="48"/>
  <c r="M9" i="48"/>
  <c r="L9" i="48"/>
  <c r="K9" i="48"/>
  <c r="F9" i="48"/>
  <c r="E9" i="48"/>
  <c r="D9" i="48"/>
  <c r="Q8" i="48"/>
  <c r="P8" i="48"/>
  <c r="M8" i="48"/>
  <c r="L8" i="48"/>
  <c r="K8" i="48"/>
  <c r="F8" i="48"/>
  <c r="E8" i="48"/>
  <c r="D8" i="48"/>
  <c r="Q7" i="48"/>
  <c r="P7" i="48"/>
  <c r="M7" i="48"/>
  <c r="L7" i="48"/>
  <c r="K7" i="48"/>
  <c r="F7" i="48"/>
  <c r="E7" i="48"/>
  <c r="D7" i="48"/>
  <c r="C6" i="48"/>
  <c r="B6" i="48"/>
  <c r="P5" i="48"/>
  <c r="M5" i="48"/>
  <c r="K5" i="48"/>
  <c r="I5" i="48"/>
  <c r="D5" i="48"/>
  <c r="F5" i="48" s="1"/>
  <c r="Q96" i="47"/>
  <c r="P96" i="47"/>
  <c r="M96" i="47"/>
  <c r="L96" i="47"/>
  <c r="K96" i="47"/>
  <c r="F96" i="47"/>
  <c r="J95" i="47"/>
  <c r="I95" i="47"/>
  <c r="K95" i="47" s="1"/>
  <c r="L94" i="47"/>
  <c r="N94" i="47" s="1"/>
  <c r="E94" i="47"/>
  <c r="G94" i="47" s="1"/>
  <c r="L93" i="47"/>
  <c r="N93" i="47" s="1"/>
  <c r="E93" i="47"/>
  <c r="G93" i="47" s="1"/>
  <c r="L92" i="47"/>
  <c r="N92" i="47" s="1"/>
  <c r="E92" i="47"/>
  <c r="G92" i="47" s="1"/>
  <c r="L91" i="47"/>
  <c r="N91" i="47" s="1"/>
  <c r="E91" i="47"/>
  <c r="G91" i="47" s="1"/>
  <c r="L90" i="47"/>
  <c r="E90" i="47"/>
  <c r="L89" i="47"/>
  <c r="N89" i="47" s="1"/>
  <c r="E89" i="47"/>
  <c r="G89" i="47" s="1"/>
  <c r="E88" i="47"/>
  <c r="G88" i="47" s="1"/>
  <c r="L87" i="47"/>
  <c r="N87" i="47" s="1"/>
  <c r="E87" i="47"/>
  <c r="G87" i="47" s="1"/>
  <c r="L86" i="47"/>
  <c r="N86" i="47" s="1"/>
  <c r="E86" i="47"/>
  <c r="G86" i="47" s="1"/>
  <c r="L85" i="47"/>
  <c r="N85" i="47" s="1"/>
  <c r="E85" i="47"/>
  <c r="G85" i="47" s="1"/>
  <c r="L84" i="47"/>
  <c r="N84" i="47" s="1"/>
  <c r="E84" i="47"/>
  <c r="G84" i="47" s="1"/>
  <c r="L83" i="47"/>
  <c r="N83" i="47" s="1"/>
  <c r="E83" i="47"/>
  <c r="G83" i="47" s="1"/>
  <c r="L82" i="47"/>
  <c r="N82" i="47" s="1"/>
  <c r="E82" i="47"/>
  <c r="G82" i="47" s="1"/>
  <c r="L81" i="47"/>
  <c r="N81" i="47" s="1"/>
  <c r="E81" i="47"/>
  <c r="G81" i="47" s="1"/>
  <c r="L80" i="47"/>
  <c r="N80" i="47" s="1"/>
  <c r="E80" i="47"/>
  <c r="G80" i="47" s="1"/>
  <c r="L79" i="47"/>
  <c r="N79" i="47" s="1"/>
  <c r="E79" i="47"/>
  <c r="G79" i="47" s="1"/>
  <c r="L78" i="47"/>
  <c r="N78" i="47" s="1"/>
  <c r="E78" i="47"/>
  <c r="G78" i="47" s="1"/>
  <c r="L77" i="47"/>
  <c r="N77" i="47" s="1"/>
  <c r="E77" i="47"/>
  <c r="G77" i="47" s="1"/>
  <c r="Q76" i="47"/>
  <c r="P76" i="47"/>
  <c r="M76" i="47"/>
  <c r="L76" i="47"/>
  <c r="F76" i="47"/>
  <c r="E76" i="47"/>
  <c r="Q75" i="47"/>
  <c r="P75" i="47"/>
  <c r="M75" i="47"/>
  <c r="L75" i="47"/>
  <c r="F75" i="47"/>
  <c r="E75" i="47"/>
  <c r="Q74" i="47"/>
  <c r="P74" i="47"/>
  <c r="M74" i="47"/>
  <c r="L74" i="47"/>
  <c r="F74" i="47"/>
  <c r="E74" i="47"/>
  <c r="Q73" i="47"/>
  <c r="P73" i="47"/>
  <c r="M73" i="47"/>
  <c r="L73" i="47"/>
  <c r="F73" i="47"/>
  <c r="E73" i="47"/>
  <c r="Q72" i="47"/>
  <c r="P72" i="47"/>
  <c r="M72" i="47"/>
  <c r="L72" i="47"/>
  <c r="F72" i="47"/>
  <c r="E72" i="47"/>
  <c r="Q71" i="47"/>
  <c r="P71" i="47"/>
  <c r="M71" i="47"/>
  <c r="L71" i="47"/>
  <c r="F71" i="47"/>
  <c r="E71" i="47"/>
  <c r="Q70" i="47"/>
  <c r="P70" i="47"/>
  <c r="M70" i="47"/>
  <c r="L70" i="47"/>
  <c r="F70" i="47"/>
  <c r="E70" i="47"/>
  <c r="Q69" i="47"/>
  <c r="P69" i="47"/>
  <c r="M69" i="47"/>
  <c r="L69" i="47"/>
  <c r="F69" i="47"/>
  <c r="E69" i="47"/>
  <c r="Q68" i="47"/>
  <c r="P68" i="47"/>
  <c r="M68" i="47"/>
  <c r="L68" i="47"/>
  <c r="F68" i="47"/>
  <c r="E68" i="47"/>
  <c r="P66" i="47"/>
  <c r="M66" i="47"/>
  <c r="K66" i="47"/>
  <c r="I66" i="47"/>
  <c r="F66" i="47"/>
  <c r="D66" i="47"/>
  <c r="B66" i="47"/>
  <c r="Q62" i="47"/>
  <c r="P62" i="47"/>
  <c r="M62" i="47"/>
  <c r="F62" i="47"/>
  <c r="J61" i="47"/>
  <c r="I61" i="47"/>
  <c r="C61" i="47"/>
  <c r="B61" i="47"/>
  <c r="L60" i="47"/>
  <c r="K60" i="47"/>
  <c r="E60" i="47"/>
  <c r="D60" i="47"/>
  <c r="L59" i="47"/>
  <c r="K59" i="47"/>
  <c r="E59" i="47"/>
  <c r="D59" i="47"/>
  <c r="L58" i="47"/>
  <c r="K58" i="47"/>
  <c r="E58" i="47"/>
  <c r="D58" i="47"/>
  <c r="L57" i="47"/>
  <c r="K57" i="47"/>
  <c r="E57" i="47"/>
  <c r="D57" i="47"/>
  <c r="L56" i="47"/>
  <c r="K56" i="47"/>
  <c r="E56" i="47"/>
  <c r="D56" i="47"/>
  <c r="L55" i="47"/>
  <c r="K55" i="47"/>
  <c r="E55" i="47"/>
  <c r="D55" i="47"/>
  <c r="L54" i="47"/>
  <c r="K54" i="47"/>
  <c r="E54" i="47"/>
  <c r="D54" i="47"/>
  <c r="L53" i="47"/>
  <c r="K53" i="47"/>
  <c r="E53" i="47"/>
  <c r="D53" i="47"/>
  <c r="L52" i="47"/>
  <c r="K52" i="47"/>
  <c r="E52" i="47"/>
  <c r="D52" i="47"/>
  <c r="L51" i="47"/>
  <c r="K51" i="47"/>
  <c r="E51" i="47"/>
  <c r="D51" i="47"/>
  <c r="L50" i="47"/>
  <c r="K50" i="47"/>
  <c r="E50" i="47"/>
  <c r="D50" i="47"/>
  <c r="L49" i="47"/>
  <c r="K49" i="47"/>
  <c r="E49" i="47"/>
  <c r="D49" i="47"/>
  <c r="L48" i="47"/>
  <c r="K48" i="47"/>
  <c r="E48" i="47"/>
  <c r="D48" i="47"/>
  <c r="L47" i="47"/>
  <c r="K47" i="47"/>
  <c r="E47" i="47"/>
  <c r="D47" i="47"/>
  <c r="L46" i="47"/>
  <c r="K46" i="47"/>
  <c r="E46" i="47"/>
  <c r="D46" i="47"/>
  <c r="L45" i="47"/>
  <c r="K45" i="47"/>
  <c r="E45" i="47"/>
  <c r="D45" i="47"/>
  <c r="L44" i="47"/>
  <c r="K44" i="47"/>
  <c r="E44" i="47"/>
  <c r="D44" i="47"/>
  <c r="M43" i="47"/>
  <c r="L43" i="47"/>
  <c r="K43" i="47"/>
  <c r="F43" i="47"/>
  <c r="E43" i="47"/>
  <c r="D43" i="47"/>
  <c r="Q42" i="47"/>
  <c r="P42" i="47"/>
  <c r="M42" i="47"/>
  <c r="L42" i="47"/>
  <c r="K42" i="47"/>
  <c r="F42" i="47"/>
  <c r="E42" i="47"/>
  <c r="D42" i="47"/>
  <c r="Q41" i="47"/>
  <c r="P41" i="47"/>
  <c r="M41" i="47"/>
  <c r="L41" i="47"/>
  <c r="K41" i="47"/>
  <c r="F41" i="47"/>
  <c r="E41" i="47"/>
  <c r="D41" i="47"/>
  <c r="Q40" i="47"/>
  <c r="P40" i="47"/>
  <c r="M40" i="47"/>
  <c r="L40" i="47"/>
  <c r="K40" i="47"/>
  <c r="F40" i="47"/>
  <c r="E40" i="47"/>
  <c r="D40" i="47"/>
  <c r="Q39" i="47"/>
  <c r="P39" i="47"/>
  <c r="M39" i="47"/>
  <c r="L39" i="47"/>
  <c r="K39" i="47"/>
  <c r="F39" i="47"/>
  <c r="E39" i="47"/>
  <c r="D39" i="47"/>
  <c r="R37" i="47"/>
  <c r="R66" i="47" s="1"/>
  <c r="P37" i="47"/>
  <c r="M37" i="47"/>
  <c r="K37" i="47"/>
  <c r="I37" i="47"/>
  <c r="F37" i="47"/>
  <c r="D37" i="47"/>
  <c r="B37" i="47"/>
  <c r="Q33" i="47"/>
  <c r="P33" i="47"/>
  <c r="M33" i="47"/>
  <c r="F33" i="47"/>
  <c r="J32" i="47"/>
  <c r="I32" i="47"/>
  <c r="C32" i="47"/>
  <c r="E32" i="47" s="1"/>
  <c r="B32" i="47"/>
  <c r="L31" i="47"/>
  <c r="K31" i="47"/>
  <c r="F31" i="47"/>
  <c r="L30" i="47"/>
  <c r="K30" i="47"/>
  <c r="L29" i="47"/>
  <c r="K29" i="47"/>
  <c r="L28" i="47"/>
  <c r="K28" i="47"/>
  <c r="L27" i="47"/>
  <c r="K27" i="47"/>
  <c r="L26" i="47"/>
  <c r="K26" i="47"/>
  <c r="L25" i="47"/>
  <c r="K25" i="47"/>
  <c r="Q24" i="47"/>
  <c r="P24" i="47"/>
  <c r="M24" i="47"/>
  <c r="L24" i="47"/>
  <c r="K24" i="47"/>
  <c r="F24" i="47"/>
  <c r="Q23" i="47"/>
  <c r="P23" i="47"/>
  <c r="M23" i="47"/>
  <c r="L23" i="47"/>
  <c r="K23" i="47"/>
  <c r="F23" i="47"/>
  <c r="Q22" i="47"/>
  <c r="P22" i="47"/>
  <c r="M22" i="47"/>
  <c r="L22" i="47"/>
  <c r="K22" i="47"/>
  <c r="F22" i="47"/>
  <c r="Q21" i="47"/>
  <c r="P21" i="47"/>
  <c r="M21" i="47"/>
  <c r="L21" i="47"/>
  <c r="K21" i="47"/>
  <c r="F21" i="47"/>
  <c r="Q20" i="47"/>
  <c r="P20" i="47"/>
  <c r="M20" i="47"/>
  <c r="L20" i="47"/>
  <c r="K20" i="47"/>
  <c r="F20" i="47"/>
  <c r="Q19" i="47"/>
  <c r="P19" i="47"/>
  <c r="M19" i="47"/>
  <c r="L19" i="47"/>
  <c r="K19" i="47"/>
  <c r="F19" i="47"/>
  <c r="Q18" i="47"/>
  <c r="P18" i="47"/>
  <c r="M18" i="47"/>
  <c r="L18" i="47"/>
  <c r="K18" i="47"/>
  <c r="F18" i="47"/>
  <c r="Q17" i="47"/>
  <c r="P17" i="47"/>
  <c r="M17" i="47"/>
  <c r="L17" i="47"/>
  <c r="K17" i="47"/>
  <c r="F17" i="47"/>
  <c r="Q16" i="47"/>
  <c r="P16" i="47"/>
  <c r="M16" i="47"/>
  <c r="L16" i="47"/>
  <c r="K16" i="47"/>
  <c r="F16" i="47"/>
  <c r="Q15" i="47"/>
  <c r="P15" i="47"/>
  <c r="M15" i="47"/>
  <c r="L15" i="47"/>
  <c r="K15" i="47"/>
  <c r="F15" i="47"/>
  <c r="Q14" i="47"/>
  <c r="P14" i="47"/>
  <c r="M14" i="47"/>
  <c r="L14" i="47"/>
  <c r="K14" i="47"/>
  <c r="F14" i="47"/>
  <c r="Q13" i="47"/>
  <c r="P13" i="47"/>
  <c r="M13" i="47"/>
  <c r="L13" i="47"/>
  <c r="K13" i="47"/>
  <c r="F13" i="47"/>
  <c r="Q12" i="47"/>
  <c r="P12" i="47"/>
  <c r="M12" i="47"/>
  <c r="L12" i="47"/>
  <c r="K12" i="47"/>
  <c r="F12" i="47"/>
  <c r="Q11" i="47"/>
  <c r="P11" i="47"/>
  <c r="M11" i="47"/>
  <c r="L11" i="47"/>
  <c r="K11" i="47"/>
  <c r="F11" i="47"/>
  <c r="Q10" i="47"/>
  <c r="P10" i="47"/>
  <c r="M10" i="47"/>
  <c r="L10" i="47"/>
  <c r="K10" i="47"/>
  <c r="F10" i="47"/>
  <c r="Q9" i="47"/>
  <c r="P9" i="47"/>
  <c r="M9" i="47"/>
  <c r="L9" i="47"/>
  <c r="K9" i="47"/>
  <c r="F9" i="47"/>
  <c r="Q8" i="47"/>
  <c r="P8" i="47"/>
  <c r="M8" i="47"/>
  <c r="L8" i="47"/>
  <c r="K8" i="47"/>
  <c r="F8" i="47"/>
  <c r="Q7" i="47"/>
  <c r="P7" i="47"/>
  <c r="M7" i="47"/>
  <c r="L7" i="47"/>
  <c r="K7" i="47"/>
  <c r="F7" i="47"/>
  <c r="C6" i="47"/>
  <c r="B6" i="47"/>
  <c r="P5" i="47"/>
  <c r="M5" i="47"/>
  <c r="K5" i="47"/>
  <c r="I5" i="47"/>
  <c r="D5" i="47"/>
  <c r="F5" i="47" s="1"/>
  <c r="Q96" i="46"/>
  <c r="P96" i="46"/>
  <c r="M96" i="46"/>
  <c r="L96" i="46"/>
  <c r="K96" i="46"/>
  <c r="F96" i="46"/>
  <c r="C95" i="46"/>
  <c r="B95" i="46"/>
  <c r="D95" i="46" s="1"/>
  <c r="L94" i="46"/>
  <c r="K94" i="46"/>
  <c r="E94" i="46"/>
  <c r="D94" i="46"/>
  <c r="L93" i="46"/>
  <c r="K93" i="46"/>
  <c r="F93" i="46"/>
  <c r="E93" i="46"/>
  <c r="D93" i="46"/>
  <c r="L92" i="46"/>
  <c r="K92" i="46"/>
  <c r="F92" i="46"/>
  <c r="E92" i="46"/>
  <c r="D92" i="46"/>
  <c r="L91" i="46"/>
  <c r="K91" i="46"/>
  <c r="F91" i="46"/>
  <c r="E91" i="46"/>
  <c r="D91" i="46"/>
  <c r="L90" i="46"/>
  <c r="K90" i="46"/>
  <c r="F90" i="46"/>
  <c r="E90" i="46"/>
  <c r="D90" i="46"/>
  <c r="L89" i="46"/>
  <c r="K89" i="46"/>
  <c r="E89" i="46"/>
  <c r="D89" i="46"/>
  <c r="L88" i="46"/>
  <c r="K88" i="46"/>
  <c r="F88" i="46"/>
  <c r="E88" i="46"/>
  <c r="D88" i="46"/>
  <c r="L87" i="46"/>
  <c r="K87" i="46"/>
  <c r="F87" i="46"/>
  <c r="E87" i="46"/>
  <c r="D87" i="46"/>
  <c r="L86" i="46"/>
  <c r="K86" i="46"/>
  <c r="F86" i="46"/>
  <c r="E86" i="46"/>
  <c r="D86" i="46"/>
  <c r="L85" i="46"/>
  <c r="K85" i="46"/>
  <c r="F85" i="46"/>
  <c r="E85" i="46"/>
  <c r="D85" i="46"/>
  <c r="L84" i="46"/>
  <c r="K84" i="46"/>
  <c r="E84" i="46"/>
  <c r="D84" i="46"/>
  <c r="L83" i="46"/>
  <c r="K83" i="46"/>
  <c r="E83" i="46"/>
  <c r="D83" i="46"/>
  <c r="L82" i="46"/>
  <c r="K82" i="46"/>
  <c r="E82" i="46"/>
  <c r="D82" i="46"/>
  <c r="L81" i="46"/>
  <c r="K81" i="46"/>
  <c r="E81" i="46"/>
  <c r="D81" i="46"/>
  <c r="L80" i="46"/>
  <c r="K80" i="46"/>
  <c r="E80" i="46"/>
  <c r="D80" i="46"/>
  <c r="L79" i="46"/>
  <c r="K79" i="46"/>
  <c r="E79" i="46"/>
  <c r="D79" i="46"/>
  <c r="L78" i="46"/>
  <c r="K78" i="46"/>
  <c r="E78" i="46"/>
  <c r="D78" i="46"/>
  <c r="L77" i="46"/>
  <c r="K77" i="46"/>
  <c r="E77" i="46"/>
  <c r="D77" i="46"/>
  <c r="L76" i="46"/>
  <c r="K76" i="46"/>
  <c r="E76" i="46"/>
  <c r="D76" i="46"/>
  <c r="Q75" i="46"/>
  <c r="P75" i="46"/>
  <c r="M75" i="46"/>
  <c r="L75" i="46"/>
  <c r="K75" i="46"/>
  <c r="F75" i="46"/>
  <c r="E75" i="46"/>
  <c r="D75" i="46"/>
  <c r="Q74" i="46"/>
  <c r="P74" i="46"/>
  <c r="M74" i="46"/>
  <c r="L74" i="46"/>
  <c r="K74" i="46"/>
  <c r="F74" i="46"/>
  <c r="E74" i="46"/>
  <c r="D74" i="46"/>
  <c r="Q73" i="46"/>
  <c r="P73" i="46"/>
  <c r="M73" i="46"/>
  <c r="L73" i="46"/>
  <c r="K73" i="46"/>
  <c r="F73" i="46"/>
  <c r="E73" i="46"/>
  <c r="D73" i="46"/>
  <c r="Q72" i="46"/>
  <c r="P72" i="46"/>
  <c r="M72" i="46"/>
  <c r="L72" i="46"/>
  <c r="K72" i="46"/>
  <c r="F72" i="46"/>
  <c r="E72" i="46"/>
  <c r="D72" i="46"/>
  <c r="Q71" i="46"/>
  <c r="P71" i="46"/>
  <c r="M71" i="46"/>
  <c r="L71" i="46"/>
  <c r="K71" i="46"/>
  <c r="F71" i="46"/>
  <c r="E71" i="46"/>
  <c r="D71" i="46"/>
  <c r="Q70" i="46"/>
  <c r="P70" i="46"/>
  <c r="M70" i="46"/>
  <c r="L70" i="46"/>
  <c r="K70" i="46"/>
  <c r="F70" i="46"/>
  <c r="E70" i="46"/>
  <c r="D70" i="46"/>
  <c r="Q69" i="46"/>
  <c r="P69" i="46"/>
  <c r="M69" i="46"/>
  <c r="L69" i="46"/>
  <c r="K69" i="46"/>
  <c r="F69" i="46"/>
  <c r="E69" i="46"/>
  <c r="D69" i="46"/>
  <c r="Q68" i="46"/>
  <c r="P68" i="46"/>
  <c r="M68" i="46"/>
  <c r="L68" i="46"/>
  <c r="K68" i="46"/>
  <c r="F68" i="46"/>
  <c r="E68" i="46"/>
  <c r="D68" i="46"/>
  <c r="P66" i="46"/>
  <c r="M66" i="46"/>
  <c r="K66" i="46"/>
  <c r="I66" i="46"/>
  <c r="F66" i="46"/>
  <c r="D66" i="46"/>
  <c r="B66" i="46"/>
  <c r="Q62" i="46"/>
  <c r="P62" i="46"/>
  <c r="M62" i="46"/>
  <c r="F62" i="46"/>
  <c r="J61" i="46"/>
  <c r="I61" i="46"/>
  <c r="C61" i="46"/>
  <c r="E61" i="46" s="1"/>
  <c r="B61" i="46"/>
  <c r="Q60" i="46"/>
  <c r="P60" i="46"/>
  <c r="M60" i="46"/>
  <c r="L60" i="46"/>
  <c r="K60" i="46"/>
  <c r="F60" i="46"/>
  <c r="E60" i="46"/>
  <c r="D60" i="46"/>
  <c r="Q59" i="46"/>
  <c r="R59" i="46" s="1"/>
  <c r="L59" i="46"/>
  <c r="K59" i="46"/>
  <c r="E59" i="46"/>
  <c r="D59" i="46"/>
  <c r="L58" i="46"/>
  <c r="K58" i="46"/>
  <c r="E58" i="46"/>
  <c r="D58" i="46"/>
  <c r="L57" i="46"/>
  <c r="K57" i="46"/>
  <c r="E57" i="46"/>
  <c r="D57" i="46"/>
  <c r="L56" i="46"/>
  <c r="K56" i="46"/>
  <c r="E56" i="46"/>
  <c r="D56" i="46"/>
  <c r="Q55" i="46"/>
  <c r="P55" i="46"/>
  <c r="M55" i="46"/>
  <c r="L55" i="46"/>
  <c r="K55" i="46"/>
  <c r="F55" i="46"/>
  <c r="E55" i="46"/>
  <c r="D55" i="46"/>
  <c r="Q54" i="46"/>
  <c r="P54" i="46"/>
  <c r="M54" i="46"/>
  <c r="L54" i="46"/>
  <c r="K54" i="46"/>
  <c r="F54" i="46"/>
  <c r="E54" i="46"/>
  <c r="D54" i="46"/>
  <c r="Q53" i="46"/>
  <c r="P53" i="46"/>
  <c r="M53" i="46"/>
  <c r="L53" i="46"/>
  <c r="K53" i="46"/>
  <c r="F53" i="46"/>
  <c r="E53" i="46"/>
  <c r="D53" i="46"/>
  <c r="Q52" i="46"/>
  <c r="P52" i="46"/>
  <c r="M52" i="46"/>
  <c r="L52" i="46"/>
  <c r="K52" i="46"/>
  <c r="F52" i="46"/>
  <c r="E52" i="46"/>
  <c r="D52" i="46"/>
  <c r="Q51" i="46"/>
  <c r="P51" i="46"/>
  <c r="M51" i="46"/>
  <c r="L51" i="46"/>
  <c r="K51" i="46"/>
  <c r="F51" i="46"/>
  <c r="E51" i="46"/>
  <c r="D51" i="46"/>
  <c r="Q50" i="46"/>
  <c r="P50" i="46"/>
  <c r="M50" i="46"/>
  <c r="L50" i="46"/>
  <c r="K50" i="46"/>
  <c r="F50" i="46"/>
  <c r="E50" i="46"/>
  <c r="D50" i="46"/>
  <c r="Q49" i="46"/>
  <c r="P49" i="46"/>
  <c r="M49" i="46"/>
  <c r="L49" i="46"/>
  <c r="K49" i="46"/>
  <c r="F49" i="46"/>
  <c r="E49" i="46"/>
  <c r="D49" i="46"/>
  <c r="Q48" i="46"/>
  <c r="P48" i="46"/>
  <c r="M48" i="46"/>
  <c r="L48" i="46"/>
  <c r="K48" i="46"/>
  <c r="F48" i="46"/>
  <c r="E48" i="46"/>
  <c r="D48" i="46"/>
  <c r="Q47" i="46"/>
  <c r="P47" i="46"/>
  <c r="M47" i="46"/>
  <c r="L47" i="46"/>
  <c r="K47" i="46"/>
  <c r="F47" i="46"/>
  <c r="E47" i="46"/>
  <c r="D47" i="46"/>
  <c r="Q46" i="46"/>
  <c r="P46" i="46"/>
  <c r="M46" i="46"/>
  <c r="L46" i="46"/>
  <c r="K46" i="46"/>
  <c r="F46" i="46"/>
  <c r="E46" i="46"/>
  <c r="D46" i="46"/>
  <c r="Q45" i="46"/>
  <c r="P45" i="46"/>
  <c r="M45" i="46"/>
  <c r="L45" i="46"/>
  <c r="K45" i="46"/>
  <c r="F45" i="46"/>
  <c r="E45" i="46"/>
  <c r="D45" i="46"/>
  <c r="Q44" i="46"/>
  <c r="P44" i="46"/>
  <c r="M44" i="46"/>
  <c r="L44" i="46"/>
  <c r="K44" i="46"/>
  <c r="F44" i="46"/>
  <c r="E44" i="46"/>
  <c r="D44" i="46"/>
  <c r="Q43" i="46"/>
  <c r="P43" i="46"/>
  <c r="M43" i="46"/>
  <c r="L43" i="46"/>
  <c r="K43" i="46"/>
  <c r="F43" i="46"/>
  <c r="E43" i="46"/>
  <c r="D43" i="46"/>
  <c r="Q42" i="46"/>
  <c r="P42" i="46"/>
  <c r="M42" i="46"/>
  <c r="L42" i="46"/>
  <c r="K42" i="46"/>
  <c r="F42" i="46"/>
  <c r="E42" i="46"/>
  <c r="D42" i="46"/>
  <c r="Q41" i="46"/>
  <c r="P41" i="46"/>
  <c r="M41" i="46"/>
  <c r="L41" i="46"/>
  <c r="K41" i="46"/>
  <c r="F41" i="46"/>
  <c r="E41" i="46"/>
  <c r="D41" i="46"/>
  <c r="Q40" i="46"/>
  <c r="P40" i="46"/>
  <c r="M40" i="46"/>
  <c r="L40" i="46"/>
  <c r="K40" i="46"/>
  <c r="F40" i="46"/>
  <c r="E40" i="46"/>
  <c r="D40" i="46"/>
  <c r="Q39" i="46"/>
  <c r="P39" i="46"/>
  <c r="M39" i="46"/>
  <c r="L39" i="46"/>
  <c r="K39" i="46"/>
  <c r="F39" i="46"/>
  <c r="E39" i="46"/>
  <c r="D39" i="46"/>
  <c r="R37" i="46"/>
  <c r="R66" i="46" s="1"/>
  <c r="P37" i="46"/>
  <c r="M37" i="46"/>
  <c r="K37" i="46"/>
  <c r="I37" i="46"/>
  <c r="F37" i="46"/>
  <c r="D37" i="46"/>
  <c r="B37" i="46"/>
  <c r="Q33" i="46"/>
  <c r="P33" i="46"/>
  <c r="M33" i="46"/>
  <c r="F33" i="46"/>
  <c r="J32" i="46"/>
  <c r="I32" i="46"/>
  <c r="C32" i="46"/>
  <c r="E32" i="46" s="1"/>
  <c r="B32" i="46"/>
  <c r="Q31" i="46"/>
  <c r="P31" i="46"/>
  <c r="M31" i="46"/>
  <c r="L31" i="46"/>
  <c r="K31" i="46"/>
  <c r="F31" i="46"/>
  <c r="E31" i="46"/>
  <c r="D31" i="46"/>
  <c r="Q30" i="46"/>
  <c r="P30" i="46"/>
  <c r="M30" i="46"/>
  <c r="L30" i="46"/>
  <c r="K30" i="46"/>
  <c r="F30" i="46"/>
  <c r="E30" i="46"/>
  <c r="D30" i="46"/>
  <c r="Q29" i="46"/>
  <c r="P29" i="46"/>
  <c r="M29" i="46"/>
  <c r="L29" i="46"/>
  <c r="K29" i="46"/>
  <c r="F29" i="46"/>
  <c r="E29" i="46"/>
  <c r="D29" i="46"/>
  <c r="Q28" i="46"/>
  <c r="P28" i="46"/>
  <c r="M28" i="46"/>
  <c r="L28" i="46"/>
  <c r="K28" i="46"/>
  <c r="F28" i="46"/>
  <c r="E28" i="46"/>
  <c r="D28" i="46"/>
  <c r="M27" i="46"/>
  <c r="L27" i="46"/>
  <c r="K27" i="46"/>
  <c r="F27" i="46"/>
  <c r="E27" i="46"/>
  <c r="D27" i="46"/>
  <c r="M26" i="46"/>
  <c r="L26" i="46"/>
  <c r="K26" i="46"/>
  <c r="F26" i="46"/>
  <c r="E26" i="46"/>
  <c r="D26" i="46"/>
  <c r="L25" i="46"/>
  <c r="K25" i="46"/>
  <c r="E25" i="46"/>
  <c r="D25" i="46"/>
  <c r="L24" i="46"/>
  <c r="K24" i="46"/>
  <c r="E24" i="46"/>
  <c r="D24" i="46"/>
  <c r="Q23" i="46"/>
  <c r="P23" i="46"/>
  <c r="M23" i="46"/>
  <c r="L23" i="46"/>
  <c r="K23" i="46"/>
  <c r="F23" i="46"/>
  <c r="E23" i="46"/>
  <c r="D23" i="46"/>
  <c r="Q22" i="46"/>
  <c r="P22" i="46"/>
  <c r="M22" i="46"/>
  <c r="L22" i="46"/>
  <c r="K22" i="46"/>
  <c r="F22" i="46"/>
  <c r="E22" i="46"/>
  <c r="D22" i="46"/>
  <c r="Q21" i="46"/>
  <c r="P21" i="46"/>
  <c r="M21" i="46"/>
  <c r="L21" i="46"/>
  <c r="K21" i="46"/>
  <c r="F21" i="46"/>
  <c r="E21" i="46"/>
  <c r="D21" i="46"/>
  <c r="Q20" i="46"/>
  <c r="P20" i="46"/>
  <c r="M20" i="46"/>
  <c r="L20" i="46"/>
  <c r="K20" i="46"/>
  <c r="F20" i="46"/>
  <c r="E20" i="46"/>
  <c r="D20" i="46"/>
  <c r="Q19" i="46"/>
  <c r="P19" i="46"/>
  <c r="M19" i="46"/>
  <c r="L19" i="46"/>
  <c r="K19" i="46"/>
  <c r="F19" i="46"/>
  <c r="E19" i="46"/>
  <c r="D19" i="46"/>
  <c r="Q18" i="46"/>
  <c r="P18" i="46"/>
  <c r="M18" i="46"/>
  <c r="L18" i="46"/>
  <c r="K18" i="46"/>
  <c r="F18" i="46"/>
  <c r="E18" i="46"/>
  <c r="D18" i="46"/>
  <c r="Q17" i="46"/>
  <c r="P17" i="46"/>
  <c r="M17" i="46"/>
  <c r="L17" i="46"/>
  <c r="K17" i="46"/>
  <c r="F17" i="46"/>
  <c r="E17" i="46"/>
  <c r="D17" i="46"/>
  <c r="Q16" i="46"/>
  <c r="P16" i="46"/>
  <c r="M16" i="46"/>
  <c r="L16" i="46"/>
  <c r="K16" i="46"/>
  <c r="F16" i="46"/>
  <c r="E16" i="46"/>
  <c r="D16" i="46"/>
  <c r="Q15" i="46"/>
  <c r="P15" i="46"/>
  <c r="M15" i="46"/>
  <c r="L15" i="46"/>
  <c r="K15" i="46"/>
  <c r="F15" i="46"/>
  <c r="E15" i="46"/>
  <c r="D15" i="46"/>
  <c r="Q14" i="46"/>
  <c r="P14" i="46"/>
  <c r="M14" i="46"/>
  <c r="L14" i="46"/>
  <c r="K14" i="46"/>
  <c r="F14" i="46"/>
  <c r="E14" i="46"/>
  <c r="D14" i="46"/>
  <c r="Q13" i="46"/>
  <c r="P13" i="46"/>
  <c r="M13" i="46"/>
  <c r="L13" i="46"/>
  <c r="K13" i="46"/>
  <c r="F13" i="46"/>
  <c r="E13" i="46"/>
  <c r="D13" i="46"/>
  <c r="Q12" i="46"/>
  <c r="P12" i="46"/>
  <c r="M12" i="46"/>
  <c r="L12" i="46"/>
  <c r="K12" i="46"/>
  <c r="F12" i="46"/>
  <c r="E12" i="46"/>
  <c r="D12" i="46"/>
  <c r="Q11" i="46"/>
  <c r="P11" i="46"/>
  <c r="M11" i="46"/>
  <c r="L11" i="46"/>
  <c r="K11" i="46"/>
  <c r="F11" i="46"/>
  <c r="E11" i="46"/>
  <c r="D11" i="46"/>
  <c r="Q10" i="46"/>
  <c r="P10" i="46"/>
  <c r="M10" i="46"/>
  <c r="L10" i="46"/>
  <c r="K10" i="46"/>
  <c r="F10" i="46"/>
  <c r="E10" i="46"/>
  <c r="D10" i="46"/>
  <c r="Q9" i="46"/>
  <c r="P9" i="46"/>
  <c r="M9" i="46"/>
  <c r="L9" i="46"/>
  <c r="K9" i="46"/>
  <c r="F9" i="46"/>
  <c r="E9" i="46"/>
  <c r="D9" i="46"/>
  <c r="Q8" i="46"/>
  <c r="P8" i="46"/>
  <c r="M8" i="46"/>
  <c r="L8" i="46"/>
  <c r="K8" i="46"/>
  <c r="F8" i="46"/>
  <c r="E8" i="46"/>
  <c r="D8" i="46"/>
  <c r="Q7" i="46"/>
  <c r="P7" i="46"/>
  <c r="M7" i="46"/>
  <c r="L7" i="46"/>
  <c r="K7" i="46"/>
  <c r="F7" i="46"/>
  <c r="E7" i="46"/>
  <c r="E33" i="46" s="1"/>
  <c r="D7" i="46"/>
  <c r="C6" i="46"/>
  <c r="Q38" i="46" s="1"/>
  <c r="B6" i="46"/>
  <c r="P5" i="46"/>
  <c r="M5" i="46"/>
  <c r="K5" i="46"/>
  <c r="I5" i="46"/>
  <c r="D5" i="46"/>
  <c r="F5" i="46" s="1"/>
  <c r="N55" i="48" l="1"/>
  <c r="G55" i="48"/>
  <c r="P95" i="47"/>
  <c r="N90" i="48"/>
  <c r="G90" i="48"/>
  <c r="G89" i="48"/>
  <c r="N89" i="48"/>
  <c r="G94" i="48"/>
  <c r="F95" i="48"/>
  <c r="N58" i="47"/>
  <c r="N59" i="47"/>
  <c r="G58" i="47"/>
  <c r="N31" i="47"/>
  <c r="N57" i="46"/>
  <c r="N58" i="46"/>
  <c r="G57" i="46"/>
  <c r="G58" i="46"/>
  <c r="N44" i="47"/>
  <c r="N45" i="47"/>
  <c r="N46" i="47"/>
  <c r="N47" i="47"/>
  <c r="N48" i="47"/>
  <c r="N49" i="47"/>
  <c r="N50" i="47"/>
  <c r="N51" i="47"/>
  <c r="N52" i="47"/>
  <c r="N53" i="47"/>
  <c r="N54" i="47"/>
  <c r="N55" i="47"/>
  <c r="N56" i="47"/>
  <c r="N57" i="47"/>
  <c r="N30" i="47"/>
  <c r="N94" i="46"/>
  <c r="G76" i="46"/>
  <c r="G77" i="46"/>
  <c r="G78" i="46"/>
  <c r="G79" i="46"/>
  <c r="G80" i="46"/>
  <c r="G81" i="46"/>
  <c r="G82" i="46"/>
  <c r="G83" i="46"/>
  <c r="N59" i="46"/>
  <c r="N87" i="48"/>
  <c r="N88" i="48"/>
  <c r="N91" i="48"/>
  <c r="N92" i="48"/>
  <c r="G87" i="48"/>
  <c r="G88" i="48"/>
  <c r="G91" i="48"/>
  <c r="G92" i="48"/>
  <c r="G44" i="47"/>
  <c r="G46" i="47"/>
  <c r="G47" i="47"/>
  <c r="G49" i="47"/>
  <c r="G51" i="47"/>
  <c r="G53" i="47"/>
  <c r="G54" i="47"/>
  <c r="G55" i="47"/>
  <c r="G56" i="47"/>
  <c r="G57" i="47"/>
  <c r="G45" i="47"/>
  <c r="G48" i="47"/>
  <c r="G50" i="47"/>
  <c r="G52" i="47"/>
  <c r="G94" i="46"/>
  <c r="G59" i="46"/>
  <c r="N25" i="47"/>
  <c r="N26" i="47"/>
  <c r="N27" i="47"/>
  <c r="N28" i="47"/>
  <c r="N29" i="47"/>
  <c r="G84" i="46"/>
  <c r="N76" i="46"/>
  <c r="N77" i="46"/>
  <c r="N78" i="46"/>
  <c r="N79" i="46"/>
  <c r="N80" i="46"/>
  <c r="N81" i="46"/>
  <c r="N82" i="46"/>
  <c r="N83" i="46"/>
  <c r="N84" i="46"/>
  <c r="N86" i="46"/>
  <c r="N88" i="46"/>
  <c r="N93" i="46"/>
  <c r="G56" i="46"/>
  <c r="N24" i="46"/>
  <c r="N25" i="46"/>
  <c r="G24" i="46"/>
  <c r="G25" i="46"/>
  <c r="N60" i="47"/>
  <c r="M61" i="47"/>
  <c r="E61" i="47"/>
  <c r="E62" i="47" s="1"/>
  <c r="Q61" i="47"/>
  <c r="D61" i="47"/>
  <c r="D62" i="47" s="1"/>
  <c r="P61" i="47"/>
  <c r="N85" i="46"/>
  <c r="N87" i="46"/>
  <c r="N90" i="46"/>
  <c r="N92" i="46"/>
  <c r="N89" i="46"/>
  <c r="N91" i="46"/>
  <c r="N56" i="46"/>
  <c r="D96" i="48"/>
  <c r="N19" i="49"/>
  <c r="P19" i="49" s="1"/>
  <c r="S19" i="49"/>
  <c r="G17" i="49"/>
  <c r="G21" i="49"/>
  <c r="T19" i="49"/>
  <c r="I21" i="49"/>
  <c r="F17" i="49"/>
  <c r="G20" i="49"/>
  <c r="I20" i="49" s="1"/>
  <c r="E95" i="47"/>
  <c r="E96" i="47" s="1"/>
  <c r="Q95" i="47"/>
  <c r="G59" i="47"/>
  <c r="G89" i="46"/>
  <c r="R62" i="46"/>
  <c r="R96" i="47"/>
  <c r="D96" i="46"/>
  <c r="F61" i="46"/>
  <c r="R33" i="46"/>
  <c r="F32" i="46"/>
  <c r="G83" i="48"/>
  <c r="F61" i="48"/>
  <c r="R33" i="48"/>
  <c r="N96" i="47"/>
  <c r="R68" i="46"/>
  <c r="R70" i="46"/>
  <c r="R72" i="46"/>
  <c r="R74" i="46"/>
  <c r="G84" i="48"/>
  <c r="N83" i="48"/>
  <c r="R83" i="48"/>
  <c r="N84" i="48"/>
  <c r="N85" i="48"/>
  <c r="N86" i="48"/>
  <c r="R84" i="48"/>
  <c r="G85" i="48"/>
  <c r="R85" i="48"/>
  <c r="G86" i="48"/>
  <c r="R86" i="48"/>
  <c r="M32" i="48"/>
  <c r="F95" i="47"/>
  <c r="G60" i="47"/>
  <c r="R33" i="47"/>
  <c r="G69" i="46"/>
  <c r="G70" i="46"/>
  <c r="G71" i="46"/>
  <c r="G72" i="46"/>
  <c r="G73" i="46"/>
  <c r="G74" i="46"/>
  <c r="G75" i="46"/>
  <c r="G85" i="46"/>
  <c r="G86" i="46"/>
  <c r="G87" i="46"/>
  <c r="G88" i="46"/>
  <c r="R96" i="46"/>
  <c r="R39" i="48"/>
  <c r="N40" i="48"/>
  <c r="N41" i="48"/>
  <c r="R41" i="48"/>
  <c r="N42" i="48"/>
  <c r="N43" i="48"/>
  <c r="R43" i="48"/>
  <c r="N44" i="48"/>
  <c r="N45" i="48"/>
  <c r="R45" i="48"/>
  <c r="N46" i="48"/>
  <c r="R47" i="48"/>
  <c r="N48" i="48"/>
  <c r="N49" i="48"/>
  <c r="R49" i="48"/>
  <c r="N50" i="48"/>
  <c r="R51" i="48"/>
  <c r="N52" i="48"/>
  <c r="N53" i="48"/>
  <c r="R53" i="48"/>
  <c r="N57" i="48"/>
  <c r="R57" i="48"/>
  <c r="R59" i="48"/>
  <c r="M61" i="48"/>
  <c r="M95" i="47"/>
  <c r="N8" i="47"/>
  <c r="N9" i="47"/>
  <c r="N10" i="47"/>
  <c r="N11" i="47"/>
  <c r="N12" i="47"/>
  <c r="N13" i="47"/>
  <c r="N14" i="47"/>
  <c r="N15" i="47"/>
  <c r="N16" i="47"/>
  <c r="N17" i="47"/>
  <c r="N19" i="47"/>
  <c r="N20" i="47"/>
  <c r="N21" i="47"/>
  <c r="N23" i="47"/>
  <c r="N24" i="47"/>
  <c r="G90" i="46"/>
  <c r="G91" i="46"/>
  <c r="G92" i="46"/>
  <c r="R96" i="48"/>
  <c r="N8" i="48"/>
  <c r="R8" i="48"/>
  <c r="N9" i="48"/>
  <c r="N10" i="48"/>
  <c r="R10" i="48"/>
  <c r="N11" i="48"/>
  <c r="N12" i="48"/>
  <c r="R12" i="48"/>
  <c r="N13" i="48"/>
  <c r="N14" i="48"/>
  <c r="R14" i="48"/>
  <c r="N15" i="48"/>
  <c r="N16" i="48"/>
  <c r="R16" i="48"/>
  <c r="N17" i="48"/>
  <c r="R18" i="48"/>
  <c r="N19" i="48"/>
  <c r="N20" i="48"/>
  <c r="R20" i="48"/>
  <c r="N21" i="48"/>
  <c r="R22" i="48"/>
  <c r="N23" i="48"/>
  <c r="N24" i="48"/>
  <c r="R24" i="48"/>
  <c r="N25" i="48"/>
  <c r="R26" i="48"/>
  <c r="N27" i="48"/>
  <c r="N28" i="48"/>
  <c r="R28" i="48"/>
  <c r="N29" i="48"/>
  <c r="R31" i="48"/>
  <c r="N96" i="48"/>
  <c r="N68" i="48"/>
  <c r="R68" i="48"/>
  <c r="N69" i="48"/>
  <c r="N70" i="48"/>
  <c r="R70" i="48"/>
  <c r="N71" i="48"/>
  <c r="N72" i="48"/>
  <c r="R72" i="48"/>
  <c r="N73" i="48"/>
  <c r="N74" i="48"/>
  <c r="R74" i="48"/>
  <c r="N75" i="48"/>
  <c r="N76" i="48"/>
  <c r="R76" i="48"/>
  <c r="N77" i="48"/>
  <c r="N78" i="48"/>
  <c r="R78" i="48"/>
  <c r="N79" i="48"/>
  <c r="R80" i="48"/>
  <c r="N81" i="48"/>
  <c r="N82" i="48"/>
  <c r="R82" i="48"/>
  <c r="P95" i="48"/>
  <c r="G69" i="48"/>
  <c r="R69" i="48"/>
  <c r="G71" i="48"/>
  <c r="R71" i="48"/>
  <c r="G73" i="48"/>
  <c r="R73" i="48"/>
  <c r="G75" i="48"/>
  <c r="R75" i="48"/>
  <c r="G77" i="48"/>
  <c r="R77" i="48"/>
  <c r="G79" i="48"/>
  <c r="R79" i="48"/>
  <c r="G81" i="48"/>
  <c r="R81" i="48"/>
  <c r="R62" i="48"/>
  <c r="N58" i="48"/>
  <c r="N60" i="48"/>
  <c r="G39" i="48"/>
  <c r="G40" i="48"/>
  <c r="R40" i="48"/>
  <c r="G41" i="48"/>
  <c r="G42" i="48"/>
  <c r="R42" i="48"/>
  <c r="G43" i="48"/>
  <c r="G44" i="48"/>
  <c r="R44" i="48"/>
  <c r="G45" i="48"/>
  <c r="G46" i="48"/>
  <c r="R46" i="48"/>
  <c r="G47" i="48"/>
  <c r="G48" i="48"/>
  <c r="R48" i="48"/>
  <c r="G50" i="48"/>
  <c r="R50" i="48"/>
  <c r="G51" i="48"/>
  <c r="G52" i="48"/>
  <c r="R52" i="48"/>
  <c r="G56" i="48"/>
  <c r="G58" i="48"/>
  <c r="R58" i="48"/>
  <c r="G59" i="48"/>
  <c r="G60" i="48"/>
  <c r="R60" i="48"/>
  <c r="Q61" i="48"/>
  <c r="N31" i="48"/>
  <c r="P32" i="48"/>
  <c r="R7" i="48"/>
  <c r="G8" i="48"/>
  <c r="G9" i="48"/>
  <c r="R9" i="48"/>
  <c r="G10" i="48"/>
  <c r="G11" i="48"/>
  <c r="R11" i="48"/>
  <c r="G12" i="48"/>
  <c r="G13" i="48"/>
  <c r="R13" i="48"/>
  <c r="G14" i="48"/>
  <c r="G15" i="48"/>
  <c r="R15" i="48"/>
  <c r="G16" i="48"/>
  <c r="G17" i="48"/>
  <c r="R17" i="48"/>
  <c r="G18" i="48"/>
  <c r="G19" i="48"/>
  <c r="R19" i="48"/>
  <c r="G21" i="48"/>
  <c r="R21" i="48"/>
  <c r="G22" i="48"/>
  <c r="G23" i="48"/>
  <c r="R23" i="48"/>
  <c r="G25" i="48"/>
  <c r="R25" i="48"/>
  <c r="G26" i="48"/>
  <c r="G27" i="48"/>
  <c r="R27" i="48"/>
  <c r="G29" i="48"/>
  <c r="R29" i="48"/>
  <c r="G30" i="48"/>
  <c r="R30" i="48"/>
  <c r="G31" i="48"/>
  <c r="F32" i="48"/>
  <c r="Q67" i="48"/>
  <c r="L67" i="48"/>
  <c r="J67" i="48"/>
  <c r="E67" i="48"/>
  <c r="C67" i="48"/>
  <c r="Q38" i="48"/>
  <c r="L38" i="48"/>
  <c r="J38" i="48"/>
  <c r="E38" i="48"/>
  <c r="C38" i="48"/>
  <c r="E6" i="48"/>
  <c r="J6" i="48" s="1"/>
  <c r="L6" i="48"/>
  <c r="Q6" i="48"/>
  <c r="G7" i="48"/>
  <c r="N7" i="48"/>
  <c r="P67" i="48"/>
  <c r="I67" i="48"/>
  <c r="B67" i="48"/>
  <c r="K67" i="48"/>
  <c r="D67" i="48"/>
  <c r="P38" i="48"/>
  <c r="K38" i="48"/>
  <c r="I38" i="48"/>
  <c r="D38" i="48"/>
  <c r="B38" i="48"/>
  <c r="D6" i="48"/>
  <c r="I6" i="48"/>
  <c r="K6" i="48"/>
  <c r="P6" i="48"/>
  <c r="D33" i="48"/>
  <c r="N18" i="48"/>
  <c r="G20" i="48"/>
  <c r="N22" i="48"/>
  <c r="G24" i="48"/>
  <c r="N26" i="48"/>
  <c r="G28" i="48"/>
  <c r="N30" i="48"/>
  <c r="E32" i="48"/>
  <c r="G32" i="48" s="1"/>
  <c r="L32" i="48"/>
  <c r="Q32" i="48"/>
  <c r="D61" i="48"/>
  <c r="D62" i="48" s="1"/>
  <c r="K61" i="48"/>
  <c r="K62" i="48" s="1"/>
  <c r="P61" i="48"/>
  <c r="R61" i="48" s="1"/>
  <c r="E62" i="48"/>
  <c r="G70" i="48"/>
  <c r="G74" i="48"/>
  <c r="G78" i="48"/>
  <c r="N80" i="48"/>
  <c r="G82" i="48"/>
  <c r="K32" i="48"/>
  <c r="K33" i="48" s="1"/>
  <c r="N39" i="48"/>
  <c r="N47" i="48"/>
  <c r="G49" i="48"/>
  <c r="N51" i="48"/>
  <c r="G53" i="48"/>
  <c r="G57" i="48"/>
  <c r="N59" i="48"/>
  <c r="G72" i="48"/>
  <c r="G76" i="48"/>
  <c r="G80" i="48"/>
  <c r="E95" i="48"/>
  <c r="G95" i="48" s="1"/>
  <c r="L95" i="48"/>
  <c r="Q95" i="48"/>
  <c r="L61" i="48"/>
  <c r="G68" i="48"/>
  <c r="K95" i="48"/>
  <c r="N68" i="47"/>
  <c r="N69" i="47"/>
  <c r="R69" i="47"/>
  <c r="N70" i="47"/>
  <c r="R71" i="47"/>
  <c r="N72" i="47"/>
  <c r="N73" i="47"/>
  <c r="R73" i="47"/>
  <c r="N74" i="47"/>
  <c r="R75" i="47"/>
  <c r="N76" i="47"/>
  <c r="R68" i="47"/>
  <c r="G70" i="47"/>
  <c r="R70" i="47"/>
  <c r="G71" i="47"/>
  <c r="G72" i="47"/>
  <c r="R72" i="47"/>
  <c r="G74" i="47"/>
  <c r="R74" i="47"/>
  <c r="G75" i="47"/>
  <c r="G76" i="47"/>
  <c r="R76" i="47"/>
  <c r="R62" i="47"/>
  <c r="R39" i="47"/>
  <c r="G40" i="47"/>
  <c r="G41" i="47"/>
  <c r="R41" i="47"/>
  <c r="G42" i="47"/>
  <c r="G43" i="47"/>
  <c r="R7" i="47"/>
  <c r="R9" i="47"/>
  <c r="R11" i="47"/>
  <c r="R13" i="47"/>
  <c r="R16" i="47"/>
  <c r="R18" i="47"/>
  <c r="R20" i="47"/>
  <c r="R22" i="47"/>
  <c r="R24" i="47"/>
  <c r="F32" i="47"/>
  <c r="N40" i="47"/>
  <c r="N41" i="47"/>
  <c r="N42" i="47"/>
  <c r="N43" i="47"/>
  <c r="R40" i="47"/>
  <c r="R42" i="47"/>
  <c r="P32" i="47"/>
  <c r="G8" i="47"/>
  <c r="R8" i="47"/>
  <c r="G9" i="47"/>
  <c r="G10" i="47"/>
  <c r="R10" i="47"/>
  <c r="G11" i="47"/>
  <c r="G12" i="47"/>
  <c r="R12" i="47"/>
  <c r="G13" i="47"/>
  <c r="G14" i="47"/>
  <c r="R14" i="47"/>
  <c r="G15" i="47"/>
  <c r="R15" i="47"/>
  <c r="G17" i="47"/>
  <c r="R17" i="47"/>
  <c r="G18" i="47"/>
  <c r="G19" i="47"/>
  <c r="R19" i="47"/>
  <c r="G21" i="47"/>
  <c r="R21" i="47"/>
  <c r="G22" i="47"/>
  <c r="G23" i="47"/>
  <c r="R23" i="47"/>
  <c r="G24" i="47"/>
  <c r="G31" i="47"/>
  <c r="Q32" i="47"/>
  <c r="L67" i="47"/>
  <c r="E67" i="47"/>
  <c r="Q38" i="47"/>
  <c r="L38" i="47"/>
  <c r="J38" i="47"/>
  <c r="E38" i="47"/>
  <c r="C38" i="47"/>
  <c r="Q67" i="47"/>
  <c r="J67" i="47"/>
  <c r="C67" i="47"/>
  <c r="E6" i="47"/>
  <c r="J6" i="47" s="1"/>
  <c r="L6" i="47"/>
  <c r="Q6" i="47"/>
  <c r="E33" i="47"/>
  <c r="G7" i="47"/>
  <c r="N7" i="47"/>
  <c r="G16" i="47"/>
  <c r="N18" i="47"/>
  <c r="G20" i="47"/>
  <c r="N22" i="47"/>
  <c r="P67" i="47"/>
  <c r="K67" i="47"/>
  <c r="I67" i="47"/>
  <c r="D67" i="47"/>
  <c r="B67" i="47"/>
  <c r="P38" i="47"/>
  <c r="K38" i="47"/>
  <c r="I38" i="47"/>
  <c r="D38" i="47"/>
  <c r="B38" i="47"/>
  <c r="D6" i="47"/>
  <c r="I6" i="47"/>
  <c r="K6" i="47"/>
  <c r="P6" i="47"/>
  <c r="L32" i="47"/>
  <c r="F61" i="47"/>
  <c r="G68" i="47"/>
  <c r="G69" i="47"/>
  <c r="N71" i="47"/>
  <c r="G73" i="47"/>
  <c r="N75" i="47"/>
  <c r="D95" i="47"/>
  <c r="D96" i="47" s="1"/>
  <c r="D32" i="47"/>
  <c r="D33" i="47" s="1"/>
  <c r="K32" i="47"/>
  <c r="K33" i="47" s="1"/>
  <c r="M32" i="47"/>
  <c r="G39" i="47"/>
  <c r="N39" i="47"/>
  <c r="K61" i="47"/>
  <c r="K62" i="47" s="1"/>
  <c r="L61" i="47"/>
  <c r="L95" i="47"/>
  <c r="G93" i="46"/>
  <c r="G60" i="46"/>
  <c r="R60" i="46"/>
  <c r="R7" i="46"/>
  <c r="G8" i="46"/>
  <c r="G9" i="46"/>
  <c r="R9" i="46"/>
  <c r="G10" i="46"/>
  <c r="G11" i="46"/>
  <c r="R11" i="46"/>
  <c r="G12" i="46"/>
  <c r="G13" i="46"/>
  <c r="R13" i="46"/>
  <c r="G14" i="46"/>
  <c r="G15" i="46"/>
  <c r="R15" i="46"/>
  <c r="G16" i="46"/>
  <c r="G17" i="46"/>
  <c r="R17" i="46"/>
  <c r="G18" i="46"/>
  <c r="G19" i="46"/>
  <c r="R19" i="46"/>
  <c r="G20" i="46"/>
  <c r="G21" i="46"/>
  <c r="R21" i="46"/>
  <c r="G22" i="46"/>
  <c r="G23" i="46"/>
  <c r="R23" i="46"/>
  <c r="G26" i="46"/>
  <c r="G27" i="46"/>
  <c r="G28" i="46"/>
  <c r="G29" i="46"/>
  <c r="R29" i="46"/>
  <c r="G30" i="46"/>
  <c r="G31" i="46"/>
  <c r="R31" i="46"/>
  <c r="N96" i="46"/>
  <c r="N68" i="46"/>
  <c r="N69" i="46"/>
  <c r="N70" i="46"/>
  <c r="N71" i="46"/>
  <c r="N72" i="46"/>
  <c r="N73" i="46"/>
  <c r="N74" i="46"/>
  <c r="N75" i="46"/>
  <c r="R69" i="46"/>
  <c r="R71" i="46"/>
  <c r="R73" i="46"/>
  <c r="R75" i="46"/>
  <c r="F95" i="46"/>
  <c r="R39" i="46"/>
  <c r="N40" i="46"/>
  <c r="N41" i="46"/>
  <c r="R41" i="46"/>
  <c r="N42" i="46"/>
  <c r="N43" i="46"/>
  <c r="R43" i="46"/>
  <c r="N44" i="46"/>
  <c r="R45" i="46"/>
  <c r="N46" i="46"/>
  <c r="N47" i="46"/>
  <c r="R47" i="46"/>
  <c r="N48" i="46"/>
  <c r="R49" i="46"/>
  <c r="N50" i="46"/>
  <c r="N51" i="46"/>
  <c r="R51" i="46"/>
  <c r="N52" i="46"/>
  <c r="N53" i="46"/>
  <c r="R53" i="46"/>
  <c r="N54" i="46"/>
  <c r="N55" i="46"/>
  <c r="R55" i="46"/>
  <c r="N60" i="46"/>
  <c r="G40" i="46"/>
  <c r="R40" i="46"/>
  <c r="G41" i="46"/>
  <c r="G42" i="46"/>
  <c r="R42" i="46"/>
  <c r="G43" i="46"/>
  <c r="G44" i="46"/>
  <c r="R44" i="46"/>
  <c r="G45" i="46"/>
  <c r="G46" i="46"/>
  <c r="R46" i="46"/>
  <c r="G48" i="46"/>
  <c r="R48" i="46"/>
  <c r="G49" i="46"/>
  <c r="G50" i="46"/>
  <c r="R50" i="46"/>
  <c r="G52" i="46"/>
  <c r="R52" i="46"/>
  <c r="G53" i="46"/>
  <c r="G54" i="46"/>
  <c r="R54" i="46"/>
  <c r="G55" i="46"/>
  <c r="Q61" i="46"/>
  <c r="P61" i="46"/>
  <c r="N8" i="46"/>
  <c r="N9" i="46"/>
  <c r="N10" i="46"/>
  <c r="N11" i="46"/>
  <c r="N12" i="46"/>
  <c r="N13" i="46"/>
  <c r="N14" i="46"/>
  <c r="N15" i="46"/>
  <c r="N16" i="46"/>
  <c r="N17" i="46"/>
  <c r="N18" i="46"/>
  <c r="N19" i="46"/>
  <c r="N20" i="46"/>
  <c r="N21" i="46"/>
  <c r="N22" i="46"/>
  <c r="N23" i="46"/>
  <c r="N26" i="46"/>
  <c r="N27" i="46"/>
  <c r="N28" i="46"/>
  <c r="N29" i="46"/>
  <c r="N30" i="46"/>
  <c r="N31" i="46"/>
  <c r="Q32" i="46"/>
  <c r="R8" i="46"/>
  <c r="R10" i="46"/>
  <c r="R12" i="46"/>
  <c r="R14" i="46"/>
  <c r="R16" i="46"/>
  <c r="R18" i="46"/>
  <c r="R20" i="46"/>
  <c r="R22" i="46"/>
  <c r="R28" i="46"/>
  <c r="R30" i="46"/>
  <c r="P32" i="46"/>
  <c r="P67" i="46"/>
  <c r="K67" i="46"/>
  <c r="I67" i="46"/>
  <c r="D67" i="46"/>
  <c r="B67" i="46"/>
  <c r="D6" i="46"/>
  <c r="I6" i="46"/>
  <c r="K6" i="46"/>
  <c r="P6" i="46"/>
  <c r="L32" i="46"/>
  <c r="C38" i="46"/>
  <c r="E38" i="46"/>
  <c r="J38" i="46"/>
  <c r="L38" i="46"/>
  <c r="E62" i="46"/>
  <c r="G39" i="46"/>
  <c r="N39" i="46"/>
  <c r="N45" i="46"/>
  <c r="G47" i="46"/>
  <c r="N49" i="46"/>
  <c r="G51" i="46"/>
  <c r="Q67" i="46"/>
  <c r="L67" i="46"/>
  <c r="J67" i="46"/>
  <c r="E67" i="46"/>
  <c r="C67" i="46"/>
  <c r="E6" i="46"/>
  <c r="J6" i="46" s="1"/>
  <c r="L6" i="46"/>
  <c r="Q6" i="46"/>
  <c r="G7" i="46"/>
  <c r="N7" i="46"/>
  <c r="D32" i="46"/>
  <c r="G32" i="46" s="1"/>
  <c r="K32" i="46"/>
  <c r="K33" i="46" s="1"/>
  <c r="M32" i="46"/>
  <c r="B38" i="46"/>
  <c r="D38" i="46"/>
  <c r="I38" i="46"/>
  <c r="K38" i="46"/>
  <c r="P38" i="46"/>
  <c r="L61" i="46"/>
  <c r="E95" i="46"/>
  <c r="G95" i="46" s="1"/>
  <c r="L95" i="46"/>
  <c r="Q95" i="46"/>
  <c r="D61" i="46"/>
  <c r="G61" i="46" s="1"/>
  <c r="K61" i="46"/>
  <c r="K62" i="46" s="1"/>
  <c r="M61" i="46"/>
  <c r="G68" i="46"/>
  <c r="P9" i="34"/>
  <c r="P10" i="34"/>
  <c r="S8" i="34"/>
  <c r="T8" i="34"/>
  <c r="S9" i="34"/>
  <c r="T9" i="34"/>
  <c r="S10" i="34"/>
  <c r="T10" i="34"/>
  <c r="S11" i="34"/>
  <c r="T11" i="34"/>
  <c r="S12" i="34"/>
  <c r="T12" i="34"/>
  <c r="S13" i="34"/>
  <c r="T13" i="34"/>
  <c r="S14" i="34"/>
  <c r="T14" i="34"/>
  <c r="S15" i="34"/>
  <c r="T15" i="34"/>
  <c r="S17" i="34"/>
  <c r="S18" i="34"/>
  <c r="P13" i="34"/>
  <c r="P14" i="34"/>
  <c r="I11" i="34"/>
  <c r="I12" i="34"/>
  <c r="I15" i="34"/>
  <c r="B37" i="3"/>
  <c r="B66" i="3" s="1"/>
  <c r="Q67" i="3"/>
  <c r="P67" i="3"/>
  <c r="L67" i="3"/>
  <c r="K67" i="3"/>
  <c r="J67" i="3"/>
  <c r="I67" i="3"/>
  <c r="E67" i="3"/>
  <c r="D67" i="3"/>
  <c r="Q38" i="3"/>
  <c r="P38" i="3"/>
  <c r="L38" i="3"/>
  <c r="K38" i="3"/>
  <c r="J38" i="3"/>
  <c r="I38" i="3"/>
  <c r="E38" i="3"/>
  <c r="D38" i="3"/>
  <c r="N48" i="2"/>
  <c r="Q48" i="2"/>
  <c r="R48" i="2"/>
  <c r="N49" i="2"/>
  <c r="Q49" i="2"/>
  <c r="R49" i="2"/>
  <c r="N51" i="2"/>
  <c r="Q51" i="2"/>
  <c r="R51" i="2"/>
  <c r="N52" i="2"/>
  <c r="Q52" i="2"/>
  <c r="R52" i="2"/>
  <c r="N53" i="2"/>
  <c r="Q53" i="2"/>
  <c r="R53" i="2"/>
  <c r="N54" i="2"/>
  <c r="Q54" i="2"/>
  <c r="R54" i="2"/>
  <c r="N55" i="2"/>
  <c r="Q55" i="2"/>
  <c r="R55" i="2"/>
  <c r="K47" i="2"/>
  <c r="J47" i="2"/>
  <c r="G48" i="2"/>
  <c r="G49" i="2"/>
  <c r="G51" i="2"/>
  <c r="G52" i="2"/>
  <c r="G53" i="2"/>
  <c r="G54" i="2"/>
  <c r="G55" i="2"/>
  <c r="G56" i="2"/>
  <c r="D47" i="2"/>
  <c r="R47" i="2" s="1"/>
  <c r="C47" i="2"/>
  <c r="K28" i="2"/>
  <c r="J28" i="2"/>
  <c r="D28" i="2"/>
  <c r="C28" i="2"/>
  <c r="Q28" i="2" s="1"/>
  <c r="N35" i="2"/>
  <c r="N29" i="2"/>
  <c r="N30" i="2"/>
  <c r="Q35" i="2"/>
  <c r="R35" i="2"/>
  <c r="Q29" i="2"/>
  <c r="R29" i="2"/>
  <c r="Q30" i="2"/>
  <c r="R30" i="2"/>
  <c r="G35" i="2"/>
  <c r="G29" i="2"/>
  <c r="G30" i="2"/>
  <c r="N10" i="2"/>
  <c r="N11" i="2"/>
  <c r="N13" i="2"/>
  <c r="N14" i="2"/>
  <c r="N15" i="2"/>
  <c r="N16" i="2"/>
  <c r="N17" i="2"/>
  <c r="N18" i="2"/>
  <c r="K9" i="2"/>
  <c r="J9" i="2"/>
  <c r="Q8" i="2"/>
  <c r="R8" i="2"/>
  <c r="Q10" i="2"/>
  <c r="R10" i="2"/>
  <c r="Q11" i="2"/>
  <c r="R11" i="2"/>
  <c r="Q13" i="2"/>
  <c r="R13" i="2"/>
  <c r="Q14" i="2"/>
  <c r="R14" i="2"/>
  <c r="Q15" i="2"/>
  <c r="R15" i="2"/>
  <c r="Q16" i="2"/>
  <c r="R16" i="2"/>
  <c r="Q17" i="2"/>
  <c r="R17" i="2"/>
  <c r="Q18" i="2"/>
  <c r="R18" i="2"/>
  <c r="G10" i="2"/>
  <c r="G11" i="2"/>
  <c r="G13" i="2"/>
  <c r="G14" i="2"/>
  <c r="G15" i="2"/>
  <c r="G16" i="2"/>
  <c r="G17" i="2"/>
  <c r="G18" i="2"/>
  <c r="D9" i="2"/>
  <c r="C9" i="2"/>
  <c r="Q9" i="2" s="1"/>
  <c r="S24" i="2"/>
  <c r="N24" i="2"/>
  <c r="G24" i="2"/>
  <c r="P18" i="34"/>
  <c r="P12" i="34"/>
  <c r="O12" i="34"/>
  <c r="N12" i="34"/>
  <c r="P11" i="34"/>
  <c r="P8" i="34"/>
  <c r="P7" i="34"/>
  <c r="N11" i="34"/>
  <c r="F16" i="34"/>
  <c r="H16" i="34" s="1"/>
  <c r="F17" i="34"/>
  <c r="I18" i="34"/>
  <c r="S16" i="34"/>
  <c r="J10" i="34"/>
  <c r="J31" i="2"/>
  <c r="K31" i="2"/>
  <c r="C31" i="2"/>
  <c r="D31" i="2"/>
  <c r="K50" i="2"/>
  <c r="J50" i="2"/>
  <c r="D50" i="2"/>
  <c r="C50" i="2"/>
  <c r="K12" i="2"/>
  <c r="J12" i="2"/>
  <c r="D12" i="2"/>
  <c r="R12" i="2" s="1"/>
  <c r="C12" i="2"/>
  <c r="M88" i="36"/>
  <c r="F93" i="36"/>
  <c r="C24" i="2"/>
  <c r="M94" i="3"/>
  <c r="F94" i="3"/>
  <c r="R37" i="36"/>
  <c r="R66" i="36" s="1"/>
  <c r="C6" i="36"/>
  <c r="L67" i="36" s="1"/>
  <c r="B6" i="36"/>
  <c r="I6" i="36" s="1"/>
  <c r="Q6" i="3"/>
  <c r="P6" i="3"/>
  <c r="L6" i="3"/>
  <c r="K6" i="3"/>
  <c r="J6" i="3"/>
  <c r="I6" i="3"/>
  <c r="E6" i="3"/>
  <c r="D6" i="3"/>
  <c r="S43" i="2"/>
  <c r="M44" i="2"/>
  <c r="L44" i="2"/>
  <c r="K44" i="2"/>
  <c r="J44" i="2"/>
  <c r="F44" i="2"/>
  <c r="E44" i="2"/>
  <c r="D44" i="2"/>
  <c r="C44" i="2"/>
  <c r="R25" i="2"/>
  <c r="R44" i="2"/>
  <c r="Q25" i="2"/>
  <c r="Q44" i="2"/>
  <c r="M25" i="2"/>
  <c r="L25" i="2"/>
  <c r="K25" i="2"/>
  <c r="J25" i="2"/>
  <c r="F25" i="2"/>
  <c r="E25" i="2"/>
  <c r="D25" i="2"/>
  <c r="C25" i="2"/>
  <c r="R6" i="2"/>
  <c r="Q6" i="2"/>
  <c r="M6" i="2"/>
  <c r="K6" i="2"/>
  <c r="J6" i="2"/>
  <c r="F6" i="2"/>
  <c r="E6" i="2"/>
  <c r="L6" i="2"/>
  <c r="G5" i="34"/>
  <c r="I5" i="34" s="1"/>
  <c r="T6" i="34"/>
  <c r="S6" i="34"/>
  <c r="M81" i="36"/>
  <c r="P81" i="36"/>
  <c r="Q81" i="36"/>
  <c r="M82" i="36"/>
  <c r="P82" i="36"/>
  <c r="Q82" i="36"/>
  <c r="M83" i="36"/>
  <c r="P83" i="36"/>
  <c r="Q83" i="36"/>
  <c r="M86" i="36"/>
  <c r="F81" i="36"/>
  <c r="F82" i="36"/>
  <c r="F83" i="36"/>
  <c r="P82" i="3"/>
  <c r="Q82" i="3"/>
  <c r="P83" i="3"/>
  <c r="Q83" i="3"/>
  <c r="M82" i="3"/>
  <c r="M83" i="3"/>
  <c r="F82" i="3"/>
  <c r="F83" i="3"/>
  <c r="M59" i="36"/>
  <c r="P59" i="36"/>
  <c r="Q59" i="36"/>
  <c r="M60" i="36"/>
  <c r="P60" i="36"/>
  <c r="Q60" i="36"/>
  <c r="M29" i="36"/>
  <c r="P29" i="36"/>
  <c r="Q29" i="36"/>
  <c r="F29" i="36"/>
  <c r="F59" i="36"/>
  <c r="F60" i="36"/>
  <c r="F79" i="36"/>
  <c r="F80" i="36"/>
  <c r="M79" i="36"/>
  <c r="P79" i="36"/>
  <c r="Q79" i="36"/>
  <c r="M80" i="36"/>
  <c r="P80" i="36"/>
  <c r="Q80" i="36"/>
  <c r="I95" i="36"/>
  <c r="K95" i="36" s="1"/>
  <c r="J95" i="36"/>
  <c r="L95" i="36" s="1"/>
  <c r="F81" i="3"/>
  <c r="F84" i="3"/>
  <c r="F85" i="3"/>
  <c r="F86" i="3"/>
  <c r="M81" i="3"/>
  <c r="P81" i="3"/>
  <c r="Q81" i="3"/>
  <c r="M6" i="34"/>
  <c r="L6" i="34"/>
  <c r="Q96" i="36"/>
  <c r="P96" i="36"/>
  <c r="M96" i="36"/>
  <c r="L96" i="36"/>
  <c r="K96" i="36"/>
  <c r="F96" i="36"/>
  <c r="C95" i="36"/>
  <c r="E95" i="36" s="1"/>
  <c r="B95" i="36"/>
  <c r="D95" i="36" s="1"/>
  <c r="L94" i="36"/>
  <c r="K94" i="36"/>
  <c r="E94" i="36"/>
  <c r="D94" i="36"/>
  <c r="L93" i="36"/>
  <c r="K93" i="36"/>
  <c r="E93" i="36"/>
  <c r="D93" i="36"/>
  <c r="L92" i="36"/>
  <c r="K92" i="36"/>
  <c r="E92" i="36"/>
  <c r="D92" i="36"/>
  <c r="L91" i="36"/>
  <c r="K91" i="36"/>
  <c r="E91" i="36"/>
  <c r="D91" i="36"/>
  <c r="L90" i="36"/>
  <c r="K90" i="36"/>
  <c r="E90" i="36"/>
  <c r="D90" i="36"/>
  <c r="L89" i="36"/>
  <c r="K89" i="36"/>
  <c r="E89" i="36"/>
  <c r="D89" i="36"/>
  <c r="L88" i="36"/>
  <c r="K88" i="36"/>
  <c r="E88" i="36"/>
  <c r="D88" i="36"/>
  <c r="L87" i="36"/>
  <c r="K87" i="36"/>
  <c r="E87" i="36"/>
  <c r="D87" i="36"/>
  <c r="L86" i="36"/>
  <c r="K86" i="36"/>
  <c r="E86" i="36"/>
  <c r="D86" i="36"/>
  <c r="L85" i="36"/>
  <c r="K85" i="36"/>
  <c r="E85" i="36"/>
  <c r="D85" i="36"/>
  <c r="L84" i="36"/>
  <c r="K84" i="36"/>
  <c r="E84" i="36"/>
  <c r="D84" i="36"/>
  <c r="L83" i="36"/>
  <c r="K83" i="36"/>
  <c r="E83" i="36"/>
  <c r="D83" i="36"/>
  <c r="L82" i="36"/>
  <c r="K82" i="36"/>
  <c r="E82" i="36"/>
  <c r="D82" i="36"/>
  <c r="L81" i="36"/>
  <c r="K81" i="36"/>
  <c r="E81" i="36"/>
  <c r="D81" i="36"/>
  <c r="L80" i="36"/>
  <c r="K80" i="36"/>
  <c r="E80" i="36"/>
  <c r="D80" i="36"/>
  <c r="L79" i="36"/>
  <c r="K79" i="36"/>
  <c r="E79" i="36"/>
  <c r="D79" i="36"/>
  <c r="Q78" i="36"/>
  <c r="P78" i="36"/>
  <c r="M78" i="36"/>
  <c r="L78" i="36"/>
  <c r="K78" i="36"/>
  <c r="F78" i="36"/>
  <c r="E78" i="36"/>
  <c r="D78" i="36"/>
  <c r="Q77" i="36"/>
  <c r="P77" i="36"/>
  <c r="M77" i="36"/>
  <c r="L77" i="36"/>
  <c r="K77" i="36"/>
  <c r="F77" i="36"/>
  <c r="E77" i="36"/>
  <c r="D77" i="36"/>
  <c r="Q76" i="36"/>
  <c r="P76" i="36"/>
  <c r="M76" i="36"/>
  <c r="L76" i="36"/>
  <c r="K76" i="36"/>
  <c r="F76" i="36"/>
  <c r="E76" i="36"/>
  <c r="D76" i="36"/>
  <c r="Q75" i="36"/>
  <c r="P75" i="36"/>
  <c r="M75" i="36"/>
  <c r="L75" i="36"/>
  <c r="K75" i="36"/>
  <c r="F75" i="36"/>
  <c r="E75" i="36"/>
  <c r="D75" i="36"/>
  <c r="Q74" i="36"/>
  <c r="P74" i="36"/>
  <c r="M74" i="36"/>
  <c r="L74" i="36"/>
  <c r="K74" i="36"/>
  <c r="F74" i="36"/>
  <c r="E74" i="36"/>
  <c r="D74" i="36"/>
  <c r="Q73" i="36"/>
  <c r="P73" i="36"/>
  <c r="M73" i="36"/>
  <c r="L73" i="36"/>
  <c r="K73" i="36"/>
  <c r="F73" i="36"/>
  <c r="E73" i="36"/>
  <c r="D73" i="36"/>
  <c r="Q72" i="36"/>
  <c r="P72" i="36"/>
  <c r="M72" i="36"/>
  <c r="L72" i="36"/>
  <c r="K72" i="36"/>
  <c r="F72" i="36"/>
  <c r="E72" i="36"/>
  <c r="D72" i="36"/>
  <c r="Q71" i="36"/>
  <c r="P71" i="36"/>
  <c r="M71" i="36"/>
  <c r="L71" i="36"/>
  <c r="K71" i="36"/>
  <c r="F71" i="36"/>
  <c r="E71" i="36"/>
  <c r="D71" i="36"/>
  <c r="Q70" i="36"/>
  <c r="P70" i="36"/>
  <c r="M70" i="36"/>
  <c r="L70" i="36"/>
  <c r="K70" i="36"/>
  <c r="F70" i="36"/>
  <c r="E70" i="36"/>
  <c r="D70" i="36"/>
  <c r="Q69" i="36"/>
  <c r="P69" i="36"/>
  <c r="M69" i="36"/>
  <c r="L69" i="36"/>
  <c r="K69" i="36"/>
  <c r="F69" i="36"/>
  <c r="E69" i="36"/>
  <c r="D69" i="36"/>
  <c r="Q68" i="36"/>
  <c r="P68" i="36"/>
  <c r="M68" i="36"/>
  <c r="L68" i="36"/>
  <c r="K68" i="36"/>
  <c r="F68" i="36"/>
  <c r="E68" i="36"/>
  <c r="D68" i="36"/>
  <c r="Q67" i="36"/>
  <c r="C67" i="36"/>
  <c r="P66" i="36"/>
  <c r="M66" i="36"/>
  <c r="K66" i="36"/>
  <c r="I66" i="36"/>
  <c r="F66" i="36"/>
  <c r="D66" i="36"/>
  <c r="B66" i="36"/>
  <c r="Q62" i="36"/>
  <c r="P62" i="36"/>
  <c r="M62" i="36"/>
  <c r="F62" i="36"/>
  <c r="J61" i="36"/>
  <c r="L61" i="36" s="1"/>
  <c r="I61" i="36"/>
  <c r="K61" i="36" s="1"/>
  <c r="C61" i="36"/>
  <c r="E61" i="36" s="1"/>
  <c r="B61" i="36"/>
  <c r="D61" i="36" s="1"/>
  <c r="L60" i="36"/>
  <c r="K60" i="36"/>
  <c r="E60" i="36"/>
  <c r="D60" i="36"/>
  <c r="L59" i="36"/>
  <c r="K59" i="36"/>
  <c r="E59" i="36"/>
  <c r="D59" i="36"/>
  <c r="Q58" i="36"/>
  <c r="P58" i="36"/>
  <c r="M58" i="36"/>
  <c r="L58" i="36"/>
  <c r="K58" i="36"/>
  <c r="F58" i="36"/>
  <c r="E58" i="36"/>
  <c r="D58" i="36"/>
  <c r="Q57" i="36"/>
  <c r="P57" i="36"/>
  <c r="M57" i="36"/>
  <c r="L57" i="36"/>
  <c r="K57" i="36"/>
  <c r="F57" i="36"/>
  <c r="E57" i="36"/>
  <c r="D57" i="36"/>
  <c r="Q56" i="36"/>
  <c r="P56" i="36"/>
  <c r="M56" i="36"/>
  <c r="L56" i="36"/>
  <c r="K56" i="36"/>
  <c r="F56" i="36"/>
  <c r="E56" i="36"/>
  <c r="D56" i="36"/>
  <c r="Q55" i="36"/>
  <c r="P55" i="36"/>
  <c r="M55" i="36"/>
  <c r="L55" i="36"/>
  <c r="K55" i="36"/>
  <c r="F55" i="36"/>
  <c r="E55" i="36"/>
  <c r="D55" i="36"/>
  <c r="Q54" i="36"/>
  <c r="P54" i="36"/>
  <c r="M54" i="36"/>
  <c r="L54" i="36"/>
  <c r="K54" i="36"/>
  <c r="F54" i="36"/>
  <c r="E54" i="36"/>
  <c r="D54" i="36"/>
  <c r="Q53" i="36"/>
  <c r="P53" i="36"/>
  <c r="M53" i="36"/>
  <c r="L53" i="36"/>
  <c r="K53" i="36"/>
  <c r="F53" i="36"/>
  <c r="E53" i="36"/>
  <c r="D53" i="36"/>
  <c r="Q52" i="36"/>
  <c r="P52" i="36"/>
  <c r="M52" i="36"/>
  <c r="L52" i="36"/>
  <c r="K52" i="36"/>
  <c r="F52" i="36"/>
  <c r="E52" i="36"/>
  <c r="D52" i="36"/>
  <c r="Q51" i="36"/>
  <c r="P51" i="36"/>
  <c r="M51" i="36"/>
  <c r="L51" i="36"/>
  <c r="K51" i="36"/>
  <c r="F51" i="36"/>
  <c r="E51" i="36"/>
  <c r="D51" i="36"/>
  <c r="Q50" i="36"/>
  <c r="P50" i="36"/>
  <c r="M50" i="36"/>
  <c r="L50" i="36"/>
  <c r="K50" i="36"/>
  <c r="F50" i="36"/>
  <c r="E50" i="36"/>
  <c r="D50" i="36"/>
  <c r="Q49" i="36"/>
  <c r="P49" i="36"/>
  <c r="M49" i="36"/>
  <c r="L49" i="36"/>
  <c r="K49" i="36"/>
  <c r="F49" i="36"/>
  <c r="E49" i="36"/>
  <c r="D49" i="36"/>
  <c r="Q48" i="36"/>
  <c r="P48" i="36"/>
  <c r="M48" i="36"/>
  <c r="L48" i="36"/>
  <c r="K48" i="36"/>
  <c r="F48" i="36"/>
  <c r="E48" i="36"/>
  <c r="D48" i="36"/>
  <c r="Q47" i="36"/>
  <c r="P47" i="36"/>
  <c r="M47" i="36"/>
  <c r="L47" i="36"/>
  <c r="K47" i="36"/>
  <c r="F47" i="36"/>
  <c r="E47" i="36"/>
  <c r="D47" i="36"/>
  <c r="Q46" i="36"/>
  <c r="P46" i="36"/>
  <c r="M46" i="36"/>
  <c r="L46" i="36"/>
  <c r="K46" i="36"/>
  <c r="F46" i="36"/>
  <c r="E46" i="36"/>
  <c r="D46" i="36"/>
  <c r="Q45" i="36"/>
  <c r="P45" i="36"/>
  <c r="M45" i="36"/>
  <c r="L45" i="36"/>
  <c r="K45" i="36"/>
  <c r="F45" i="36"/>
  <c r="E45" i="36"/>
  <c r="D45" i="36"/>
  <c r="Q44" i="36"/>
  <c r="P44" i="36"/>
  <c r="M44" i="36"/>
  <c r="L44" i="36"/>
  <c r="K44" i="36"/>
  <c r="F44" i="36"/>
  <c r="E44" i="36"/>
  <c r="D44" i="36"/>
  <c r="Q43" i="36"/>
  <c r="P43" i="36"/>
  <c r="M43" i="36"/>
  <c r="L43" i="36"/>
  <c r="K43" i="36"/>
  <c r="F43" i="36"/>
  <c r="E43" i="36"/>
  <c r="D43" i="36"/>
  <c r="Q42" i="36"/>
  <c r="P42" i="36"/>
  <c r="M42" i="36"/>
  <c r="L42" i="36"/>
  <c r="K42" i="36"/>
  <c r="F42" i="36"/>
  <c r="E42" i="36"/>
  <c r="D42" i="36"/>
  <c r="Q41" i="36"/>
  <c r="P41" i="36"/>
  <c r="M41" i="36"/>
  <c r="L41" i="36"/>
  <c r="K41" i="36"/>
  <c r="F41" i="36"/>
  <c r="E41" i="36"/>
  <c r="D41" i="36"/>
  <c r="Q40" i="36"/>
  <c r="P40" i="36"/>
  <c r="M40" i="36"/>
  <c r="L40" i="36"/>
  <c r="K40" i="36"/>
  <c r="F40" i="36"/>
  <c r="E40" i="36"/>
  <c r="D40" i="36"/>
  <c r="Q39" i="36"/>
  <c r="P39" i="36"/>
  <c r="M39" i="36"/>
  <c r="L39" i="36"/>
  <c r="K39" i="36"/>
  <c r="F39" i="36"/>
  <c r="E39" i="36"/>
  <c r="D39" i="36"/>
  <c r="Q38" i="36"/>
  <c r="C38" i="36"/>
  <c r="P37" i="36"/>
  <c r="M37" i="36"/>
  <c r="K37" i="36"/>
  <c r="I37" i="36"/>
  <c r="F37" i="36"/>
  <c r="D37" i="36"/>
  <c r="B37" i="36"/>
  <c r="Q33" i="36"/>
  <c r="P33" i="36"/>
  <c r="M33" i="36"/>
  <c r="F33" i="36"/>
  <c r="M32" i="36"/>
  <c r="K32" i="36"/>
  <c r="C32" i="36"/>
  <c r="E32" i="36" s="1"/>
  <c r="B32" i="36"/>
  <c r="D32" i="36" s="1"/>
  <c r="Q31" i="36"/>
  <c r="P31" i="36"/>
  <c r="M31" i="36"/>
  <c r="L31" i="36"/>
  <c r="K31" i="36"/>
  <c r="F31" i="36"/>
  <c r="E31" i="36"/>
  <c r="D31" i="36"/>
  <c r="Q30" i="36"/>
  <c r="P30" i="36"/>
  <c r="M30" i="36"/>
  <c r="L30" i="36"/>
  <c r="K30" i="36"/>
  <c r="F30" i="36"/>
  <c r="E30" i="36"/>
  <c r="D30" i="36"/>
  <c r="L29" i="36"/>
  <c r="K29" i="36"/>
  <c r="E29" i="36"/>
  <c r="D29" i="36"/>
  <c r="Q28" i="36"/>
  <c r="P28" i="36"/>
  <c r="M28" i="36"/>
  <c r="L28" i="36"/>
  <c r="K28" i="36"/>
  <c r="F28" i="36"/>
  <c r="E28" i="36"/>
  <c r="D28" i="36"/>
  <c r="Q27" i="36"/>
  <c r="P27" i="36"/>
  <c r="M27" i="36"/>
  <c r="L27" i="36"/>
  <c r="K27" i="36"/>
  <c r="F27" i="36"/>
  <c r="E27" i="36"/>
  <c r="D27" i="36"/>
  <c r="Q26" i="36"/>
  <c r="P26" i="36"/>
  <c r="M26" i="36"/>
  <c r="L26" i="36"/>
  <c r="K26" i="36"/>
  <c r="F26" i="36"/>
  <c r="E26" i="36"/>
  <c r="D26" i="36"/>
  <c r="Q25" i="36"/>
  <c r="P25" i="36"/>
  <c r="M25" i="36"/>
  <c r="L25" i="36"/>
  <c r="K25" i="36"/>
  <c r="F25" i="36"/>
  <c r="E25" i="36"/>
  <c r="D25" i="36"/>
  <c r="Q24" i="36"/>
  <c r="P24" i="36"/>
  <c r="M24" i="36"/>
  <c r="L24" i="36"/>
  <c r="K24" i="36"/>
  <c r="F24" i="36"/>
  <c r="E24" i="36"/>
  <c r="D24" i="36"/>
  <c r="Q23" i="36"/>
  <c r="P23" i="36"/>
  <c r="M23" i="36"/>
  <c r="L23" i="36"/>
  <c r="K23" i="36"/>
  <c r="F23" i="36"/>
  <c r="E23" i="36"/>
  <c r="D23" i="36"/>
  <c r="Q22" i="36"/>
  <c r="P22" i="36"/>
  <c r="M22" i="36"/>
  <c r="L22" i="36"/>
  <c r="K22" i="36"/>
  <c r="F22" i="36"/>
  <c r="E22" i="36"/>
  <c r="D22" i="36"/>
  <c r="Q21" i="36"/>
  <c r="P21" i="36"/>
  <c r="M21" i="36"/>
  <c r="L21" i="36"/>
  <c r="K21" i="36"/>
  <c r="F21" i="36"/>
  <c r="E21" i="36"/>
  <c r="D21" i="36"/>
  <c r="Q20" i="36"/>
  <c r="P20" i="36"/>
  <c r="M20" i="36"/>
  <c r="L20" i="36"/>
  <c r="K20" i="36"/>
  <c r="F20" i="36"/>
  <c r="E20" i="36"/>
  <c r="D20" i="36"/>
  <c r="Q19" i="36"/>
  <c r="P19" i="36"/>
  <c r="M19" i="36"/>
  <c r="L19" i="36"/>
  <c r="K19" i="36"/>
  <c r="F19" i="36"/>
  <c r="E19" i="36"/>
  <c r="D19" i="36"/>
  <c r="Q18" i="36"/>
  <c r="P18" i="36"/>
  <c r="M18" i="36"/>
  <c r="L18" i="36"/>
  <c r="K18" i="36"/>
  <c r="F18" i="36"/>
  <c r="E18" i="36"/>
  <c r="D18" i="36"/>
  <c r="Q17" i="36"/>
  <c r="P17" i="36"/>
  <c r="M17" i="36"/>
  <c r="L17" i="36"/>
  <c r="K17" i="36"/>
  <c r="F17" i="36"/>
  <c r="E17" i="36"/>
  <c r="D17" i="36"/>
  <c r="Q16" i="36"/>
  <c r="P16" i="36"/>
  <c r="M16" i="36"/>
  <c r="L16" i="36"/>
  <c r="K16" i="36"/>
  <c r="F16" i="36"/>
  <c r="E16" i="36"/>
  <c r="D16" i="36"/>
  <c r="Q15" i="36"/>
  <c r="P15" i="36"/>
  <c r="M15" i="36"/>
  <c r="L15" i="36"/>
  <c r="K15" i="36"/>
  <c r="F15" i="36"/>
  <c r="E15" i="36"/>
  <c r="D15" i="36"/>
  <c r="Q14" i="36"/>
  <c r="P14" i="36"/>
  <c r="M14" i="36"/>
  <c r="L14" i="36"/>
  <c r="K14" i="36"/>
  <c r="F14" i="36"/>
  <c r="E14" i="36"/>
  <c r="D14" i="36"/>
  <c r="Q13" i="36"/>
  <c r="P13" i="36"/>
  <c r="M13" i="36"/>
  <c r="L13" i="36"/>
  <c r="K13" i="36"/>
  <c r="F13" i="36"/>
  <c r="E13" i="36"/>
  <c r="D13" i="36"/>
  <c r="Q12" i="36"/>
  <c r="P12" i="36"/>
  <c r="M12" i="36"/>
  <c r="L12" i="36"/>
  <c r="K12" i="36"/>
  <c r="F12" i="36"/>
  <c r="E12" i="36"/>
  <c r="D12" i="36"/>
  <c r="Q11" i="36"/>
  <c r="P11" i="36"/>
  <c r="M11" i="36"/>
  <c r="L11" i="36"/>
  <c r="K11" i="36"/>
  <c r="F11" i="36"/>
  <c r="E11" i="36"/>
  <c r="D11" i="36"/>
  <c r="Q10" i="36"/>
  <c r="P10" i="36"/>
  <c r="M10" i="36"/>
  <c r="L10" i="36"/>
  <c r="K10" i="36"/>
  <c r="F10" i="36"/>
  <c r="E10" i="36"/>
  <c r="D10" i="36"/>
  <c r="Q9" i="36"/>
  <c r="P9" i="36"/>
  <c r="M9" i="36"/>
  <c r="L9" i="36"/>
  <c r="K9" i="36"/>
  <c r="F9" i="36"/>
  <c r="E9" i="36"/>
  <c r="D9" i="36"/>
  <c r="Q8" i="36"/>
  <c r="P8" i="36"/>
  <c r="M8" i="36"/>
  <c r="L8" i="36"/>
  <c r="K8" i="36"/>
  <c r="F8" i="36"/>
  <c r="E8" i="36"/>
  <c r="D8" i="36"/>
  <c r="Q7" i="36"/>
  <c r="P7" i="36"/>
  <c r="M7" i="36"/>
  <c r="L7" i="36"/>
  <c r="K7" i="36"/>
  <c r="F7" i="36"/>
  <c r="E7" i="36"/>
  <c r="D7" i="36"/>
  <c r="Q6" i="36"/>
  <c r="P5" i="36"/>
  <c r="M5" i="36"/>
  <c r="K5" i="36"/>
  <c r="I5" i="36"/>
  <c r="D5" i="36"/>
  <c r="F5" i="36" s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I8" i="34"/>
  <c r="H6" i="34"/>
  <c r="O6" i="34" s="1"/>
  <c r="G6" i="34"/>
  <c r="N6" i="34" s="1"/>
  <c r="S5" i="34"/>
  <c r="P5" i="34"/>
  <c r="N5" i="34"/>
  <c r="L5" i="34"/>
  <c r="H11" i="34"/>
  <c r="L61" i="3"/>
  <c r="K61" i="3"/>
  <c r="C61" i="3"/>
  <c r="E61" i="3" s="1"/>
  <c r="B61" i="3"/>
  <c r="P5" i="3"/>
  <c r="M5" i="3"/>
  <c r="K5" i="3"/>
  <c r="I5" i="3"/>
  <c r="F5" i="3"/>
  <c r="D5" i="3"/>
  <c r="Q43" i="2"/>
  <c r="N43" i="2"/>
  <c r="L43" i="2"/>
  <c r="J43" i="2"/>
  <c r="G43" i="2"/>
  <c r="E43" i="2"/>
  <c r="C43" i="2"/>
  <c r="Q24" i="2"/>
  <c r="L24" i="2"/>
  <c r="J24" i="2"/>
  <c r="E24" i="2"/>
  <c r="Q5" i="2"/>
  <c r="L5" i="2"/>
  <c r="J5" i="2"/>
  <c r="E5" i="2"/>
  <c r="P69" i="3"/>
  <c r="Q69" i="3"/>
  <c r="P70" i="3"/>
  <c r="Q70" i="3"/>
  <c r="P71" i="3"/>
  <c r="Q71" i="3"/>
  <c r="P72" i="3"/>
  <c r="Q72" i="3"/>
  <c r="P73" i="3"/>
  <c r="Q73" i="3"/>
  <c r="P74" i="3"/>
  <c r="Q74" i="3"/>
  <c r="P75" i="3"/>
  <c r="Q75" i="3"/>
  <c r="P76" i="3"/>
  <c r="Q76" i="3"/>
  <c r="P77" i="3"/>
  <c r="Q77" i="3"/>
  <c r="P78" i="3"/>
  <c r="Q78" i="3"/>
  <c r="P79" i="3"/>
  <c r="Q79" i="3"/>
  <c r="P80" i="3"/>
  <c r="Q80" i="3"/>
  <c r="P84" i="3"/>
  <c r="Q84" i="3"/>
  <c r="P85" i="3"/>
  <c r="Q85" i="3"/>
  <c r="P86" i="3"/>
  <c r="Q86" i="3"/>
  <c r="P96" i="3"/>
  <c r="Q96" i="3"/>
  <c r="Q68" i="3"/>
  <c r="P68" i="3"/>
  <c r="Q62" i="3"/>
  <c r="P62" i="3"/>
  <c r="Q60" i="3"/>
  <c r="P60" i="3"/>
  <c r="Q59" i="3"/>
  <c r="P59" i="3"/>
  <c r="Q58" i="3"/>
  <c r="P58" i="3"/>
  <c r="Q57" i="3"/>
  <c r="P57" i="3"/>
  <c r="Q56" i="3"/>
  <c r="P56" i="3"/>
  <c r="Q55" i="3"/>
  <c r="P55" i="3"/>
  <c r="Q54" i="3"/>
  <c r="P54" i="3"/>
  <c r="Q53" i="3"/>
  <c r="P53" i="3"/>
  <c r="Q52" i="3"/>
  <c r="P52" i="3"/>
  <c r="Q51" i="3"/>
  <c r="P51" i="3"/>
  <c r="Q50" i="3"/>
  <c r="P50" i="3"/>
  <c r="Q49" i="3"/>
  <c r="P49" i="3"/>
  <c r="Q48" i="3"/>
  <c r="P48" i="3"/>
  <c r="Q47" i="3"/>
  <c r="P47" i="3"/>
  <c r="Q46" i="3"/>
  <c r="P46" i="3"/>
  <c r="Q45" i="3"/>
  <c r="P45" i="3"/>
  <c r="Q44" i="3"/>
  <c r="P44" i="3"/>
  <c r="Q43" i="3"/>
  <c r="P43" i="3"/>
  <c r="Q42" i="3"/>
  <c r="P42" i="3"/>
  <c r="Q41" i="3"/>
  <c r="P41" i="3"/>
  <c r="Q40" i="3"/>
  <c r="P40" i="3"/>
  <c r="Q39" i="3"/>
  <c r="P39" i="3"/>
  <c r="P8" i="3"/>
  <c r="Q8" i="3"/>
  <c r="P9" i="3"/>
  <c r="Q9" i="3"/>
  <c r="P10" i="3"/>
  <c r="Q10" i="3"/>
  <c r="P11" i="3"/>
  <c r="Q11" i="3"/>
  <c r="P12" i="3"/>
  <c r="Q12" i="3"/>
  <c r="P13" i="3"/>
  <c r="Q13" i="3"/>
  <c r="P14" i="3"/>
  <c r="Q14" i="3"/>
  <c r="P15" i="3"/>
  <c r="Q15" i="3"/>
  <c r="P16" i="3"/>
  <c r="Q16" i="3"/>
  <c r="P17" i="3"/>
  <c r="Q17" i="3"/>
  <c r="P18" i="3"/>
  <c r="Q18" i="3"/>
  <c r="P19" i="3"/>
  <c r="Q19" i="3"/>
  <c r="P20" i="3"/>
  <c r="Q20" i="3"/>
  <c r="P21" i="3"/>
  <c r="Q21" i="3"/>
  <c r="P22" i="3"/>
  <c r="Q22" i="3"/>
  <c r="P23" i="3"/>
  <c r="Q23" i="3"/>
  <c r="P24" i="3"/>
  <c r="Q24" i="3"/>
  <c r="P25" i="3"/>
  <c r="Q25" i="3"/>
  <c r="P26" i="3"/>
  <c r="Q26" i="3"/>
  <c r="P27" i="3"/>
  <c r="Q27" i="3"/>
  <c r="P28" i="3"/>
  <c r="Q28" i="3"/>
  <c r="P29" i="3"/>
  <c r="Q29" i="3"/>
  <c r="P30" i="3"/>
  <c r="Q30" i="3"/>
  <c r="P31" i="3"/>
  <c r="Q31" i="3"/>
  <c r="P33" i="3"/>
  <c r="Q33" i="3"/>
  <c r="Q7" i="3"/>
  <c r="P7" i="3"/>
  <c r="R56" i="2"/>
  <c r="Q56" i="2"/>
  <c r="R46" i="2"/>
  <c r="Q46" i="2"/>
  <c r="R45" i="2"/>
  <c r="Q45" i="2"/>
  <c r="R37" i="2"/>
  <c r="Q37" i="2"/>
  <c r="R36" i="2"/>
  <c r="Q36" i="2"/>
  <c r="R34" i="2"/>
  <c r="Q34" i="2"/>
  <c r="R33" i="2"/>
  <c r="Q33" i="2"/>
  <c r="R32" i="2"/>
  <c r="Q32" i="2"/>
  <c r="R27" i="2"/>
  <c r="Q27" i="2"/>
  <c r="R26" i="2"/>
  <c r="Q26" i="2"/>
  <c r="R7" i="2"/>
  <c r="Q7" i="2"/>
  <c r="N46" i="2"/>
  <c r="N56" i="2"/>
  <c r="N45" i="2"/>
  <c r="G46" i="2"/>
  <c r="G45" i="2"/>
  <c r="G27" i="2"/>
  <c r="G32" i="2"/>
  <c r="G33" i="2"/>
  <c r="G34" i="2"/>
  <c r="G36" i="2"/>
  <c r="G37" i="2"/>
  <c r="G26" i="2"/>
  <c r="K69" i="3"/>
  <c r="L69" i="3"/>
  <c r="M69" i="3"/>
  <c r="K70" i="3"/>
  <c r="L70" i="3"/>
  <c r="M70" i="3"/>
  <c r="K71" i="3"/>
  <c r="L71" i="3"/>
  <c r="M71" i="3"/>
  <c r="K72" i="3"/>
  <c r="L72" i="3"/>
  <c r="M72" i="3"/>
  <c r="K73" i="3"/>
  <c r="L73" i="3"/>
  <c r="M73" i="3"/>
  <c r="K74" i="3"/>
  <c r="L74" i="3"/>
  <c r="M74" i="3"/>
  <c r="K75" i="3"/>
  <c r="L75" i="3"/>
  <c r="M75" i="3"/>
  <c r="K76" i="3"/>
  <c r="L76" i="3"/>
  <c r="M76" i="3"/>
  <c r="K77" i="3"/>
  <c r="L77" i="3"/>
  <c r="M77" i="3"/>
  <c r="K78" i="3"/>
  <c r="L78" i="3"/>
  <c r="M78" i="3"/>
  <c r="K79" i="3"/>
  <c r="L79" i="3"/>
  <c r="M79" i="3"/>
  <c r="K80" i="3"/>
  <c r="L80" i="3"/>
  <c r="M80" i="3"/>
  <c r="K81" i="3"/>
  <c r="L81" i="3"/>
  <c r="K82" i="3"/>
  <c r="L82" i="3"/>
  <c r="K83" i="3"/>
  <c r="L83" i="3"/>
  <c r="K84" i="3"/>
  <c r="L84" i="3"/>
  <c r="M84" i="3"/>
  <c r="K85" i="3"/>
  <c r="L85" i="3"/>
  <c r="M85" i="3"/>
  <c r="K86" i="3"/>
  <c r="L86" i="3"/>
  <c r="M86" i="3"/>
  <c r="K87" i="3"/>
  <c r="L87" i="3"/>
  <c r="K88" i="3"/>
  <c r="L88" i="3"/>
  <c r="K89" i="3"/>
  <c r="L89" i="3"/>
  <c r="K90" i="3"/>
  <c r="L90" i="3"/>
  <c r="K91" i="3"/>
  <c r="L91" i="3"/>
  <c r="K92" i="3"/>
  <c r="L92" i="3"/>
  <c r="K93" i="3"/>
  <c r="L93" i="3"/>
  <c r="K94" i="3"/>
  <c r="L94" i="3"/>
  <c r="K96" i="3"/>
  <c r="L96" i="3"/>
  <c r="M96" i="3"/>
  <c r="L68" i="3"/>
  <c r="K68" i="3"/>
  <c r="M68" i="3"/>
  <c r="D69" i="3"/>
  <c r="E69" i="3"/>
  <c r="F69" i="3"/>
  <c r="D70" i="3"/>
  <c r="E70" i="3"/>
  <c r="F70" i="3"/>
  <c r="D71" i="3"/>
  <c r="E71" i="3"/>
  <c r="F71" i="3"/>
  <c r="D72" i="3"/>
  <c r="E72" i="3"/>
  <c r="F72" i="3"/>
  <c r="D73" i="3"/>
  <c r="E73" i="3"/>
  <c r="F73" i="3"/>
  <c r="D74" i="3"/>
  <c r="E74" i="3"/>
  <c r="F74" i="3"/>
  <c r="D75" i="3"/>
  <c r="E75" i="3"/>
  <c r="F75" i="3"/>
  <c r="D76" i="3"/>
  <c r="E76" i="3"/>
  <c r="F76" i="3"/>
  <c r="D77" i="3"/>
  <c r="E77" i="3"/>
  <c r="F77" i="3"/>
  <c r="D78" i="3"/>
  <c r="E78" i="3"/>
  <c r="F78" i="3"/>
  <c r="D79" i="3"/>
  <c r="E79" i="3"/>
  <c r="F79" i="3"/>
  <c r="D80" i="3"/>
  <c r="E80" i="3"/>
  <c r="F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F96" i="3"/>
  <c r="F68" i="3"/>
  <c r="E68" i="3"/>
  <c r="D68" i="3"/>
  <c r="J95" i="3"/>
  <c r="L95" i="3" s="1"/>
  <c r="I95" i="3"/>
  <c r="K95" i="3" s="1"/>
  <c r="C95" i="3"/>
  <c r="E95" i="3" s="1"/>
  <c r="B95" i="3"/>
  <c r="D95" i="3" s="1"/>
  <c r="K40" i="3"/>
  <c r="L40" i="3"/>
  <c r="M40" i="3"/>
  <c r="K41" i="3"/>
  <c r="L41" i="3"/>
  <c r="M41" i="3"/>
  <c r="K42" i="3"/>
  <c r="L42" i="3"/>
  <c r="M42" i="3"/>
  <c r="K43" i="3"/>
  <c r="L43" i="3"/>
  <c r="M43" i="3"/>
  <c r="K44" i="3"/>
  <c r="L44" i="3"/>
  <c r="M44" i="3"/>
  <c r="K45" i="3"/>
  <c r="L45" i="3"/>
  <c r="M45" i="3"/>
  <c r="K46" i="3"/>
  <c r="L46" i="3"/>
  <c r="M46" i="3"/>
  <c r="K47" i="3"/>
  <c r="L47" i="3"/>
  <c r="M47" i="3"/>
  <c r="K48" i="3"/>
  <c r="L48" i="3"/>
  <c r="M48" i="3"/>
  <c r="K49" i="3"/>
  <c r="L49" i="3"/>
  <c r="M49" i="3"/>
  <c r="K50" i="3"/>
  <c r="L50" i="3"/>
  <c r="M50" i="3"/>
  <c r="K51" i="3"/>
  <c r="L51" i="3"/>
  <c r="M51" i="3"/>
  <c r="K52" i="3"/>
  <c r="L52" i="3"/>
  <c r="M52" i="3"/>
  <c r="K53" i="3"/>
  <c r="L53" i="3"/>
  <c r="M53" i="3"/>
  <c r="K54" i="3"/>
  <c r="L54" i="3"/>
  <c r="M54" i="3"/>
  <c r="K55" i="3"/>
  <c r="L55" i="3"/>
  <c r="M55" i="3"/>
  <c r="K56" i="3"/>
  <c r="L56" i="3"/>
  <c r="M56" i="3"/>
  <c r="K57" i="3"/>
  <c r="L57" i="3"/>
  <c r="M57" i="3"/>
  <c r="K58" i="3"/>
  <c r="L58" i="3"/>
  <c r="M58" i="3"/>
  <c r="K59" i="3"/>
  <c r="L59" i="3"/>
  <c r="M59" i="3"/>
  <c r="K60" i="3"/>
  <c r="L60" i="3"/>
  <c r="M60" i="3"/>
  <c r="K62" i="3"/>
  <c r="L62" i="3"/>
  <c r="M62" i="3"/>
  <c r="M39" i="3"/>
  <c r="L39" i="3"/>
  <c r="K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2" i="3"/>
  <c r="F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E39" i="3"/>
  <c r="D39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3" i="3"/>
  <c r="M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7" i="3"/>
  <c r="J32" i="3"/>
  <c r="L32" i="3" s="1"/>
  <c r="I32" i="3"/>
  <c r="K32" i="3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3" i="3"/>
  <c r="F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E7" i="3"/>
  <c r="D7" i="3"/>
  <c r="C32" i="3"/>
  <c r="E32" i="3" s="1"/>
  <c r="B32" i="3"/>
  <c r="D32" i="3" s="1"/>
  <c r="N27" i="2"/>
  <c r="N32" i="2"/>
  <c r="N33" i="2"/>
  <c r="N34" i="2"/>
  <c r="N36" i="2"/>
  <c r="N37" i="2"/>
  <c r="N26" i="2"/>
  <c r="N8" i="2"/>
  <c r="N7" i="2"/>
  <c r="G8" i="2"/>
  <c r="G7" i="2"/>
  <c r="O7" i="34"/>
  <c r="O11" i="34"/>
  <c r="P15" i="34"/>
  <c r="N7" i="34"/>
  <c r="Q9" i="34"/>
  <c r="T7" i="34"/>
  <c r="H7" i="34"/>
  <c r="I7" i="34"/>
  <c r="S7" i="34"/>
  <c r="K37" i="3"/>
  <c r="D6" i="36"/>
  <c r="P6" i="36"/>
  <c r="D38" i="36"/>
  <c r="K38" i="36"/>
  <c r="B67" i="36"/>
  <c r="I67" i="36"/>
  <c r="P67" i="36"/>
  <c r="G7" i="34"/>
  <c r="G11" i="34"/>
  <c r="J9" i="34"/>
  <c r="R95" i="47" l="1"/>
  <c r="N95" i="48"/>
  <c r="J38" i="2"/>
  <c r="L26" i="2" s="1"/>
  <c r="N94" i="36"/>
  <c r="G87" i="36"/>
  <c r="G88" i="36"/>
  <c r="G94" i="36"/>
  <c r="R61" i="46"/>
  <c r="N84" i="36"/>
  <c r="N85" i="36"/>
  <c r="N87" i="36"/>
  <c r="N89" i="36"/>
  <c r="N90" i="36"/>
  <c r="N91" i="36"/>
  <c r="N92" i="36"/>
  <c r="N93" i="36"/>
  <c r="C38" i="2"/>
  <c r="E35" i="2" s="1"/>
  <c r="N93" i="3"/>
  <c r="N92" i="3"/>
  <c r="N91" i="3"/>
  <c r="N90" i="3"/>
  <c r="N89" i="3"/>
  <c r="N88" i="3"/>
  <c r="N87" i="3"/>
  <c r="G61" i="47"/>
  <c r="L62" i="47"/>
  <c r="N61" i="47"/>
  <c r="R61" i="47"/>
  <c r="G84" i="36"/>
  <c r="G85" i="36"/>
  <c r="G86" i="36"/>
  <c r="G89" i="36"/>
  <c r="G90" i="36"/>
  <c r="G91" i="36"/>
  <c r="G92" i="36"/>
  <c r="G93" i="3"/>
  <c r="G92" i="3"/>
  <c r="G91" i="3"/>
  <c r="G90" i="3"/>
  <c r="G89" i="3"/>
  <c r="G88" i="3"/>
  <c r="G87" i="3"/>
  <c r="R32" i="47"/>
  <c r="I17" i="34"/>
  <c r="H17" i="34"/>
  <c r="J17" i="34" s="1"/>
  <c r="J13" i="34"/>
  <c r="N62" i="3"/>
  <c r="J14" i="34"/>
  <c r="Q10" i="34"/>
  <c r="E6" i="36"/>
  <c r="J6" i="36" s="1"/>
  <c r="J38" i="36"/>
  <c r="J67" i="36"/>
  <c r="K67" i="36"/>
  <c r="D67" i="36"/>
  <c r="P38" i="36"/>
  <c r="I38" i="36"/>
  <c r="B38" i="36"/>
  <c r="K6" i="36"/>
  <c r="L6" i="36"/>
  <c r="E38" i="36"/>
  <c r="L38" i="36"/>
  <c r="E67" i="36"/>
  <c r="N29" i="3"/>
  <c r="N30" i="3"/>
  <c r="N28" i="3"/>
  <c r="N26" i="3"/>
  <c r="N24" i="3"/>
  <c r="N22" i="3"/>
  <c r="N20" i="3"/>
  <c r="N18" i="3"/>
  <c r="N16" i="3"/>
  <c r="N14" i="3"/>
  <c r="N12" i="3"/>
  <c r="N10" i="3"/>
  <c r="N8" i="3"/>
  <c r="J57" i="2"/>
  <c r="L48" i="2" s="1"/>
  <c r="N48" i="3"/>
  <c r="N15" i="34"/>
  <c r="Q18" i="34"/>
  <c r="P16" i="34"/>
  <c r="Q11" i="34"/>
  <c r="Q8" i="34"/>
  <c r="C57" i="2"/>
  <c r="E46" i="2" s="1"/>
  <c r="G31" i="2"/>
  <c r="G39" i="36"/>
  <c r="G53" i="36"/>
  <c r="G60" i="36"/>
  <c r="G23" i="36"/>
  <c r="N54" i="3"/>
  <c r="N51" i="3"/>
  <c r="N50" i="3"/>
  <c r="N47" i="3"/>
  <c r="Q13" i="34"/>
  <c r="F37" i="3"/>
  <c r="D57" i="2"/>
  <c r="F45" i="2" s="1"/>
  <c r="T18" i="34"/>
  <c r="U18" i="34" s="1"/>
  <c r="G71" i="36"/>
  <c r="N50" i="36"/>
  <c r="G31" i="3"/>
  <c r="G28" i="3"/>
  <c r="G25" i="3"/>
  <c r="G24" i="3"/>
  <c r="G11" i="3"/>
  <c r="S14" i="2"/>
  <c r="G95" i="47"/>
  <c r="K62" i="36"/>
  <c r="R54" i="36"/>
  <c r="F61" i="36"/>
  <c r="G42" i="36"/>
  <c r="G48" i="36"/>
  <c r="G49" i="36"/>
  <c r="G50" i="36"/>
  <c r="G55" i="36"/>
  <c r="G75" i="3"/>
  <c r="M61" i="3"/>
  <c r="R41" i="3"/>
  <c r="R43" i="3"/>
  <c r="R44" i="3"/>
  <c r="R45" i="3"/>
  <c r="R46" i="3"/>
  <c r="R47" i="3"/>
  <c r="R48" i="3"/>
  <c r="R50" i="3"/>
  <c r="R51" i="3"/>
  <c r="R52" i="3"/>
  <c r="R53" i="3"/>
  <c r="R54" i="3"/>
  <c r="R55" i="3"/>
  <c r="R56" i="3"/>
  <c r="R57" i="3"/>
  <c r="R58" i="3"/>
  <c r="R59" i="3"/>
  <c r="I17" i="49"/>
  <c r="G24" i="36"/>
  <c r="N69" i="36"/>
  <c r="N28" i="2"/>
  <c r="G58" i="36"/>
  <c r="G31" i="36"/>
  <c r="P95" i="3"/>
  <c r="G20" i="3"/>
  <c r="U7" i="34"/>
  <c r="U9" i="34"/>
  <c r="U8" i="34"/>
  <c r="N39" i="36"/>
  <c r="N40" i="36"/>
  <c r="R40" i="36"/>
  <c r="R42" i="36"/>
  <c r="R44" i="36"/>
  <c r="N46" i="36"/>
  <c r="R50" i="36"/>
  <c r="R52" i="36"/>
  <c r="R55" i="36"/>
  <c r="N56" i="36"/>
  <c r="N79" i="3"/>
  <c r="G73" i="3"/>
  <c r="E96" i="3"/>
  <c r="G83" i="3"/>
  <c r="G79" i="3"/>
  <c r="R70" i="3"/>
  <c r="G55" i="3"/>
  <c r="G13" i="3"/>
  <c r="N96" i="36"/>
  <c r="G78" i="36"/>
  <c r="N60" i="36"/>
  <c r="G59" i="36"/>
  <c r="R11" i="36"/>
  <c r="R15" i="36"/>
  <c r="Q95" i="3"/>
  <c r="N83" i="3"/>
  <c r="N81" i="3"/>
  <c r="N74" i="3"/>
  <c r="N69" i="3"/>
  <c r="G71" i="3"/>
  <c r="G69" i="3"/>
  <c r="N60" i="3"/>
  <c r="N58" i="3"/>
  <c r="N55" i="3"/>
  <c r="N52" i="3"/>
  <c r="N46" i="3"/>
  <c r="R60" i="3"/>
  <c r="G59" i="3"/>
  <c r="G57" i="3"/>
  <c r="G52" i="3"/>
  <c r="G50" i="3"/>
  <c r="G49" i="3"/>
  <c r="G40" i="3"/>
  <c r="F61" i="3"/>
  <c r="Q7" i="34"/>
  <c r="N50" i="2"/>
  <c r="S30" i="2"/>
  <c r="S29" i="2"/>
  <c r="G28" i="2"/>
  <c r="R76" i="36"/>
  <c r="N61" i="36"/>
  <c r="R46" i="36"/>
  <c r="N7" i="36"/>
  <c r="N8" i="36"/>
  <c r="N9" i="36"/>
  <c r="N10" i="36"/>
  <c r="N13" i="36"/>
  <c r="N14" i="36"/>
  <c r="N15" i="36"/>
  <c r="N18" i="36"/>
  <c r="N20" i="36"/>
  <c r="N21" i="36"/>
  <c r="N22" i="36"/>
  <c r="N23" i="36"/>
  <c r="N25" i="36"/>
  <c r="N26" i="36"/>
  <c r="N27" i="36"/>
  <c r="R27" i="36"/>
  <c r="N28" i="36"/>
  <c r="R28" i="36"/>
  <c r="N29" i="36"/>
  <c r="N30" i="36"/>
  <c r="R30" i="36"/>
  <c r="R96" i="3"/>
  <c r="R68" i="3"/>
  <c r="R84" i="3"/>
  <c r="R77" i="3"/>
  <c r="R75" i="3"/>
  <c r="R73" i="3"/>
  <c r="R21" i="3"/>
  <c r="D61" i="3"/>
  <c r="G61" i="3" s="1"/>
  <c r="Q12" i="34"/>
  <c r="U13" i="34"/>
  <c r="J12" i="34"/>
  <c r="T17" i="34"/>
  <c r="U17" i="34" s="1"/>
  <c r="S56" i="2"/>
  <c r="S16" i="2"/>
  <c r="S10" i="2"/>
  <c r="S8" i="2"/>
  <c r="R96" i="36"/>
  <c r="M95" i="36"/>
  <c r="L62" i="36"/>
  <c r="R60" i="36"/>
  <c r="G10" i="36"/>
  <c r="R31" i="36"/>
  <c r="N44" i="3"/>
  <c r="R62" i="3"/>
  <c r="R30" i="3"/>
  <c r="R28" i="3"/>
  <c r="R26" i="3"/>
  <c r="R25" i="3"/>
  <c r="R23" i="3"/>
  <c r="R20" i="3"/>
  <c r="R18" i="3"/>
  <c r="R17" i="3"/>
  <c r="R16" i="3"/>
  <c r="R15" i="3"/>
  <c r="R14" i="3"/>
  <c r="R13" i="3"/>
  <c r="R11" i="3"/>
  <c r="S55" i="2"/>
  <c r="Q31" i="2"/>
  <c r="J19" i="2"/>
  <c r="L16" i="2" s="1"/>
  <c r="N9" i="2"/>
  <c r="R95" i="48"/>
  <c r="P95" i="36"/>
  <c r="G73" i="36"/>
  <c r="G75" i="36"/>
  <c r="G82" i="36"/>
  <c r="N68" i="36"/>
  <c r="N74" i="36"/>
  <c r="R82" i="36"/>
  <c r="G69" i="36"/>
  <c r="R72" i="36"/>
  <c r="R59" i="36"/>
  <c r="N31" i="36"/>
  <c r="G25" i="36"/>
  <c r="N70" i="3"/>
  <c r="G58" i="3"/>
  <c r="G56" i="3"/>
  <c r="G54" i="3"/>
  <c r="G53" i="3"/>
  <c r="G51" i="3"/>
  <c r="G46" i="3"/>
  <c r="G45" i="3"/>
  <c r="G44" i="3"/>
  <c r="N31" i="3"/>
  <c r="N27" i="3"/>
  <c r="N25" i="3"/>
  <c r="N23" i="3"/>
  <c r="N21" i="3"/>
  <c r="N19" i="3"/>
  <c r="N17" i="3"/>
  <c r="N15" i="3"/>
  <c r="N13" i="3"/>
  <c r="N11" i="3"/>
  <c r="N9" i="3"/>
  <c r="G18" i="3"/>
  <c r="G12" i="3"/>
  <c r="J18" i="34"/>
  <c r="S45" i="2"/>
  <c r="R28" i="2"/>
  <c r="S28" i="2" s="1"/>
  <c r="K19" i="2"/>
  <c r="M16" i="2" s="1"/>
  <c r="S15" i="2"/>
  <c r="N95" i="47"/>
  <c r="R68" i="36"/>
  <c r="R70" i="36"/>
  <c r="R71" i="36"/>
  <c r="N72" i="36"/>
  <c r="N73" i="36"/>
  <c r="R74" i="36"/>
  <c r="R75" i="36"/>
  <c r="N77" i="36"/>
  <c r="R77" i="36"/>
  <c r="N82" i="36"/>
  <c r="N86" i="36"/>
  <c r="N88" i="36"/>
  <c r="R80" i="36"/>
  <c r="R79" i="36"/>
  <c r="R83" i="36"/>
  <c r="R81" i="36"/>
  <c r="N59" i="36"/>
  <c r="N48" i="36"/>
  <c r="N54" i="36"/>
  <c r="N55" i="36"/>
  <c r="N57" i="36"/>
  <c r="N58" i="36"/>
  <c r="R41" i="36"/>
  <c r="G7" i="36"/>
  <c r="R7" i="36"/>
  <c r="G11" i="36"/>
  <c r="G12" i="36"/>
  <c r="R13" i="36"/>
  <c r="R14" i="36"/>
  <c r="R16" i="36"/>
  <c r="R17" i="36"/>
  <c r="G18" i="36"/>
  <c r="R19" i="36"/>
  <c r="R20" i="36"/>
  <c r="G21" i="36"/>
  <c r="N78" i="3"/>
  <c r="N77" i="3"/>
  <c r="N75" i="3"/>
  <c r="N72" i="3"/>
  <c r="N71" i="3"/>
  <c r="G68" i="3"/>
  <c r="R81" i="3"/>
  <c r="P61" i="3"/>
  <c r="N39" i="3"/>
  <c r="N59" i="3"/>
  <c r="N57" i="3"/>
  <c r="N56" i="3"/>
  <c r="N53" i="3"/>
  <c r="N49" i="3"/>
  <c r="N43" i="3"/>
  <c r="N42" i="3"/>
  <c r="N41" i="3"/>
  <c r="G42" i="3"/>
  <c r="Q61" i="3"/>
  <c r="L33" i="3"/>
  <c r="G26" i="3"/>
  <c r="G21" i="3"/>
  <c r="G17" i="3"/>
  <c r="G15" i="3"/>
  <c r="R33" i="3"/>
  <c r="M32" i="3"/>
  <c r="R12" i="3"/>
  <c r="G9" i="3"/>
  <c r="J7" i="34"/>
  <c r="S52" i="2"/>
  <c r="N31" i="2"/>
  <c r="D38" i="2"/>
  <c r="F28" i="2" s="1"/>
  <c r="D19" i="2"/>
  <c r="F16" i="2" s="1"/>
  <c r="S7" i="2"/>
  <c r="G47" i="2"/>
  <c r="N47" i="2"/>
  <c r="S49" i="2"/>
  <c r="S48" i="2"/>
  <c r="K57" i="2"/>
  <c r="M51" i="2" s="1"/>
  <c r="Q47" i="2"/>
  <c r="S47" i="2" s="1"/>
  <c r="S32" i="2"/>
  <c r="S26" i="2"/>
  <c r="S27" i="2"/>
  <c r="C19" i="2"/>
  <c r="E10" i="2" s="1"/>
  <c r="G9" i="2"/>
  <c r="R50" i="2"/>
  <c r="S54" i="2"/>
  <c r="S53" i="2"/>
  <c r="S51" i="2"/>
  <c r="Q50" i="2"/>
  <c r="G50" i="2"/>
  <c r="S46" i="2"/>
  <c r="R31" i="2"/>
  <c r="S37" i="2"/>
  <c r="K38" i="2"/>
  <c r="M35" i="2" s="1"/>
  <c r="N12" i="2"/>
  <c r="Q12" i="2"/>
  <c r="S12" i="2" s="1"/>
  <c r="S11" i="2"/>
  <c r="N70" i="36"/>
  <c r="R78" i="36"/>
  <c r="G45" i="36"/>
  <c r="G41" i="36"/>
  <c r="G44" i="36"/>
  <c r="G46" i="36"/>
  <c r="G47" i="36"/>
  <c r="R53" i="36"/>
  <c r="R56" i="36"/>
  <c r="G28" i="36"/>
  <c r="G30" i="36"/>
  <c r="G9" i="36"/>
  <c r="G20" i="36"/>
  <c r="G26" i="36"/>
  <c r="R29" i="36"/>
  <c r="G72" i="3"/>
  <c r="G70" i="3"/>
  <c r="G94" i="3"/>
  <c r="G80" i="3"/>
  <c r="G77" i="3"/>
  <c r="G76" i="3"/>
  <c r="G74" i="3"/>
  <c r="N45" i="3"/>
  <c r="G41" i="3"/>
  <c r="N40" i="3"/>
  <c r="G39" i="3"/>
  <c r="R7" i="3"/>
  <c r="Q32" i="3"/>
  <c r="K33" i="3"/>
  <c r="N7" i="3"/>
  <c r="E33" i="3"/>
  <c r="F32" i="3"/>
  <c r="U12" i="34"/>
  <c r="U11" i="34"/>
  <c r="Q17" i="34"/>
  <c r="U15" i="34"/>
  <c r="J11" i="34"/>
  <c r="J16" i="34"/>
  <c r="S35" i="2"/>
  <c r="S18" i="2"/>
  <c r="S17" i="2"/>
  <c r="Q16" i="34"/>
  <c r="P17" i="34"/>
  <c r="Q14" i="34"/>
  <c r="O15" i="34"/>
  <c r="T16" i="34"/>
  <c r="U16" i="34" s="1"/>
  <c r="U10" i="34"/>
  <c r="H15" i="34"/>
  <c r="U14" i="34"/>
  <c r="I16" i="34"/>
  <c r="J8" i="34"/>
  <c r="S34" i="2"/>
  <c r="N61" i="48"/>
  <c r="R32" i="46"/>
  <c r="N71" i="36"/>
  <c r="N76" i="36"/>
  <c r="N78" i="36"/>
  <c r="G93" i="36"/>
  <c r="G80" i="36"/>
  <c r="N80" i="36"/>
  <c r="N81" i="36"/>
  <c r="G68" i="36"/>
  <c r="R69" i="36"/>
  <c r="G70" i="36"/>
  <c r="G72" i="36"/>
  <c r="G74" i="36"/>
  <c r="G76" i="36"/>
  <c r="G77" i="36"/>
  <c r="G79" i="36"/>
  <c r="G81" i="36"/>
  <c r="N41" i="36"/>
  <c r="G56" i="36"/>
  <c r="G40" i="36"/>
  <c r="G51" i="36"/>
  <c r="N42" i="36"/>
  <c r="N43" i="36"/>
  <c r="N44" i="36"/>
  <c r="N45" i="36"/>
  <c r="R45" i="36"/>
  <c r="N47" i="36"/>
  <c r="R47" i="36"/>
  <c r="R48" i="36"/>
  <c r="N49" i="36"/>
  <c r="R49" i="36"/>
  <c r="N51" i="36"/>
  <c r="R51" i="36"/>
  <c r="N53" i="36"/>
  <c r="G43" i="36"/>
  <c r="R43" i="36"/>
  <c r="G57" i="36"/>
  <c r="G52" i="36"/>
  <c r="L32" i="36"/>
  <c r="L33" i="36" s="1"/>
  <c r="R33" i="36"/>
  <c r="N11" i="36"/>
  <c r="N12" i="36"/>
  <c r="N16" i="36"/>
  <c r="N17" i="36"/>
  <c r="N19" i="36"/>
  <c r="G8" i="36"/>
  <c r="E33" i="36"/>
  <c r="G15" i="36"/>
  <c r="G16" i="36"/>
  <c r="G17" i="36"/>
  <c r="R18" i="36"/>
  <c r="G19" i="36"/>
  <c r="R21" i="36"/>
  <c r="G22" i="36"/>
  <c r="R25" i="36"/>
  <c r="R26" i="36"/>
  <c r="E96" i="48"/>
  <c r="G61" i="48"/>
  <c r="Q95" i="36"/>
  <c r="F95" i="36"/>
  <c r="G83" i="36"/>
  <c r="D96" i="36"/>
  <c r="N75" i="36"/>
  <c r="N79" i="36"/>
  <c r="N83" i="36"/>
  <c r="N95" i="36"/>
  <c r="R73" i="36"/>
  <c r="G95" i="36"/>
  <c r="E96" i="36"/>
  <c r="N52" i="36"/>
  <c r="M61" i="36"/>
  <c r="R62" i="36"/>
  <c r="G54" i="36"/>
  <c r="R39" i="36"/>
  <c r="R57" i="36"/>
  <c r="R58" i="36"/>
  <c r="D62" i="36"/>
  <c r="G61" i="36"/>
  <c r="E62" i="36"/>
  <c r="Q61" i="36"/>
  <c r="P61" i="36"/>
  <c r="Q32" i="36"/>
  <c r="N24" i="36"/>
  <c r="G13" i="36"/>
  <c r="G14" i="36"/>
  <c r="G27" i="36"/>
  <c r="G29" i="36"/>
  <c r="D33" i="36"/>
  <c r="K33" i="36"/>
  <c r="R8" i="36"/>
  <c r="R9" i="36"/>
  <c r="R10" i="36"/>
  <c r="R12" i="36"/>
  <c r="R22" i="36"/>
  <c r="R23" i="36"/>
  <c r="R24" i="36"/>
  <c r="G32" i="36"/>
  <c r="P32" i="36"/>
  <c r="R32" i="36" s="1"/>
  <c r="F32" i="36"/>
  <c r="N96" i="3"/>
  <c r="N86" i="3"/>
  <c r="N84" i="3"/>
  <c r="N82" i="3"/>
  <c r="G85" i="3"/>
  <c r="G84" i="3"/>
  <c r="G82" i="3"/>
  <c r="G81" i="3"/>
  <c r="M95" i="3"/>
  <c r="N85" i="3"/>
  <c r="N80" i="3"/>
  <c r="N73" i="3"/>
  <c r="R79" i="3"/>
  <c r="R78" i="3"/>
  <c r="R69" i="3"/>
  <c r="R82" i="3"/>
  <c r="F95" i="3"/>
  <c r="D96" i="3"/>
  <c r="G86" i="3"/>
  <c r="R85" i="3"/>
  <c r="R80" i="3"/>
  <c r="R76" i="3"/>
  <c r="R74" i="3"/>
  <c r="R72" i="3"/>
  <c r="R71" i="3"/>
  <c r="R83" i="3"/>
  <c r="G47" i="3"/>
  <c r="R40" i="3"/>
  <c r="R42" i="3"/>
  <c r="G60" i="3"/>
  <c r="G48" i="3"/>
  <c r="G14" i="3"/>
  <c r="R8" i="3"/>
  <c r="G10" i="3"/>
  <c r="R27" i="3"/>
  <c r="R24" i="3"/>
  <c r="R10" i="3"/>
  <c r="N95" i="3"/>
  <c r="N68" i="3"/>
  <c r="N94" i="3"/>
  <c r="N76" i="3"/>
  <c r="G78" i="3"/>
  <c r="R86" i="3"/>
  <c r="G95" i="3"/>
  <c r="G43" i="3"/>
  <c r="N61" i="3"/>
  <c r="R39" i="3"/>
  <c r="R49" i="3"/>
  <c r="E62" i="3"/>
  <c r="N32" i="3"/>
  <c r="G7" i="3"/>
  <c r="G30" i="3"/>
  <c r="G29" i="3"/>
  <c r="G27" i="3"/>
  <c r="G23" i="3"/>
  <c r="G22" i="3"/>
  <c r="G19" i="3"/>
  <c r="G16" i="3"/>
  <c r="G8" i="3"/>
  <c r="R9" i="3"/>
  <c r="R31" i="3"/>
  <c r="R29" i="3"/>
  <c r="R22" i="3"/>
  <c r="R19" i="3"/>
  <c r="D33" i="3"/>
  <c r="G32" i="3"/>
  <c r="P32" i="3"/>
  <c r="I37" i="3"/>
  <c r="S36" i="2"/>
  <c r="R9" i="2"/>
  <c r="S9" i="2" s="1"/>
  <c r="G15" i="34"/>
  <c r="P66" i="3"/>
  <c r="F66" i="3"/>
  <c r="I66" i="3"/>
  <c r="M66" i="3"/>
  <c r="K66" i="3"/>
  <c r="D66" i="3"/>
  <c r="D37" i="3"/>
  <c r="M37" i="3"/>
  <c r="P37" i="3"/>
  <c r="S33" i="2"/>
  <c r="S13" i="2"/>
  <c r="G12" i="2"/>
  <c r="N32" i="48"/>
  <c r="R32" i="48"/>
  <c r="L62" i="48"/>
  <c r="L33" i="48"/>
  <c r="N33" i="48" s="1"/>
  <c r="E33" i="48"/>
  <c r="N32" i="47"/>
  <c r="G32" i="47"/>
  <c r="L33" i="47"/>
  <c r="N61" i="46"/>
  <c r="N32" i="46"/>
  <c r="L33" i="46"/>
  <c r="N33" i="46" s="1"/>
  <c r="E96" i="46"/>
  <c r="D62" i="46"/>
  <c r="L62" i="46"/>
  <c r="D33" i="46"/>
  <c r="L36" i="2" l="1"/>
  <c r="L31" i="2"/>
  <c r="L33" i="2"/>
  <c r="L27" i="2"/>
  <c r="L29" i="2"/>
  <c r="L28" i="2"/>
  <c r="L37" i="2"/>
  <c r="L32" i="2"/>
  <c r="L34" i="2"/>
  <c r="L35" i="2"/>
  <c r="L30" i="2"/>
  <c r="E38" i="2"/>
  <c r="E33" i="2"/>
  <c r="E37" i="2"/>
  <c r="E31" i="2"/>
  <c r="E27" i="2"/>
  <c r="E26" i="2"/>
  <c r="E32" i="2"/>
  <c r="Q38" i="2"/>
  <c r="E34" i="2"/>
  <c r="E28" i="2"/>
  <c r="H28" i="2" s="1"/>
  <c r="E36" i="2"/>
  <c r="E30" i="2"/>
  <c r="E29" i="2"/>
  <c r="L47" i="2"/>
  <c r="L56" i="2"/>
  <c r="L54" i="2"/>
  <c r="E45" i="2"/>
  <c r="H45" i="2" s="1"/>
  <c r="L50" i="2"/>
  <c r="L46" i="2"/>
  <c r="L45" i="2"/>
  <c r="L51" i="2"/>
  <c r="O51" i="2" s="1"/>
  <c r="S31" i="2"/>
  <c r="F46" i="2"/>
  <c r="M27" i="2"/>
  <c r="L55" i="2"/>
  <c r="L52" i="2"/>
  <c r="L49" i="2"/>
  <c r="L53" i="2"/>
  <c r="E55" i="2"/>
  <c r="E56" i="2"/>
  <c r="E50" i="2"/>
  <c r="E48" i="2"/>
  <c r="E54" i="2"/>
  <c r="R61" i="3"/>
  <c r="F51" i="2"/>
  <c r="M7" i="2"/>
  <c r="D62" i="3"/>
  <c r="Q57" i="2"/>
  <c r="E52" i="2"/>
  <c r="E51" i="2"/>
  <c r="E53" i="2"/>
  <c r="E49" i="2"/>
  <c r="E47" i="2"/>
  <c r="M56" i="2"/>
  <c r="F53" i="2"/>
  <c r="H53" i="2" s="1"/>
  <c r="F50" i="2"/>
  <c r="F54" i="2"/>
  <c r="H54" i="2" s="1"/>
  <c r="G57" i="2"/>
  <c r="H46" i="2"/>
  <c r="F47" i="2"/>
  <c r="F48" i="2"/>
  <c r="F49" i="2"/>
  <c r="H49" i="2" s="1"/>
  <c r="F56" i="2"/>
  <c r="F52" i="2"/>
  <c r="F55" i="2"/>
  <c r="H55" i="2" s="1"/>
  <c r="M26" i="2"/>
  <c r="O26" i="2" s="1"/>
  <c r="O35" i="2"/>
  <c r="L13" i="2"/>
  <c r="R57" i="2"/>
  <c r="L8" i="2"/>
  <c r="M15" i="2"/>
  <c r="L7" i="2"/>
  <c r="E14" i="2"/>
  <c r="E17" i="2"/>
  <c r="N33" i="3"/>
  <c r="M31" i="2"/>
  <c r="N38" i="2"/>
  <c r="M8" i="2"/>
  <c r="O8" i="2" s="1"/>
  <c r="L12" i="2"/>
  <c r="L17" i="2"/>
  <c r="L18" i="2"/>
  <c r="F7" i="2"/>
  <c r="E7" i="2"/>
  <c r="R95" i="3"/>
  <c r="F36" i="2"/>
  <c r="H36" i="2" s="1"/>
  <c r="M10" i="2"/>
  <c r="M11" i="2"/>
  <c r="M17" i="2"/>
  <c r="O17" i="2" s="1"/>
  <c r="L9" i="2"/>
  <c r="L11" i="2"/>
  <c r="L15" i="2"/>
  <c r="L14" i="2"/>
  <c r="N19" i="2"/>
  <c r="L10" i="2"/>
  <c r="R32" i="3"/>
  <c r="M34" i="2"/>
  <c r="O34" i="2" s="1"/>
  <c r="M36" i="2"/>
  <c r="M32" i="2"/>
  <c r="M37" i="2"/>
  <c r="M30" i="2"/>
  <c r="O30" i="2" s="1"/>
  <c r="M29" i="2"/>
  <c r="O16" i="2"/>
  <c r="F37" i="2"/>
  <c r="H37" i="2" s="1"/>
  <c r="R38" i="2"/>
  <c r="S38" i="2" s="1"/>
  <c r="F35" i="2"/>
  <c r="H35" i="2" s="1"/>
  <c r="F33" i="2"/>
  <c r="H33" i="2" s="1"/>
  <c r="M12" i="2"/>
  <c r="M9" i="2"/>
  <c r="M18" i="2"/>
  <c r="F13" i="2"/>
  <c r="G33" i="36"/>
  <c r="M14" i="2"/>
  <c r="M13" i="2"/>
  <c r="F17" i="2"/>
  <c r="R19" i="2"/>
  <c r="F12" i="2"/>
  <c r="F18" i="2"/>
  <c r="F11" i="2"/>
  <c r="F14" i="2"/>
  <c r="F8" i="2"/>
  <c r="F15" i="2"/>
  <c r="R95" i="36"/>
  <c r="M49" i="2"/>
  <c r="F34" i="2"/>
  <c r="F26" i="2"/>
  <c r="F38" i="2"/>
  <c r="F32" i="2"/>
  <c r="H32" i="2" s="1"/>
  <c r="G38" i="2"/>
  <c r="F27" i="2"/>
  <c r="H27" i="2" s="1"/>
  <c r="F31" i="2"/>
  <c r="H31" i="2" s="1"/>
  <c r="F29" i="2"/>
  <c r="H29" i="2" s="1"/>
  <c r="F30" i="2"/>
  <c r="E15" i="2"/>
  <c r="E18" i="2"/>
  <c r="E13" i="2"/>
  <c r="E11" i="2"/>
  <c r="F10" i="2"/>
  <c r="H10" i="2" s="1"/>
  <c r="F9" i="2"/>
  <c r="M55" i="2"/>
  <c r="M48" i="2"/>
  <c r="O48" i="2" s="1"/>
  <c r="M52" i="2"/>
  <c r="M54" i="2"/>
  <c r="M47" i="2"/>
  <c r="M46" i="2"/>
  <c r="N57" i="2"/>
  <c r="M53" i="2"/>
  <c r="M45" i="2"/>
  <c r="S50" i="2"/>
  <c r="M50" i="2"/>
  <c r="M33" i="2"/>
  <c r="O33" i="2" s="1"/>
  <c r="G19" i="2"/>
  <c r="E9" i="2"/>
  <c r="E16" i="2"/>
  <c r="H16" i="2" s="1"/>
  <c r="E8" i="2"/>
  <c r="E12" i="2"/>
  <c r="Q19" i="2"/>
  <c r="M28" i="2"/>
  <c r="O28" i="2" s="1"/>
  <c r="N32" i="36"/>
  <c r="R61" i="36"/>
  <c r="O36" i="2" l="1"/>
  <c r="O31" i="2"/>
  <c r="O27" i="2"/>
  <c r="O29" i="2"/>
  <c r="L38" i="2"/>
  <c r="O32" i="2"/>
  <c r="H38" i="2"/>
  <c r="O37" i="2"/>
  <c r="H26" i="2"/>
  <c r="O47" i="2"/>
  <c r="H34" i="2"/>
  <c r="H30" i="2"/>
  <c r="O13" i="2"/>
  <c r="O56" i="2"/>
  <c r="O54" i="2"/>
  <c r="H17" i="2"/>
  <c r="O50" i="2"/>
  <c r="O52" i="2"/>
  <c r="O9" i="2"/>
  <c r="H14" i="2"/>
  <c r="S57" i="2"/>
  <c r="O46" i="2"/>
  <c r="L57" i="2"/>
  <c r="O45" i="2"/>
  <c r="H50" i="2"/>
  <c r="O7" i="2"/>
  <c r="O53" i="2"/>
  <c r="O55" i="2"/>
  <c r="O49" i="2"/>
  <c r="H56" i="2"/>
  <c r="H48" i="2"/>
  <c r="E57" i="2"/>
  <c r="H52" i="2"/>
  <c r="H51" i="2"/>
  <c r="F57" i="2"/>
  <c r="H47" i="2"/>
  <c r="O18" i="2"/>
  <c r="O12" i="2"/>
  <c r="O11" i="2"/>
  <c r="L19" i="2"/>
  <c r="O15" i="2"/>
  <c r="H9" i="2"/>
  <c r="H11" i="2"/>
  <c r="H7" i="2"/>
  <c r="O14" i="2"/>
  <c r="O10" i="2"/>
  <c r="S19" i="2"/>
  <c r="F19" i="2"/>
  <c r="H18" i="2"/>
  <c r="H12" i="2"/>
  <c r="H13" i="2"/>
  <c r="M19" i="2"/>
  <c r="O19" i="2" s="1"/>
  <c r="H15" i="2"/>
  <c r="H8" i="2"/>
  <c r="M57" i="2"/>
  <c r="M38" i="2"/>
  <c r="E19" i="2"/>
  <c r="M95" i="46" l="1"/>
  <c r="K95" i="46"/>
  <c r="N95" i="46"/>
  <c r="P95" i="46"/>
  <c r="R95" i="46"/>
</calcChain>
</file>

<file path=xl/sharedStrings.xml><?xml version="1.0" encoding="utf-8"?>
<sst xmlns="http://schemas.openxmlformats.org/spreadsheetml/2006/main" count="1545" uniqueCount="226">
  <si>
    <t>D</t>
  </si>
  <si>
    <t>HL</t>
  </si>
  <si>
    <t>Intra UE</t>
  </si>
  <si>
    <t>Intra + Extra UE</t>
  </si>
  <si>
    <t>Vinho com DO</t>
  </si>
  <si>
    <t>Vinho com IG</t>
  </si>
  <si>
    <t>Vinho</t>
  </si>
  <si>
    <t>Porto</t>
  </si>
  <si>
    <t>Madeira</t>
  </si>
  <si>
    <t>Outros</t>
  </si>
  <si>
    <t>Vinhos Espumantes e Espumosos</t>
  </si>
  <si>
    <t>Outros Vinhos e Mostos</t>
  </si>
  <si>
    <t>Total</t>
  </si>
  <si>
    <t>Estrutura (%)</t>
  </si>
  <si>
    <t>Taxa de Variação</t>
  </si>
  <si>
    <t>Estrutura</t>
  </si>
  <si>
    <t>Extra UE</t>
  </si>
  <si>
    <t>Destino</t>
  </si>
  <si>
    <t>OUTROS DESTINOS</t>
  </si>
  <si>
    <t>TOTAL</t>
  </si>
  <si>
    <t>1.000 €</t>
  </si>
  <si>
    <t>Europa Comunitária</t>
  </si>
  <si>
    <t>Países Terceiros</t>
  </si>
  <si>
    <t>Preço Médio (€ / l)</t>
  </si>
  <si>
    <t>%</t>
  </si>
  <si>
    <t>Exportações por Tipo de Produto</t>
  </si>
  <si>
    <t>Análise Estatistica do Comércio Internacional de Vinho</t>
  </si>
  <si>
    <t>0 - Nota Introdutória</t>
  </si>
  <si>
    <t>Nota</t>
  </si>
  <si>
    <t>Todos os dados constantes no ficheiro têm como Fonte o Instituto Nacional de Estatistica (INE), pelo que os dados relativos ao Vinho com DOP Porto e Madeira podem diferir dos dados divulgados pelo Instituto dos Vinhos Douro e Porto, IP (IVDP, IP) e Instituto do Vinho, Bordado e do Artesanato da Madeira, IP (IVBAM, IP).</t>
  </si>
  <si>
    <t>Branco</t>
  </si>
  <si>
    <t>Tinto</t>
  </si>
  <si>
    <t>Evolução das Exportações com Destino a uma Seleção de Mercados (NC 2204)</t>
  </si>
  <si>
    <t>2014 - Dados Definitivos</t>
  </si>
  <si>
    <t>Evolução das Exportações de Vinho com DOP com Destino a uma Seleção de Mercados</t>
  </si>
  <si>
    <t>Evolução das Exportações de Vinho com IGP com Destino a uma Seleção de Mercados</t>
  </si>
  <si>
    <t>Até 2 Litros</t>
  </si>
  <si>
    <r>
      <rPr>
        <b/>
        <sz val="11"/>
        <color indexed="9"/>
        <rFont val="Symbol"/>
        <family val="1"/>
        <charset val="2"/>
      </rPr>
      <t xml:space="preserve">D </t>
    </r>
    <r>
      <rPr>
        <b/>
        <sz val="11"/>
        <color indexed="9"/>
        <rFont val="Calibri"/>
        <family val="2"/>
      </rPr>
      <t>2017 / 2016</t>
    </r>
  </si>
  <si>
    <t>2017/2016</t>
  </si>
  <si>
    <t>Superior a 10 Litros</t>
  </si>
  <si>
    <t>Superior a 2 até 10 Litros</t>
  </si>
  <si>
    <t>Vinho Licoroso com DOP / IGP</t>
  </si>
  <si>
    <t>Vinho (ex-mesa)</t>
  </si>
  <si>
    <t>Vinho com Indicação de Casta</t>
  </si>
  <si>
    <t>Vinho Licoroso sem DOP / IGP</t>
  </si>
  <si>
    <t>jan - mar</t>
  </si>
  <si>
    <r>
      <t xml:space="preserve">D </t>
    </r>
    <r>
      <rPr>
        <b/>
        <sz val="11"/>
        <color indexed="9"/>
        <rFont val="Calibri"/>
        <family val="2"/>
      </rPr>
      <t>2017 / 2016</t>
    </r>
  </si>
  <si>
    <t>Evolução das Exportações de Vinho (ex-vinho de mesa) com Destino a uma Seleção de Mercados</t>
  </si>
  <si>
    <t>Superior a 2 litros até 10 litros</t>
  </si>
  <si>
    <t>Superior a 2 litros</t>
  </si>
  <si>
    <t>Até 2 litros</t>
  </si>
  <si>
    <t>Superior a 10 litros</t>
  </si>
  <si>
    <t>Evolução das Exportações de Vinho com DOP + Vinho com IGP + Vinho (ex-mesa) por Cor e Acondicionamento</t>
  </si>
  <si>
    <t>€ / Litro</t>
  </si>
  <si>
    <t>Evolução Recente da Balança Comercial (1.000 €)</t>
  </si>
  <si>
    <t xml:space="preserve">Evolução anual </t>
  </si>
  <si>
    <t>Exportações (1)</t>
  </si>
  <si>
    <t>Intra+ Extra</t>
  </si>
  <si>
    <t>INTA</t>
  </si>
  <si>
    <t>Extra</t>
  </si>
  <si>
    <t>TVH</t>
  </si>
  <si>
    <t>Importações (2)</t>
  </si>
  <si>
    <t>jan</t>
  </si>
  <si>
    <t>fev</t>
  </si>
  <si>
    <t>Saldo [ (1)-(2) ]</t>
  </si>
  <si>
    <t>mar</t>
  </si>
  <si>
    <t>abr</t>
  </si>
  <si>
    <t>Cobertura [ (1) / (2) ]</t>
  </si>
  <si>
    <t>mai</t>
  </si>
  <si>
    <t>jun</t>
  </si>
  <si>
    <t>jul</t>
  </si>
  <si>
    <t>ago</t>
  </si>
  <si>
    <t>set</t>
  </si>
  <si>
    <t>out</t>
  </si>
  <si>
    <t>nov</t>
  </si>
  <si>
    <t>dez</t>
  </si>
  <si>
    <t>TVH - Taxa de Variação Homóloga</t>
  </si>
  <si>
    <t>Evolução  Mensal e Trimestral do Comércio  Internacional de Portugal</t>
  </si>
  <si>
    <t>Importação</t>
  </si>
  <si>
    <t>Exportação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</si>
  <si>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</si>
  <si>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</si>
  <si>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</si>
  <si>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</si>
  <si>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</si>
  <si>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</si>
  <si>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</si>
  <si>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</si>
  <si>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</si>
  <si>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</si>
  <si>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</si>
  <si>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</si>
  <si>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1ª Trim</t>
  </si>
  <si>
    <t>2º Trim</t>
  </si>
  <si>
    <t>3º Trim</t>
  </si>
  <si>
    <t>4º Trim</t>
  </si>
  <si>
    <t>mês</t>
  </si>
  <si>
    <t>Mês</t>
  </si>
  <si>
    <t>1 - Evolução Recente da Balança Comercial</t>
  </si>
  <si>
    <t xml:space="preserve">             </t>
  </si>
  <si>
    <t xml:space="preserve">2 - Evolução  Mensal e Trimestral do Comércio  Internacional </t>
  </si>
  <si>
    <t>5 - Evolução das Exportações com Destino a uma Selecção de Mercados</t>
  </si>
  <si>
    <t>Evolução das Exportações de Vinho com DOP por Mercado / Acondicionamento</t>
  </si>
  <si>
    <t>Evolução das Exportações de Vinho com DOP + IGP + Vinho (ex-mesa) por Mercado / Acondicionamento</t>
  </si>
  <si>
    <t>Evolução das Exportações de Vinho (NC 2204) por Mercado / Acondicionamento</t>
  </si>
  <si>
    <t>Evolução das Exportações de Vinho (ex-mesa) por Mercado / Acondicionamento</t>
  </si>
  <si>
    <t>3 - Exportações por Tipo de Produto</t>
  </si>
  <si>
    <t>4 - Evolução das Exportações de Vinho (NC 2204) por Mercado / Acondicionamento</t>
  </si>
  <si>
    <t>7 - Evolução das Exportações de Vinho com DOP + Vinho com IGP + Vinho (ex-vinho mesa) com Destino a uma Selecção de Mercados</t>
  </si>
  <si>
    <t>8 - Evolução das Exportações de Vinho com DOP por Mercado / Acondicionamento</t>
  </si>
  <si>
    <t>9 - Evolução das Exportações de Vinho com DOP com Destino a uma Selecção de Mercados</t>
  </si>
  <si>
    <t>10 - Evolução das Exportações de Vinho com IGP por Mercado / Acondicionamento</t>
  </si>
  <si>
    <t>11 - Evolução das Exportações de Vinho com IGP com Destino a uma Seleção de Mercados</t>
  </si>
  <si>
    <t>12 - Evolução das Exportações de Vinho ( ex-vinho mesa) por Mercado / Acondicionamento</t>
  </si>
  <si>
    <t>13- Evolução das Exportações de Vinho (ex-vinho mesa) com Destino a uma Seleção de Mercados</t>
  </si>
  <si>
    <t>Evolução das Exportações de Vinhos Espumantes e Espumosos por Mercado</t>
  </si>
  <si>
    <t>14. Evolução das Exportações de Vinhos Espumantes e Espumosos por Mercado</t>
  </si>
  <si>
    <t>Evolução das Exportações de Vinho Licoroso com DOP Porto por Mercado</t>
  </si>
  <si>
    <t>Evolução das Exportações de Vinho Licoroso com DOP Porto com Destino a uma Seleção de Mercados</t>
  </si>
  <si>
    <t>16. Evolução das Exportações de Vinho Licoroso com DOP Porto por Mercado</t>
  </si>
  <si>
    <t>15. Evolução das Exportações de Vinhos Espumantes e Espumosos com Destino a uma Seleção de Mercados</t>
  </si>
  <si>
    <t>17. Evolução das Exportações de Vinho Licoroso com DOP Porto com Destino a uma Seleção de Mercados</t>
  </si>
  <si>
    <t>Evolução das Exportações de Vinhos Espumantes e Espumosos com Destino a uma Seleção de Mercados</t>
  </si>
  <si>
    <t>Evolução das Exportações de Vinho Licoroso com DOP Madeira por Mercado</t>
  </si>
  <si>
    <t>Evolução das Exportações de Vinho Licoroso com DOP Madeira com Destino a uma Seleção de Mercados</t>
  </si>
  <si>
    <t>18. Evolução das Exportações de Vinho Licoroso com DOP Madeira por Mercado</t>
  </si>
  <si>
    <t>19. Evolução das Exportações de Vinho Licoroso com DOP Madeira com Destino a uma Seleção de Mercados</t>
  </si>
  <si>
    <t>2015 - Ddados definitivos Revistos</t>
  </si>
  <si>
    <t xml:space="preserve"> Total</t>
  </si>
  <si>
    <t>6 - Evolução das Exportações de Vinho com DOP + IGP + Vinho ( ex-vinho mesa) por Mercado / Acondicionamento</t>
  </si>
  <si>
    <t>Evolução das Exportações de Vinho com DOP + Vinho com IGP + Vinho (ex-mesa) com Destino a uma Seleção de Mercados</t>
  </si>
  <si>
    <t>2007/2017</t>
  </si>
  <si>
    <t>2018/2017</t>
  </si>
  <si>
    <t>2018 /2017</t>
  </si>
  <si>
    <r>
      <rPr>
        <b/>
        <sz val="11"/>
        <color indexed="9"/>
        <rFont val="Symbol"/>
        <family val="1"/>
        <charset val="2"/>
      </rPr>
      <t xml:space="preserve">D </t>
    </r>
    <r>
      <rPr>
        <b/>
        <sz val="11"/>
        <color indexed="9"/>
        <rFont val="Calibri"/>
        <family val="2"/>
      </rPr>
      <t>2018 / 2017</t>
    </r>
  </si>
  <si>
    <r>
      <t xml:space="preserve">D </t>
    </r>
    <r>
      <rPr>
        <b/>
        <sz val="11"/>
        <color indexed="9"/>
        <rFont val="Calibri"/>
        <family val="2"/>
      </rPr>
      <t>2018/ 2017</t>
    </r>
  </si>
  <si>
    <r>
      <t xml:space="preserve">D </t>
    </r>
    <r>
      <rPr>
        <b/>
        <sz val="11"/>
        <color indexed="9"/>
        <rFont val="Calibri"/>
        <family val="2"/>
      </rPr>
      <t>2018 / 2017</t>
    </r>
  </si>
  <si>
    <t>D       2018/2017</t>
  </si>
  <si>
    <t>Evolução das Exportações de Vinho com IGP por Mercado / Acondicionamento</t>
  </si>
  <si>
    <t>FRANCA</t>
  </si>
  <si>
    <t>E.U.AMERICA</t>
  </si>
  <si>
    <t>BELGICA</t>
  </si>
  <si>
    <t>ALEMANHA</t>
  </si>
  <si>
    <t>BRASIL</t>
  </si>
  <si>
    <t>CANADA</t>
  </si>
  <si>
    <t>REINO UNIDO</t>
  </si>
  <si>
    <t>PAISES BAIXOS</t>
  </si>
  <si>
    <t>SUICA</t>
  </si>
  <si>
    <t>ANGOLA</t>
  </si>
  <si>
    <t>POLONIA</t>
  </si>
  <si>
    <t>ESPANHA</t>
  </si>
  <si>
    <t>CHINA</t>
  </si>
  <si>
    <t>SUECIA</t>
  </si>
  <si>
    <t>DINAMARCA</t>
  </si>
  <si>
    <t>LUXEMBURGO</t>
  </si>
  <si>
    <t>NORUEGA</t>
  </si>
  <si>
    <t>JAPAO</t>
  </si>
  <si>
    <t>PAISES PT N/ DETERM.</t>
  </si>
  <si>
    <t>ITALIA</t>
  </si>
  <si>
    <t>MACAU</t>
  </si>
  <si>
    <t>FEDERAÇÃO RUSSA</t>
  </si>
  <si>
    <t>FINLANDIA</t>
  </si>
  <si>
    <t>Ano Móvel</t>
  </si>
  <si>
    <t>2016 -  Dados Definitivos</t>
  </si>
  <si>
    <t>IRLANDA</t>
  </si>
  <si>
    <t>REP. CHECA</t>
  </si>
  <si>
    <t>AUSTRIA</t>
  </si>
  <si>
    <t>ROMENIA</t>
  </si>
  <si>
    <t>LITUANIA</t>
  </si>
  <si>
    <t>ESTONIA</t>
  </si>
  <si>
    <t>LETONIA</t>
  </si>
  <si>
    <t>GUINE BISSAU</t>
  </si>
  <si>
    <t>S.TOME PRINCIPE</t>
  </si>
  <si>
    <t>PROV/ABAST.BORDO UE</t>
  </si>
  <si>
    <t>ESLOVENIA</t>
  </si>
  <si>
    <t>CHIPRE</t>
  </si>
  <si>
    <t>CABO VERDE</t>
  </si>
  <si>
    <t>AUSTRALIA</t>
  </si>
  <si>
    <t>MOCAMBIQUE</t>
  </si>
  <si>
    <t>HONG-KONG</t>
  </si>
  <si>
    <t>COREIA DO SUL</t>
  </si>
  <si>
    <t>SUAZILANDIA</t>
  </si>
  <si>
    <t>EMIRATOS ARABES</t>
  </si>
  <si>
    <t>UCRANIA</t>
  </si>
  <si>
    <t>NOVA ZELANDIA</t>
  </si>
  <si>
    <t>SINGAPURA</t>
  </si>
  <si>
    <t>PARAGUAI</t>
  </si>
  <si>
    <t>TAIWAN</t>
  </si>
  <si>
    <t>MEXICO</t>
  </si>
  <si>
    <t>AFRICA DO SUL</t>
  </si>
  <si>
    <t>2017 - Dados Provisórios</t>
  </si>
  <si>
    <t>jan-jul</t>
  </si>
  <si>
    <t>TIMOR LESTE</t>
  </si>
  <si>
    <t>TURQUIA</t>
  </si>
  <si>
    <t>NIGERIA</t>
  </si>
  <si>
    <t>HUNGRIA</t>
  </si>
  <si>
    <t>MALTA</t>
  </si>
  <si>
    <t>ANDORRA</t>
  </si>
  <si>
    <t>AZERBAIJAO</t>
  </si>
  <si>
    <t>COLOMBIA</t>
  </si>
  <si>
    <t>COSTA DO MARFIM</t>
  </si>
  <si>
    <t>ZAIRE</t>
  </si>
  <si>
    <t>MARROCOS</t>
  </si>
  <si>
    <t>CAMAROES</t>
  </si>
  <si>
    <t>EQUADOR</t>
  </si>
  <si>
    <t>GANA</t>
  </si>
  <si>
    <t>PROV/ABAST.BORDO PT</t>
  </si>
  <si>
    <t>CATAR</t>
  </si>
  <si>
    <t>BIELORRUSSIA</t>
  </si>
  <si>
    <t>JAMAICA</t>
  </si>
  <si>
    <t>VENEZUELA</t>
  </si>
  <si>
    <t>INDIA</t>
  </si>
  <si>
    <t>BOLIVIA</t>
  </si>
  <si>
    <t>GRECIA</t>
  </si>
  <si>
    <t>REP. ESLOVACA</t>
  </si>
  <si>
    <t>INDONESIA</t>
  </si>
  <si>
    <t>ISRAEL</t>
  </si>
  <si>
    <t>ISLANDIA</t>
  </si>
  <si>
    <t>Janeiro - Agosto 2018 vs Janeiro - Agosto 2017</t>
  </si>
  <si>
    <t>Jan - Ago</t>
  </si>
  <si>
    <t>set 16 a ago 17</t>
  </si>
  <si>
    <t>set17 a ago 18</t>
  </si>
  <si>
    <t>jan-ago</t>
  </si>
  <si>
    <t>BULGARIA</t>
  </si>
  <si>
    <t>URUGUAI</t>
  </si>
  <si>
    <t>FILIPINAS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</si>
</sst>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0.0%"/>
  </numFmts>
  <fonts count="17" x14ac:knownFonts="1">
    <font>
      <sz val="11"/>
      <color theme="1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Symbol"/>
      <family val="1"/>
      <charset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Symbol"/>
      <family val="1"/>
      <charset val="2"/>
    </font>
    <font>
      <b/>
      <i/>
      <sz val="11"/>
      <color theme="1"/>
      <name val="Calibri"/>
      <family val="2"/>
    </font>
    <font>
      <b/>
      <sz val="12"/>
      <color rgb="FF002060"/>
      <name val="Calibri"/>
      <family val="2"/>
    </font>
    <font>
      <b/>
      <sz val="9"/>
      <color theme="0"/>
      <name val="Symbol"/>
      <family val="1"/>
      <charset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94">
    <border>
      <left/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 style="medium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0"/>
      </left>
      <right/>
      <top/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thin">
        <color theme="0"/>
      </left>
      <right style="medium">
        <color theme="8" tint="-0.24994659260841701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0"/>
      </right>
      <top style="medium">
        <color theme="8" tint="-0.24994659260841701"/>
      </top>
      <bottom style="thin">
        <color theme="0"/>
      </bottom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/>
      <bottom/>
      <diagonal/>
    </border>
    <border>
      <left style="medium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 style="medium">
        <color theme="8" tint="-0.24994659260841701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 style="medium">
        <color theme="8" tint="-0.24994659260841701"/>
      </right>
      <top/>
      <bottom style="thin">
        <color theme="0"/>
      </bottom>
      <diagonal/>
    </border>
    <border>
      <left style="medium">
        <color theme="8" tint="-0.24994659260841701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0"/>
      </right>
      <top/>
      <bottom/>
      <diagonal/>
    </border>
    <border>
      <left style="medium">
        <color theme="8" tint="-0.24994659260841701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 style="medium">
        <color theme="8" tint="-0.24994659260841701"/>
      </right>
      <top style="thin">
        <color theme="0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/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/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 style="thin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/>
      <top style="thin">
        <color theme="0"/>
      </top>
      <bottom style="medium">
        <color theme="8" tint="-0.2499465926084170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1">
    <xf numFmtId="0" fontId="0" fillId="0" borderId="0" xfId="0"/>
    <xf numFmtId="0" fontId="0" fillId="0" borderId="0" xfId="0" applyBorder="1"/>
    <xf numFmtId="0" fontId="7" fillId="0" borderId="0" xfId="0" applyFont="1"/>
    <xf numFmtId="3" fontId="0" fillId="0" borderId="0" xfId="0" applyNumberFormat="1" applyBorder="1"/>
    <xf numFmtId="164" fontId="0" fillId="0" borderId="0" xfId="0" applyNumberFormat="1" applyBorder="1"/>
    <xf numFmtId="0" fontId="9" fillId="0" borderId="0" xfId="0" applyFont="1" applyBorder="1"/>
    <xf numFmtId="0" fontId="10" fillId="0" borderId="0" xfId="0" applyFont="1"/>
    <xf numFmtId="0" fontId="6" fillId="0" borderId="0" xfId="1"/>
    <xf numFmtId="0" fontId="0" fillId="0" borderId="0" xfId="0" applyFill="1" applyBorder="1"/>
    <xf numFmtId="0" fontId="9" fillId="0" borderId="0" xfId="0" applyFont="1"/>
    <xf numFmtId="0" fontId="0" fillId="0" borderId="0" xfId="0" applyAlignment="1">
      <alignment vertical="top" wrapText="1"/>
    </xf>
    <xf numFmtId="0" fontId="11" fillId="0" borderId="0" xfId="0" applyFont="1"/>
    <xf numFmtId="0" fontId="7" fillId="0" borderId="0" xfId="0" applyFont="1" applyBorder="1"/>
    <xf numFmtId="0" fontId="0" fillId="0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7" fillId="0" borderId="6" xfId="0" applyFont="1" applyBorder="1"/>
    <xf numFmtId="0" fontId="7" fillId="0" borderId="7" xfId="0" applyFont="1" applyBorder="1"/>
    <xf numFmtId="164" fontId="7" fillId="0" borderId="7" xfId="0" applyNumberFormat="1" applyFont="1" applyBorder="1"/>
    <xf numFmtId="0" fontId="9" fillId="0" borderId="9" xfId="0" applyFont="1" applyBorder="1"/>
    <xf numFmtId="0" fontId="8" fillId="2" borderId="2" xfId="0" applyFont="1" applyFill="1" applyBorder="1" applyAlignment="1">
      <alignment horizontal="center"/>
    </xf>
    <xf numFmtId="3" fontId="7" fillId="0" borderId="6" xfId="0" applyNumberFormat="1" applyFont="1" applyBorder="1"/>
    <xf numFmtId="3" fontId="7" fillId="0" borderId="8" xfId="0" applyNumberFormat="1" applyFont="1" applyBorder="1"/>
    <xf numFmtId="3" fontId="0" fillId="0" borderId="2" xfId="0" applyNumberFormat="1" applyBorder="1"/>
    <xf numFmtId="3" fontId="0" fillId="0" borderId="1" xfId="0" applyNumberFormat="1" applyBorder="1"/>
    <xf numFmtId="3" fontId="9" fillId="0" borderId="12" xfId="0" applyNumberFormat="1" applyFont="1" applyBorder="1"/>
    <xf numFmtId="3" fontId="0" fillId="0" borderId="3" xfId="0" applyNumberFormat="1" applyBorder="1"/>
    <xf numFmtId="3" fontId="0" fillId="0" borderId="5" xfId="0" applyNumberFormat="1" applyBorder="1"/>
    <xf numFmtId="164" fontId="7" fillId="0" borderId="6" xfId="0" applyNumberFormat="1" applyFont="1" applyBorder="1"/>
    <xf numFmtId="164" fontId="0" fillId="0" borderId="2" xfId="0" applyNumberFormat="1" applyBorder="1"/>
    <xf numFmtId="164" fontId="0" fillId="0" borderId="3" xfId="0" applyNumberFormat="1" applyBorder="1"/>
    <xf numFmtId="0" fontId="9" fillId="0" borderId="12" xfId="0" applyFont="1" applyBorder="1"/>
    <xf numFmtId="164" fontId="9" fillId="0" borderId="12" xfId="0" applyNumberFormat="1" applyFont="1" applyBorder="1"/>
    <xf numFmtId="2" fontId="7" fillId="0" borderId="3" xfId="0" applyNumberFormat="1" applyFont="1" applyBorder="1"/>
    <xf numFmtId="0" fontId="8" fillId="2" borderId="3" xfId="0" applyFont="1" applyFill="1" applyBorder="1" applyAlignment="1">
      <alignment horizontal="center"/>
    </xf>
    <xf numFmtId="6" fontId="8" fillId="2" borderId="4" xfId="0" applyNumberFormat="1" applyFont="1" applyFill="1" applyBorder="1" applyAlignment="1">
      <alignment horizontal="center"/>
    </xf>
    <xf numFmtId="2" fontId="0" fillId="0" borderId="2" xfId="0" applyNumberFormat="1" applyFont="1" applyBorder="1"/>
    <xf numFmtId="2" fontId="0" fillId="0" borderId="0" xfId="0" applyNumberFormat="1" applyFont="1" applyBorder="1"/>
    <xf numFmtId="2" fontId="7" fillId="0" borderId="6" xfId="0" applyNumberFormat="1" applyFont="1" applyBorder="1"/>
    <xf numFmtId="0" fontId="3" fillId="0" borderId="0" xfId="0" applyFont="1"/>
    <xf numFmtId="3" fontId="9" fillId="0" borderId="2" xfId="0" applyNumberFormat="1" applyFont="1" applyBorder="1"/>
    <xf numFmtId="164" fontId="9" fillId="0" borderId="15" xfId="0" applyNumberFormat="1" applyFont="1" applyBorder="1"/>
    <xf numFmtId="164" fontId="9" fillId="0" borderId="2" xfId="0" applyNumberFormat="1" applyFont="1" applyBorder="1"/>
    <xf numFmtId="0" fontId="0" fillId="0" borderId="15" xfId="0" applyBorder="1"/>
    <xf numFmtId="0" fontId="9" fillId="0" borderId="16" xfId="0" applyFont="1" applyBorder="1"/>
    <xf numFmtId="3" fontId="9" fillId="0" borderId="15" xfId="0" applyNumberFormat="1" applyFont="1" applyBorder="1"/>
    <xf numFmtId="164" fontId="0" fillId="0" borderId="15" xfId="0" applyNumberFormat="1" applyBorder="1"/>
    <xf numFmtId="2" fontId="0" fillId="0" borderId="2" xfId="0" applyNumberFormat="1" applyBorder="1"/>
    <xf numFmtId="2" fontId="0" fillId="0" borderId="12" xfId="0" applyNumberFormat="1" applyBorder="1"/>
    <xf numFmtId="0" fontId="0" fillId="0" borderId="0" xfId="0" applyAlignment="1">
      <alignment horizontal="center"/>
    </xf>
    <xf numFmtId="0" fontId="7" fillId="0" borderId="6" xfId="0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9" fontId="7" fillId="0" borderId="7" xfId="0" applyNumberFormat="1" applyFont="1" applyBorder="1"/>
    <xf numFmtId="3" fontId="0" fillId="0" borderId="19" xfId="0" applyNumberFormat="1" applyBorder="1"/>
    <xf numFmtId="164" fontId="0" fillId="0" borderId="20" xfId="0" applyNumberFormat="1" applyBorder="1"/>
    <xf numFmtId="3" fontId="7" fillId="0" borderId="6" xfId="0" applyNumberFormat="1" applyFont="1" applyFill="1" applyBorder="1"/>
    <xf numFmtId="2" fontId="0" fillId="0" borderId="2" xfId="0" applyNumberFormat="1" applyBorder="1" applyAlignment="1">
      <alignment horizontal="center"/>
    </xf>
    <xf numFmtId="164" fontId="0" fillId="0" borderId="19" xfId="0" applyNumberFormat="1" applyBorder="1"/>
    <xf numFmtId="2" fontId="0" fillId="0" borderId="19" xfId="0" applyNumberFormat="1" applyBorder="1" applyAlignment="1">
      <alignment horizontal="center"/>
    </xf>
    <xf numFmtId="0" fontId="0" fillId="0" borderId="0" xfId="0" applyAlignment="1"/>
    <xf numFmtId="0" fontId="8" fillId="2" borderId="2" xfId="0" applyFont="1" applyFill="1" applyBorder="1" applyAlignment="1">
      <alignment horizontal="center"/>
    </xf>
    <xf numFmtId="0" fontId="7" fillId="0" borderId="0" xfId="0" applyFont="1" applyFill="1" applyBorder="1"/>
    <xf numFmtId="0" fontId="13" fillId="0" borderId="0" xfId="0" applyFont="1"/>
    <xf numFmtId="2" fontId="7" fillId="0" borderId="12" xfId="0" applyNumberFormat="1" applyFont="1" applyBorder="1"/>
    <xf numFmtId="2" fontId="7" fillId="0" borderId="9" xfId="0" applyNumberFormat="1" applyFont="1" applyBorder="1"/>
    <xf numFmtId="164" fontId="9" fillId="0" borderId="9" xfId="0" applyNumberFormat="1" applyFont="1" applyBorder="1"/>
    <xf numFmtId="0" fontId="9" fillId="0" borderId="0" xfId="0" applyFont="1" applyFill="1" applyBorder="1"/>
    <xf numFmtId="0" fontId="9" fillId="0" borderId="2" xfId="0" applyFont="1" applyBorder="1"/>
    <xf numFmtId="164" fontId="9" fillId="0" borderId="0" xfId="0" applyNumberFormat="1" applyFont="1" applyBorder="1"/>
    <xf numFmtId="0" fontId="7" fillId="0" borderId="4" xfId="0" applyFont="1" applyBorder="1"/>
    <xf numFmtId="3" fontId="7" fillId="0" borderId="3" xfId="0" applyNumberFormat="1" applyFont="1" applyBorder="1"/>
    <xf numFmtId="164" fontId="7" fillId="0" borderId="3" xfId="0" applyNumberFormat="1" applyFont="1" applyBorder="1"/>
    <xf numFmtId="164" fontId="4" fillId="0" borderId="18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2" fontId="0" fillId="0" borderId="10" xfId="0" applyNumberFormat="1" applyBorder="1"/>
    <xf numFmtId="2" fontId="0" fillId="0" borderId="3" xfId="0" applyNumberFormat="1" applyBorder="1"/>
    <xf numFmtId="164" fontId="4" fillId="0" borderId="24" xfId="0" applyNumberFormat="1" applyFont="1" applyFill="1" applyBorder="1" applyAlignment="1"/>
    <xf numFmtId="164" fontId="4" fillId="0" borderId="25" xfId="0" applyNumberFormat="1" applyFont="1" applyFill="1" applyBorder="1" applyAlignment="1"/>
    <xf numFmtId="164" fontId="4" fillId="0" borderId="26" xfId="0" applyNumberFormat="1" applyFont="1" applyFill="1" applyBorder="1" applyAlignment="1"/>
    <xf numFmtId="164" fontId="4" fillId="0" borderId="27" xfId="0" applyNumberFormat="1" applyFont="1" applyFill="1" applyBorder="1" applyAlignment="1"/>
    <xf numFmtId="164" fontId="4" fillId="0" borderId="2" xfId="0" applyNumberFormat="1" applyFont="1" applyFill="1" applyBorder="1" applyAlignment="1"/>
    <xf numFmtId="164" fontId="4" fillId="0" borderId="12" xfId="0" applyNumberFormat="1" applyFont="1" applyFill="1" applyBorder="1" applyAlignment="1"/>
    <xf numFmtId="164" fontId="4" fillId="0" borderId="10" xfId="0" applyNumberFormat="1" applyFont="1" applyFill="1" applyBorder="1" applyAlignment="1"/>
    <xf numFmtId="164" fontId="4" fillId="0" borderId="3" xfId="0" applyNumberFormat="1" applyFont="1" applyFill="1" applyBorder="1" applyAlignment="1"/>
    <xf numFmtId="0" fontId="0" fillId="0" borderId="4" xfId="0" applyBorder="1" applyAlignment="1"/>
    <xf numFmtId="164" fontId="4" fillId="0" borderId="18" xfId="0" applyNumberFormat="1" applyFont="1" applyFill="1" applyBorder="1" applyAlignment="1"/>
    <xf numFmtId="164" fontId="4" fillId="0" borderId="23" xfId="0" applyNumberFormat="1" applyFont="1" applyFill="1" applyBorder="1" applyAlignment="1"/>
    <xf numFmtId="164" fontId="4" fillId="0" borderId="29" xfId="0" applyNumberFormat="1" applyFont="1" applyFill="1" applyBorder="1" applyAlignment="1"/>
    <xf numFmtId="164" fontId="4" fillId="0" borderId="17" xfId="0" applyNumberFormat="1" applyFont="1" applyFill="1" applyBorder="1" applyAlignment="1"/>
    <xf numFmtId="0" fontId="7" fillId="0" borderId="1" xfId="0" applyFont="1" applyBorder="1" applyAlignment="1">
      <alignment horizontal="center"/>
    </xf>
    <xf numFmtId="164" fontId="4" fillId="0" borderId="6" xfId="0" applyNumberFormat="1" applyFont="1" applyFill="1" applyBorder="1" applyAlignment="1"/>
    <xf numFmtId="164" fontId="4" fillId="0" borderId="30" xfId="0" applyNumberFormat="1" applyFont="1" applyFill="1" applyBorder="1" applyAlignment="1"/>
    <xf numFmtId="164" fontId="4" fillId="0" borderId="31" xfId="0" applyNumberFormat="1" applyFont="1" applyFill="1" applyBorder="1" applyAlignment="1"/>
    <xf numFmtId="164" fontId="4" fillId="0" borderId="32" xfId="0" applyNumberFormat="1" applyFont="1" applyFill="1" applyBorder="1" applyAlignment="1"/>
    <xf numFmtId="164" fontId="4" fillId="0" borderId="33" xfId="0" applyNumberFormat="1" applyFont="1" applyFill="1" applyBorder="1" applyAlignment="1"/>
    <xf numFmtId="164" fontId="4" fillId="0" borderId="34" xfId="0" applyNumberFormat="1" applyFont="1" applyFill="1" applyBorder="1" applyAlignment="1"/>
    <xf numFmtId="164" fontId="4" fillId="0" borderId="35" xfId="0" applyNumberFormat="1" applyFont="1" applyFill="1" applyBorder="1" applyAlignment="1"/>
    <xf numFmtId="164" fontId="4" fillId="0" borderId="28" xfId="0" applyNumberFormat="1" applyFont="1" applyFill="1" applyBorder="1" applyAlignment="1"/>
    <xf numFmtId="2" fontId="7" fillId="0" borderId="4" xfId="0" applyNumberFormat="1" applyFont="1" applyBorder="1"/>
    <xf numFmtId="2" fontId="0" fillId="0" borderId="12" xfId="0" applyNumberFormat="1" applyFont="1" applyBorder="1"/>
    <xf numFmtId="2" fontId="0" fillId="0" borderId="9" xfId="0" applyNumberFormat="1" applyFont="1" applyBorder="1"/>
    <xf numFmtId="2" fontId="8" fillId="0" borderId="3" xfId="0" applyNumberFormat="1" applyFont="1" applyBorder="1"/>
    <xf numFmtId="164" fontId="8" fillId="0" borderId="17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7" fillId="0" borderId="7" xfId="0" applyNumberFormat="1" applyFont="1" applyBorder="1"/>
    <xf numFmtId="0" fontId="0" fillId="0" borderId="9" xfId="0" applyBorder="1" applyAlignment="1">
      <alignment horizontal="left" indent="1"/>
    </xf>
    <xf numFmtId="0" fontId="0" fillId="0" borderId="9" xfId="0" applyBorder="1"/>
    <xf numFmtId="0" fontId="7" fillId="0" borderId="6" xfId="0" applyFont="1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9" fillId="0" borderId="3" xfId="0" applyFont="1" applyBorder="1"/>
    <xf numFmtId="0" fontId="0" fillId="0" borderId="4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3" fontId="0" fillId="0" borderId="12" xfId="0" applyNumberFormat="1" applyBorder="1"/>
    <xf numFmtId="3" fontId="0" fillId="0" borderId="13" xfId="0" applyNumberFormat="1" applyBorder="1"/>
    <xf numFmtId="164" fontId="4" fillId="0" borderId="6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64" fontId="8" fillId="0" borderId="24" xfId="0" applyNumberFormat="1" applyFont="1" applyFill="1" applyBorder="1" applyAlignment="1">
      <alignment horizontal="center"/>
    </xf>
    <xf numFmtId="2" fontId="8" fillId="0" borderId="10" xfId="0" applyNumberFormat="1" applyFont="1" applyBorder="1"/>
    <xf numFmtId="2" fontId="7" fillId="0" borderId="11" xfId="0" applyNumberFormat="1" applyFont="1" applyBorder="1"/>
    <xf numFmtId="164" fontId="8" fillId="0" borderId="29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164" fontId="8" fillId="0" borderId="27" xfId="0" applyNumberFormat="1" applyFont="1" applyFill="1" applyBorder="1" applyAlignment="1">
      <alignment horizontal="center"/>
    </xf>
    <xf numFmtId="2" fontId="8" fillId="0" borderId="19" xfId="0" applyNumberFormat="1" applyFont="1" applyBorder="1"/>
    <xf numFmtId="2" fontId="7" fillId="0" borderId="20" xfId="0" applyNumberFormat="1" applyFont="1" applyBorder="1"/>
    <xf numFmtId="164" fontId="8" fillId="0" borderId="28" xfId="0" applyNumberFormat="1" applyFont="1" applyFill="1" applyBorder="1" applyAlignment="1">
      <alignment horizontal="center"/>
    </xf>
    <xf numFmtId="2" fontId="7" fillId="0" borderId="22" xfId="0" applyNumberFormat="1" applyFont="1" applyBorder="1"/>
    <xf numFmtId="2" fontId="7" fillId="0" borderId="21" xfId="0" applyNumberFormat="1" applyFont="1" applyBorder="1"/>
    <xf numFmtId="164" fontId="4" fillId="0" borderId="37" xfId="0" applyNumberFormat="1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0" fillId="0" borderId="20" xfId="0" applyBorder="1"/>
    <xf numFmtId="0" fontId="5" fillId="0" borderId="0" xfId="0" applyFont="1" applyBorder="1"/>
    <xf numFmtId="0" fontId="5" fillId="0" borderId="0" xfId="0" applyFont="1"/>
    <xf numFmtId="164" fontId="4" fillId="0" borderId="1" xfId="0" applyNumberFormat="1" applyFont="1" applyFill="1" applyBorder="1" applyAlignment="1"/>
    <xf numFmtId="164" fontId="4" fillId="0" borderId="7" xfId="0" applyNumberFormat="1" applyFont="1" applyFill="1" applyBorder="1" applyAlignment="1"/>
    <xf numFmtId="164" fontId="0" fillId="0" borderId="43" xfId="0" applyNumberFormat="1" applyBorder="1"/>
    <xf numFmtId="0" fontId="0" fillId="0" borderId="46" xfId="0" applyBorder="1"/>
    <xf numFmtId="3" fontId="5" fillId="0" borderId="0" xfId="0" applyNumberFormat="1" applyFont="1"/>
    <xf numFmtId="0" fontId="0" fillId="0" borderId="44" xfId="0" applyBorder="1"/>
    <xf numFmtId="0" fontId="5" fillId="0" borderId="0" xfId="0" applyFont="1" applyFill="1"/>
    <xf numFmtId="6" fontId="7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3" fontId="5" fillId="0" borderId="0" xfId="0" applyNumberFormat="1" applyFont="1" applyFill="1"/>
    <xf numFmtId="4" fontId="0" fillId="0" borderId="0" xfId="0" applyNumberFormat="1" applyBorder="1"/>
    <xf numFmtId="0" fontId="0" fillId="0" borderId="4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9" xfId="0" applyBorder="1"/>
    <xf numFmtId="3" fontId="0" fillId="0" borderId="20" xfId="0" applyNumberFormat="1" applyBorder="1"/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32" xfId="0" applyNumberFormat="1" applyBorder="1"/>
    <xf numFmtId="0" fontId="0" fillId="0" borderId="36" xfId="0" applyBorder="1"/>
    <xf numFmtId="3" fontId="0" fillId="0" borderId="34" xfId="0" applyNumberFormat="1" applyBorder="1"/>
    <xf numFmtId="0" fontId="0" fillId="0" borderId="34" xfId="0" applyBorder="1"/>
    <xf numFmtId="3" fontId="0" fillId="0" borderId="0" xfId="0" applyNumberFormat="1"/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/>
    <xf numFmtId="4" fontId="0" fillId="0" borderId="19" xfId="0" applyNumberFormat="1" applyBorder="1"/>
    <xf numFmtId="4" fontId="0" fillId="0" borderId="20" xfId="0" applyNumberFormat="1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4" xfId="0" applyNumberFormat="1" applyBorder="1"/>
    <xf numFmtId="0" fontId="8" fillId="0" borderId="7" xfId="0" applyFont="1" applyFill="1" applyBorder="1" applyAlignment="1">
      <alignment horizontal="center"/>
    </xf>
    <xf numFmtId="0" fontId="5" fillId="0" borderId="0" xfId="0" applyFont="1" applyBorder="1" applyAlignment="1"/>
    <xf numFmtId="3" fontId="0" fillId="0" borderId="33" xfId="0" applyNumberFormat="1" applyBorder="1" applyAlignment="1"/>
    <xf numFmtId="3" fontId="0" fillId="0" borderId="24" xfId="0" applyNumberFormat="1" applyBorder="1" applyAlignment="1"/>
    <xf numFmtId="164" fontId="0" fillId="0" borderId="47" xfId="0" applyNumberFormat="1" applyBorder="1" applyAlignment="1"/>
    <xf numFmtId="3" fontId="0" fillId="0" borderId="32" xfId="0" applyNumberFormat="1" applyBorder="1" applyAlignment="1"/>
    <xf numFmtId="3" fontId="0" fillId="0" borderId="48" xfId="0" applyNumberFormat="1" applyBorder="1" applyAlignment="1"/>
    <xf numFmtId="164" fontId="0" fillId="0" borderId="34" xfId="0" applyNumberFormat="1" applyBorder="1" applyAlignment="1"/>
    <xf numFmtId="164" fontId="4" fillId="0" borderId="49" xfId="0" applyNumberFormat="1" applyFont="1" applyFill="1" applyBorder="1" applyAlignment="1"/>
    <xf numFmtId="0" fontId="0" fillId="0" borderId="36" xfId="0" applyBorder="1" applyAlignment="1"/>
    <xf numFmtId="164" fontId="4" fillId="0" borderId="50" xfId="0" applyNumberFormat="1" applyFont="1" applyFill="1" applyBorder="1" applyAlignment="1"/>
    <xf numFmtId="3" fontId="0" fillId="0" borderId="2" xfId="0" applyNumberFormat="1" applyBorder="1" applyAlignment="1"/>
    <xf numFmtId="3" fontId="0" fillId="0" borderId="49" xfId="0" applyNumberFormat="1" applyBorder="1" applyAlignment="1"/>
    <xf numFmtId="164" fontId="0" fillId="0" borderId="44" xfId="0" applyNumberFormat="1" applyBorder="1" applyAlignment="1"/>
    <xf numFmtId="164" fontId="0" fillId="0" borderId="45" xfId="0" applyNumberFormat="1" applyBorder="1" applyAlignment="1"/>
    <xf numFmtId="164" fontId="0" fillId="0" borderId="43" xfId="0" applyNumberFormat="1" applyBorder="1" applyAlignment="1"/>
    <xf numFmtId="0" fontId="8" fillId="2" borderId="38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/>
    </xf>
    <xf numFmtId="0" fontId="8" fillId="2" borderId="53" xfId="0" applyFont="1" applyFill="1" applyBorder="1" applyAlignment="1">
      <alignment horizontal="center" vertical="center"/>
    </xf>
    <xf numFmtId="0" fontId="12" fillId="0" borderId="7" xfId="0" applyFont="1" applyFill="1" applyBorder="1" applyAlignment="1"/>
    <xf numFmtId="6" fontId="7" fillId="0" borderId="0" xfId="0" applyNumberFormat="1" applyFont="1" applyAlignment="1"/>
    <xf numFmtId="0" fontId="12" fillId="0" borderId="0" xfId="0" applyFont="1" applyFill="1" applyBorder="1" applyAlignment="1"/>
    <xf numFmtId="0" fontId="12" fillId="2" borderId="62" xfId="0" applyFont="1" applyFill="1" applyBorder="1" applyAlignment="1">
      <alignment horizontal="center"/>
    </xf>
    <xf numFmtId="0" fontId="8" fillId="2" borderId="63" xfId="0" applyFont="1" applyFill="1" applyBorder="1" applyAlignment="1">
      <alignment horizontal="center"/>
    </xf>
    <xf numFmtId="0" fontId="8" fillId="2" borderId="64" xfId="0" applyFont="1" applyFill="1" applyBorder="1" applyAlignment="1">
      <alignment horizontal="center"/>
    </xf>
    <xf numFmtId="0" fontId="8" fillId="2" borderId="68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7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6" fontId="8" fillId="2" borderId="0" xfId="0" applyNumberFormat="1" applyFont="1" applyFill="1" applyBorder="1" applyAlignment="1">
      <alignment horizontal="center"/>
    </xf>
    <xf numFmtId="0" fontId="8" fillId="2" borderId="78" xfId="0" applyFont="1" applyFill="1" applyBorder="1" applyAlignment="1">
      <alignment horizontal="center"/>
    </xf>
    <xf numFmtId="0" fontId="8" fillId="2" borderId="79" xfId="0" applyFont="1" applyFill="1" applyBorder="1" applyAlignment="1">
      <alignment horizontal="center"/>
    </xf>
    <xf numFmtId="0" fontId="8" fillId="2" borderId="82" xfId="0" applyFont="1" applyFill="1" applyBorder="1" applyAlignment="1">
      <alignment horizontal="center"/>
    </xf>
    <xf numFmtId="0" fontId="8" fillId="2" borderId="83" xfId="0" applyFont="1" applyFill="1" applyBorder="1" applyAlignment="1">
      <alignment horizontal="center"/>
    </xf>
    <xf numFmtId="0" fontId="8" fillId="2" borderId="84" xfId="0" applyFont="1" applyFill="1" applyBorder="1" applyAlignment="1">
      <alignment horizontal="center"/>
    </xf>
    <xf numFmtId="3" fontId="0" fillId="0" borderId="24" xfId="0" applyNumberFormat="1" applyBorder="1"/>
    <xf numFmtId="3" fontId="9" fillId="0" borderId="25" xfId="0" applyNumberFormat="1" applyFont="1" applyBorder="1"/>
    <xf numFmtId="3" fontId="9" fillId="0" borderId="24" xfId="0" applyNumberFormat="1" applyFont="1" applyBorder="1"/>
    <xf numFmtId="3" fontId="9" fillId="0" borderId="85" xfId="0" applyNumberFormat="1" applyFont="1" applyBorder="1"/>
    <xf numFmtId="3" fontId="0" fillId="0" borderId="27" xfId="0" applyNumberFormat="1" applyBorder="1"/>
    <xf numFmtId="3" fontId="7" fillId="0" borderId="27" xfId="0" applyNumberFormat="1" applyFont="1" applyBorder="1"/>
    <xf numFmtId="164" fontId="0" fillId="0" borderId="24" xfId="0" applyNumberFormat="1" applyBorder="1"/>
    <xf numFmtId="164" fontId="9" fillId="0" borderId="25" xfId="0" applyNumberFormat="1" applyFont="1" applyBorder="1"/>
    <xf numFmtId="164" fontId="9" fillId="0" borderId="24" xfId="0" applyNumberFormat="1" applyFont="1" applyBorder="1"/>
    <xf numFmtId="164" fontId="9" fillId="0" borderId="85" xfId="0" applyNumberFormat="1" applyFont="1" applyBorder="1"/>
    <xf numFmtId="164" fontId="0" fillId="0" borderId="85" xfId="0" applyNumberFormat="1" applyBorder="1"/>
    <xf numFmtId="164" fontId="0" fillId="0" borderId="27" xfId="0" applyNumberFormat="1" applyBorder="1"/>
    <xf numFmtId="164" fontId="7" fillId="0" borderId="27" xfId="0" applyNumberFormat="1" applyFont="1" applyBorder="1"/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0" fontId="8" fillId="2" borderId="86" xfId="0" applyFont="1" applyFill="1" applyBorder="1" applyAlignment="1">
      <alignment horizontal="center"/>
    </xf>
    <xf numFmtId="3" fontId="7" fillId="0" borderId="31" xfId="0" applyNumberFormat="1" applyFont="1" applyBorder="1"/>
    <xf numFmtId="164" fontId="7" fillId="0" borderId="31" xfId="0" applyNumberFormat="1" applyFont="1" applyBorder="1"/>
    <xf numFmtId="2" fontId="7" fillId="0" borderId="31" xfId="0" applyNumberFormat="1" applyFont="1" applyBorder="1"/>
    <xf numFmtId="3" fontId="0" fillId="0" borderId="33" xfId="0" applyNumberFormat="1" applyBorder="1"/>
    <xf numFmtId="3" fontId="7" fillId="0" borderId="31" xfId="0" applyNumberFormat="1" applyFont="1" applyBorder="1" applyAlignment="1">
      <alignment horizontal="center"/>
    </xf>
    <xf numFmtId="164" fontId="0" fillId="0" borderId="33" xfId="0" applyNumberFormat="1" applyBorder="1"/>
    <xf numFmtId="164" fontId="7" fillId="0" borderId="31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3" fontId="7" fillId="0" borderId="31" xfId="0" applyNumberFormat="1" applyFont="1" applyFill="1" applyBorder="1"/>
    <xf numFmtId="9" fontId="7" fillId="0" borderId="31" xfId="0" applyNumberFormat="1" applyFont="1" applyBorder="1"/>
    <xf numFmtId="2" fontId="0" fillId="0" borderId="33" xfId="0" applyNumberFormat="1" applyBorder="1"/>
    <xf numFmtId="2" fontId="0" fillId="0" borderId="24" xfId="0" applyNumberFormat="1" applyBorder="1"/>
    <xf numFmtId="3" fontId="0" fillId="0" borderId="48" xfId="0" applyNumberFormat="1" applyBorder="1"/>
    <xf numFmtId="3" fontId="0" fillId="0" borderId="49" xfId="0" applyNumberFormat="1" applyBorder="1"/>
    <xf numFmtId="3" fontId="0" fillId="0" borderId="50" xfId="0" applyNumberFormat="1" applyBorder="1"/>
    <xf numFmtId="4" fontId="0" fillId="0" borderId="48" xfId="0" applyNumberFormat="1" applyBorder="1"/>
    <xf numFmtId="4" fontId="0" fillId="0" borderId="49" xfId="0" applyNumberFormat="1" applyBorder="1"/>
    <xf numFmtId="4" fontId="0" fillId="0" borderId="50" xfId="0" applyNumberFormat="1" applyBorder="1"/>
    <xf numFmtId="164" fontId="0" fillId="0" borderId="0" xfId="0" applyNumberFormat="1" applyFont="1" applyBorder="1"/>
    <xf numFmtId="0" fontId="8" fillId="2" borderId="60" xfId="0" applyFont="1" applyFill="1" applyBorder="1" applyAlignment="1">
      <alignment horizontal="center"/>
    </xf>
    <xf numFmtId="0" fontId="8" fillId="2" borderId="87" xfId="0" applyFont="1" applyFill="1" applyBorder="1" applyAlignment="1">
      <alignment horizontal="center"/>
    </xf>
    <xf numFmtId="0" fontId="7" fillId="0" borderId="2" xfId="0" applyFont="1" applyBorder="1"/>
    <xf numFmtId="3" fontId="7" fillId="0" borderId="7" xfId="0" applyNumberFormat="1" applyFont="1" applyBorder="1"/>
    <xf numFmtId="3" fontId="0" fillId="0" borderId="32" xfId="0" applyNumberFormat="1" applyFont="1" applyBorder="1"/>
    <xf numFmtId="3" fontId="0" fillId="0" borderId="33" xfId="0" applyNumberFormat="1" applyFont="1" applyBorder="1"/>
    <xf numFmtId="3" fontId="0" fillId="0" borderId="34" xfId="0" applyNumberFormat="1" applyFont="1" applyBorder="1"/>
    <xf numFmtId="3" fontId="0" fillId="0" borderId="24" xfId="0" applyNumberFormat="1" applyFont="1" applyBorder="1"/>
    <xf numFmtId="3" fontId="7" fillId="0" borderId="35" xfId="0" applyNumberFormat="1" applyFont="1" applyBorder="1"/>
    <xf numFmtId="164" fontId="0" fillId="0" borderId="33" xfId="0" applyNumberFormat="1" applyFont="1" applyBorder="1"/>
    <xf numFmtId="164" fontId="0" fillId="0" borderId="24" xfId="0" applyNumberFormat="1" applyFont="1" applyBorder="1"/>
    <xf numFmtId="3" fontId="0" fillId="0" borderId="2" xfId="0" applyNumberFormat="1" applyFont="1" applyBorder="1"/>
    <xf numFmtId="164" fontId="4" fillId="0" borderId="8" xfId="0" applyNumberFormat="1" applyFont="1" applyFill="1" applyBorder="1" applyAlignment="1"/>
    <xf numFmtId="164" fontId="4" fillId="0" borderId="20" xfId="0" applyNumberFormat="1" applyFont="1" applyFill="1" applyBorder="1" applyAlignment="1"/>
    <xf numFmtId="164" fontId="4" fillId="0" borderId="14" xfId="0" applyNumberFormat="1" applyFont="1" applyFill="1" applyBorder="1" applyAlignment="1"/>
    <xf numFmtId="164" fontId="4" fillId="0" borderId="0" xfId="0" applyNumberFormat="1" applyFont="1" applyFill="1" applyBorder="1" applyAlignment="1"/>
    <xf numFmtId="0" fontId="8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6" xfId="0" applyNumberFormat="1" applyBorder="1"/>
    <xf numFmtId="3" fontId="0" fillId="0" borderId="88" xfId="0" applyNumberFormat="1" applyBorder="1"/>
    <xf numFmtId="3" fontId="0" fillId="0" borderId="7" xfId="0" applyNumberFormat="1" applyBorder="1"/>
    <xf numFmtId="0" fontId="0" fillId="0" borderId="7" xfId="0" applyBorder="1" applyAlignment="1">
      <alignment horizontal="center"/>
    </xf>
    <xf numFmtId="0" fontId="0" fillId="0" borderId="18" xfId="0" applyBorder="1"/>
    <xf numFmtId="4" fontId="0" fillId="0" borderId="6" xfId="0" applyNumberFormat="1" applyBorder="1"/>
    <xf numFmtId="4" fontId="0" fillId="0" borderId="88" xfId="0" applyNumberFormat="1" applyBorder="1"/>
    <xf numFmtId="4" fontId="0" fillId="0" borderId="7" xfId="0" applyNumberFormat="1" applyBorder="1"/>
    <xf numFmtId="4" fontId="0" fillId="0" borderId="8" xfId="0" applyNumberFormat="1" applyBorder="1"/>
    <xf numFmtId="3" fontId="0" fillId="0" borderId="31" xfId="0" applyNumberFormat="1" applyBorder="1"/>
    <xf numFmtId="164" fontId="0" fillId="0" borderId="32" xfId="0" applyNumberFormat="1" applyBorder="1"/>
    <xf numFmtId="164" fontId="0" fillId="0" borderId="34" xfId="0" applyNumberFormat="1" applyBorder="1"/>
    <xf numFmtId="164" fontId="0" fillId="0" borderId="36" xfId="0" applyNumberFormat="1" applyBorder="1"/>
    <xf numFmtId="0" fontId="8" fillId="2" borderId="6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0" fillId="0" borderId="20" xfId="0" applyNumberFormat="1" applyBorder="1" applyAlignment="1"/>
    <xf numFmtId="164" fontId="4" fillId="0" borderId="4" xfId="0" applyNumberFormat="1" applyFont="1" applyFill="1" applyBorder="1" applyAlignment="1"/>
    <xf numFmtId="3" fontId="0" fillId="0" borderId="0" xfId="0" applyNumberFormat="1" applyBorder="1" applyAlignment="1"/>
    <xf numFmtId="0" fontId="8" fillId="2" borderId="68" xfId="0" applyFont="1" applyFill="1" applyBorder="1" applyAlignment="1">
      <alignment horizontal="center" vertical="center"/>
    </xf>
    <xf numFmtId="0" fontId="5" fillId="0" borderId="1" xfId="0" applyFont="1" applyBorder="1" applyAlignment="1"/>
    <xf numFmtId="0" fontId="5" fillId="0" borderId="7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9" fillId="0" borderId="20" xfId="0" applyFont="1" applyBorder="1"/>
    <xf numFmtId="0" fontId="9" fillId="0" borderId="14" xfId="0" applyFont="1" applyBorder="1"/>
    <xf numFmtId="0" fontId="13" fillId="0" borderId="19" xfId="0" applyFont="1" applyBorder="1"/>
    <xf numFmtId="3" fontId="9" fillId="0" borderId="19" xfId="0" applyNumberFormat="1" applyFont="1" applyBorder="1"/>
    <xf numFmtId="3" fontId="9" fillId="0" borderId="33" xfId="0" applyNumberFormat="1" applyFont="1" applyBorder="1"/>
    <xf numFmtId="164" fontId="9" fillId="0" borderId="19" xfId="0" applyNumberFormat="1" applyFont="1" applyBorder="1"/>
    <xf numFmtId="164" fontId="9" fillId="0" borderId="33" xfId="0" applyNumberFormat="1" applyFont="1" applyBorder="1"/>
    <xf numFmtId="164" fontId="16" fillId="0" borderId="18" xfId="0" applyNumberFormat="1" applyFont="1" applyFill="1" applyBorder="1" applyAlignment="1"/>
    <xf numFmtId="164" fontId="16" fillId="0" borderId="4" xfId="0" applyNumberFormat="1" applyFont="1" applyFill="1" applyBorder="1" applyAlignment="1"/>
    <xf numFmtId="164" fontId="16" fillId="0" borderId="27" xfId="0" applyNumberFormat="1" applyFont="1" applyFill="1" applyBorder="1" applyAlignment="1"/>
    <xf numFmtId="164" fontId="16" fillId="0" borderId="0" xfId="0" applyNumberFormat="1" applyFont="1" applyBorder="1"/>
    <xf numFmtId="164" fontId="16" fillId="0" borderId="2" xfId="0" applyNumberFormat="1" applyFont="1" applyFill="1" applyBorder="1" applyAlignment="1"/>
    <xf numFmtId="164" fontId="16" fillId="0" borderId="24" xfId="0" applyNumberFormat="1" applyFont="1" applyFill="1" applyBorder="1" applyAlignment="1"/>
    <xf numFmtId="164" fontId="16" fillId="0" borderId="20" xfId="0" applyNumberFormat="1" applyFont="1" applyFill="1" applyBorder="1" applyAlignment="1"/>
    <xf numFmtId="164" fontId="16" fillId="0" borderId="33" xfId="0" applyNumberFormat="1" applyFont="1" applyFill="1" applyBorder="1" applyAlignment="1"/>
    <xf numFmtId="164" fontId="16" fillId="0" borderId="19" xfId="0" applyNumberFormat="1" applyFont="1" applyFill="1" applyBorder="1" applyAlignment="1"/>
    <xf numFmtId="164" fontId="16" fillId="0" borderId="3" xfId="0" applyNumberFormat="1" applyFont="1" applyFill="1" applyBorder="1" applyAlignment="1"/>
    <xf numFmtId="164" fontId="16" fillId="0" borderId="0" xfId="0" applyNumberFormat="1" applyFont="1" applyFill="1" applyBorder="1" applyAlignment="1"/>
    <xf numFmtId="164" fontId="9" fillId="0" borderId="20" xfId="0" applyNumberFormat="1" applyFont="1" applyBorder="1"/>
    <xf numFmtId="164" fontId="9" fillId="0" borderId="4" xfId="0" applyNumberFormat="1" applyFont="1" applyBorder="1"/>
    <xf numFmtId="164" fontId="9" fillId="0" borderId="27" xfId="0" applyNumberFormat="1" applyFont="1" applyBorder="1"/>
    <xf numFmtId="0" fontId="0" fillId="0" borderId="0" xfId="0" applyFont="1" applyBorder="1"/>
    <xf numFmtId="0" fontId="0" fillId="0" borderId="0" xfId="0" applyFont="1" applyFill="1" applyBorder="1"/>
    <xf numFmtId="0" fontId="9" fillId="0" borderId="1" xfId="0" applyFont="1" applyBorder="1"/>
    <xf numFmtId="0" fontId="9" fillId="0" borderId="4" xfId="0" applyFont="1" applyBorder="1"/>
    <xf numFmtId="0" fontId="9" fillId="0" borderId="5" xfId="0" applyFont="1" applyBorder="1"/>
    <xf numFmtId="3" fontId="0" fillId="0" borderId="3" xfId="0" applyNumberFormat="1" applyFont="1" applyBorder="1"/>
    <xf numFmtId="3" fontId="0" fillId="0" borderId="27" xfId="0" applyNumberFormat="1" applyFont="1" applyBorder="1"/>
    <xf numFmtId="164" fontId="0" fillId="0" borderId="4" xfId="0" applyNumberFormat="1" applyFont="1" applyBorder="1"/>
    <xf numFmtId="164" fontId="0" fillId="0" borderId="27" xfId="0" applyNumberFormat="1" applyFont="1" applyBorder="1"/>
    <xf numFmtId="164" fontId="16" fillId="0" borderId="17" xfId="0" applyNumberFormat="1" applyFont="1" applyFill="1" applyBorder="1" applyAlignment="1"/>
    <xf numFmtId="2" fontId="4" fillId="0" borderId="3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2" fontId="16" fillId="0" borderId="2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24" xfId="0" applyNumberFormat="1" applyBorder="1"/>
    <xf numFmtId="4" fontId="0" fillId="0" borderId="89" xfId="0" applyNumberFormat="1" applyBorder="1"/>
    <xf numFmtId="4" fontId="0" fillId="0" borderId="90" xfId="0" applyNumberFormat="1" applyBorder="1"/>
    <xf numFmtId="4" fontId="0" fillId="0" borderId="91" xfId="0" applyNumberFormat="1" applyBorder="1"/>
    <xf numFmtId="0" fontId="8" fillId="2" borderId="92" xfId="0" applyFont="1" applyFill="1" applyBorder="1" applyAlignment="1">
      <alignment horizontal="center" wrapText="1"/>
    </xf>
    <xf numFmtId="164" fontId="4" fillId="0" borderId="91" xfId="0" applyNumberFormat="1" applyFont="1" applyFill="1" applyBorder="1" applyAlignment="1">
      <alignment horizontal="center"/>
    </xf>
    <xf numFmtId="0" fontId="8" fillId="2" borderId="93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8" fillId="2" borderId="54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77" xfId="0" applyFont="1" applyFill="1" applyBorder="1" applyAlignment="1">
      <alignment horizontal="center" vertical="center" wrapText="1"/>
    </xf>
    <xf numFmtId="0" fontId="8" fillId="2" borderId="86" xfId="0" applyFont="1" applyFill="1" applyBorder="1" applyAlignment="1">
      <alignment horizontal="center" vertical="center" wrapText="1"/>
    </xf>
    <xf numFmtId="0" fontId="8" fillId="2" borderId="76" xfId="0" applyFont="1" applyFill="1" applyBorder="1" applyAlignment="1">
      <alignment horizontal="center"/>
    </xf>
    <xf numFmtId="0" fontId="8" fillId="2" borderId="56" xfId="0" applyFont="1" applyFill="1" applyBorder="1" applyAlignment="1">
      <alignment horizontal="center"/>
    </xf>
    <xf numFmtId="0" fontId="8" fillId="2" borderId="55" xfId="0" applyFont="1" applyFill="1" applyBorder="1" applyAlignment="1">
      <alignment horizontal="center"/>
    </xf>
    <xf numFmtId="0" fontId="15" fillId="2" borderId="52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/>
    </xf>
    <xf numFmtId="0" fontId="15" fillId="2" borderId="67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2" borderId="80" xfId="0" applyFont="1" applyFill="1" applyBorder="1" applyAlignment="1">
      <alignment horizontal="center"/>
    </xf>
    <xf numFmtId="0" fontId="8" fillId="2" borderId="81" xfId="0" applyFont="1" applyFill="1" applyBorder="1" applyAlignment="1">
      <alignment horizontal="center"/>
    </xf>
    <xf numFmtId="0" fontId="8" fillId="2" borderId="69" xfId="0" applyFont="1" applyFill="1" applyBorder="1" applyAlignment="1">
      <alignment horizontal="center"/>
    </xf>
    <xf numFmtId="0" fontId="8" fillId="2" borderId="71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0" fontId="8" fillId="2" borderId="77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/>
    </xf>
    <xf numFmtId="0" fontId="8" fillId="2" borderId="61" xfId="0" applyFont="1" applyFill="1" applyBorder="1" applyAlignment="1">
      <alignment horizontal="center"/>
    </xf>
    <xf numFmtId="6" fontId="8" fillId="2" borderId="19" xfId="0" applyNumberFormat="1" applyFont="1" applyFill="1" applyBorder="1" applyAlignment="1">
      <alignment horizontal="center"/>
    </xf>
    <xf numFmtId="0" fontId="8" fillId="2" borderId="70" xfId="0" applyFont="1" applyFill="1" applyBorder="1" applyAlignment="1">
      <alignment horizontal="center"/>
    </xf>
    <xf numFmtId="0" fontId="8" fillId="2" borderId="66" xfId="0" applyFont="1" applyFill="1" applyBorder="1" applyAlignment="1">
      <alignment horizontal="center"/>
    </xf>
    <xf numFmtId="0" fontId="8" fillId="2" borderId="65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1" fillId="2" borderId="67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49" fontId="8" fillId="2" borderId="19" xfId="0" applyNumberFormat="1" applyFont="1" applyFill="1" applyBorder="1" applyAlignment="1">
      <alignment horizontal="center"/>
    </xf>
    <xf numFmtId="49" fontId="8" fillId="2" borderId="20" xfId="0" applyNumberFormat="1" applyFont="1" applyFill="1" applyBorder="1" applyAlignment="1">
      <alignment horizontal="center"/>
    </xf>
    <xf numFmtId="0" fontId="12" fillId="2" borderId="67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8" fillId="2" borderId="72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2">
    <cellStyle name="Hiperligação" xfId="1" builtinId="8"/>
    <cellStyle name="Normal" xfId="0" builtinId="0"/>
  </cellStyles>
  <dxfs count="18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B0D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'1'!$A$6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'1'!$B$6:$L$6</c:f>
              <c:numCache>
                <c:formatCode>#,##0</c:formatCode>
                <c:ptCount val="11"/>
                <c:pt idx="0">
                  <c:v>595986.61599999934</c:v>
                </c:pt>
                <c:pt idx="1">
                  <c:v>575965.5770000004</c:v>
                </c:pt>
                <c:pt idx="2">
                  <c:v>544011.29100000043</c:v>
                </c:pt>
                <c:pt idx="3">
                  <c:v>614380.20499999926</c:v>
                </c:pt>
                <c:pt idx="4">
                  <c:v>656918.26000000106</c:v>
                </c:pt>
                <c:pt idx="5">
                  <c:v>703504.83500000078</c:v>
                </c:pt>
                <c:pt idx="6">
                  <c:v>720793.56200000143</c:v>
                </c:pt>
                <c:pt idx="7">
                  <c:v>726284.80299999879</c:v>
                </c:pt>
                <c:pt idx="8">
                  <c:v>735533.90500000014</c:v>
                </c:pt>
                <c:pt idx="9">
                  <c:v>723670.50300000003</c:v>
                </c:pt>
                <c:pt idx="10">
                  <c:v>779036.33099999977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360480"/>
        <c:axId val="927349280"/>
      </c:barChart>
      <c:catAx>
        <c:axId val="92736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927349280"/>
        <c:crosses val="autoZero"/>
        <c:auto val="1"/>
        <c:lblAlgn val="ctr"/>
        <c:lblOffset val="100"/>
        <c:noMultiLvlLbl val="0"/>
      </c:catAx>
      <c:valAx>
        <c:axId val="9273492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2736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'1'!$A$28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'1'!$B$28:$L$28</c:f>
              <c:numCache>
                <c:formatCode>#,##0</c:formatCode>
                <c:ptCount val="11"/>
                <c:pt idx="0">
                  <c:v>203692.62899999981</c:v>
                </c:pt>
                <c:pt idx="1">
                  <c:v>204985.89900000018</c:v>
                </c:pt>
                <c:pt idx="2">
                  <c:v>199789.29300000027</c:v>
                </c:pt>
                <c:pt idx="3">
                  <c:v>228223.55300000019</c:v>
                </c:pt>
                <c:pt idx="4">
                  <c:v>265930.68800000026</c:v>
                </c:pt>
                <c:pt idx="5">
                  <c:v>297477.92300000013</c:v>
                </c:pt>
                <c:pt idx="6">
                  <c:v>313201.62099999894</c:v>
                </c:pt>
                <c:pt idx="7">
                  <c:v>319331.63400000043</c:v>
                </c:pt>
                <c:pt idx="8">
                  <c:v>313646.51399999997</c:v>
                </c:pt>
                <c:pt idx="9">
                  <c:v>292733.26400000002</c:v>
                </c:pt>
                <c:pt idx="10">
                  <c:v>335910.984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618736"/>
        <c:axId val="237620416"/>
      </c:barChart>
      <c:catAx>
        <c:axId val="237618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7620416"/>
        <c:crosses val="autoZero"/>
        <c:auto val="1"/>
        <c:lblAlgn val="ctr"/>
        <c:lblOffset val="100"/>
        <c:noMultiLvlLbl val="0"/>
      </c:catAx>
      <c:valAx>
        <c:axId val="2376204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37618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'1'!$A$30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'1'!$B$30:$L$30</c:f>
              <c:numCache>
                <c:formatCode>#,##0</c:formatCode>
                <c:ptCount val="11"/>
                <c:pt idx="0">
                  <c:v>575.60500000000002</c:v>
                </c:pt>
                <c:pt idx="1">
                  <c:v>741.03499999999963</c:v>
                </c:pt>
                <c:pt idx="2">
                  <c:v>1388.8809999999992</c:v>
                </c:pt>
                <c:pt idx="3">
                  <c:v>899.43599999999992</c:v>
                </c:pt>
                <c:pt idx="4">
                  <c:v>1170.3489999999999</c:v>
                </c:pt>
                <c:pt idx="5">
                  <c:v>1022.7370000000001</c:v>
                </c:pt>
                <c:pt idx="6">
                  <c:v>1030.066</c:v>
                </c:pt>
                <c:pt idx="7">
                  <c:v>1010.0199999999998</c:v>
                </c:pt>
                <c:pt idx="8">
                  <c:v>1183.202</c:v>
                </c:pt>
                <c:pt idx="9">
                  <c:v>1121.55</c:v>
                </c:pt>
                <c:pt idx="10">
                  <c:v>1027.1999999999998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645376"/>
        <c:axId val="305653776"/>
      </c:barChart>
      <c:catAx>
        <c:axId val="305645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5653776"/>
        <c:crosses val="autoZero"/>
        <c:auto val="1"/>
        <c:lblAlgn val="ctr"/>
        <c:lblOffset val="100"/>
        <c:noMultiLvlLbl val="0"/>
      </c:catAx>
      <c:valAx>
        <c:axId val="30565377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05645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'1'!$A$32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'1'!$B$32:$L$32</c:f>
              <c:numCache>
                <c:formatCode>#,##0</c:formatCode>
                <c:ptCount val="11"/>
                <c:pt idx="0">
                  <c:v>203117.0239999998</c:v>
                </c:pt>
                <c:pt idx="1">
                  <c:v>204244.86400000018</c:v>
                </c:pt>
                <c:pt idx="2">
                  <c:v>198400.41200000027</c:v>
                </c:pt>
                <c:pt idx="3">
                  <c:v>227324.1170000002</c:v>
                </c:pt>
                <c:pt idx="4">
                  <c:v>264760.33900000027</c:v>
                </c:pt>
                <c:pt idx="5">
                  <c:v>296455.1860000001</c:v>
                </c:pt>
                <c:pt idx="6">
                  <c:v>312171.55499999895</c:v>
                </c:pt>
                <c:pt idx="7">
                  <c:v>318321.61400000041</c:v>
                </c:pt>
                <c:pt idx="8">
                  <c:v>312463.31199999998</c:v>
                </c:pt>
                <c:pt idx="9">
                  <c:v>291611.71400000004</c:v>
                </c:pt>
                <c:pt idx="10">
                  <c:v>334883.78399999999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657136"/>
        <c:axId val="305648736"/>
      </c:barChart>
      <c:catAx>
        <c:axId val="305657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5648736"/>
        <c:crosses val="autoZero"/>
        <c:auto val="1"/>
        <c:lblAlgn val="ctr"/>
        <c:lblOffset val="100"/>
        <c:noMultiLvlLbl val="0"/>
      </c:catAx>
      <c:valAx>
        <c:axId val="30564873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0565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'[1]1'!$A$12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'[1]1'!$B$5:$F$5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'[1]1'!$B$12:$F$12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5656576"/>
        <c:axId val="305652656"/>
      </c:lineChart>
      <c:catAx>
        <c:axId val="305656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5652656"/>
        <c:crosses val="autoZero"/>
        <c:auto val="1"/>
        <c:lblAlgn val="ctr"/>
        <c:lblOffset val="100"/>
        <c:noMultiLvlLbl val="0"/>
      </c:catAx>
      <c:valAx>
        <c:axId val="3056526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05656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81660104986879E-2"/>
          <c:y val="0.1581353248625243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'1'!$B$8:$L$8</c:f>
              <c:numCache>
                <c:formatCode>#,##0</c:formatCode>
                <c:ptCount val="11"/>
                <c:pt idx="0">
                  <c:v>63256.660999999986</c:v>
                </c:pt>
                <c:pt idx="1">
                  <c:v>80362.627999999997</c:v>
                </c:pt>
                <c:pt idx="2">
                  <c:v>79098.747999999992</c:v>
                </c:pt>
                <c:pt idx="3">
                  <c:v>89493.364999999991</c:v>
                </c:pt>
                <c:pt idx="4">
                  <c:v>81914.569000000003</c:v>
                </c:pt>
                <c:pt idx="5">
                  <c:v>86371.3</c:v>
                </c:pt>
                <c:pt idx="6">
                  <c:v>122399.00100000002</c:v>
                </c:pt>
                <c:pt idx="7">
                  <c:v>125153.99100000001</c:v>
                </c:pt>
                <c:pt idx="8">
                  <c:v>116754.90900000001</c:v>
                </c:pt>
                <c:pt idx="9">
                  <c:v>109963.90500000001</c:v>
                </c:pt>
                <c:pt idx="10">
                  <c:v>137123.27999999997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352080"/>
        <c:axId val="927368880"/>
      </c:barChart>
      <c:catAx>
        <c:axId val="927352080"/>
        <c:scaling>
          <c:orientation val="minMax"/>
        </c:scaling>
        <c:delete val="1"/>
        <c:axPos val="b"/>
        <c:majorTickMark val="out"/>
        <c:minorTickMark val="none"/>
        <c:tickLblPos val="nextTo"/>
        <c:crossAx val="927368880"/>
        <c:crosses val="autoZero"/>
        <c:auto val="1"/>
        <c:lblAlgn val="ctr"/>
        <c:lblOffset val="100"/>
        <c:noMultiLvlLbl val="0"/>
      </c:catAx>
      <c:valAx>
        <c:axId val="9273688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27352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'1'!$A$10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'1'!$B$10:$L$10</c:f>
              <c:numCache>
                <c:formatCode>#,##0</c:formatCode>
                <c:ptCount val="11"/>
                <c:pt idx="0">
                  <c:v>532729.95499999938</c:v>
                </c:pt>
                <c:pt idx="1">
                  <c:v>495602.94900000037</c:v>
                </c:pt>
                <c:pt idx="2">
                  <c:v>464912.54300000041</c:v>
                </c:pt>
                <c:pt idx="3">
                  <c:v>524886.83999999927</c:v>
                </c:pt>
                <c:pt idx="4">
                  <c:v>575003.69100000104</c:v>
                </c:pt>
                <c:pt idx="5">
                  <c:v>617133.53500000073</c:v>
                </c:pt>
                <c:pt idx="6">
                  <c:v>598394.56100000138</c:v>
                </c:pt>
                <c:pt idx="7">
                  <c:v>601130.81199999875</c:v>
                </c:pt>
                <c:pt idx="8">
                  <c:v>618778.99600000016</c:v>
                </c:pt>
                <c:pt idx="9">
                  <c:v>613706.598</c:v>
                </c:pt>
                <c:pt idx="10">
                  <c:v>641913.05099999974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371120"/>
        <c:axId val="927371680"/>
      </c:barChart>
      <c:catAx>
        <c:axId val="927371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7371680"/>
        <c:crosses val="autoZero"/>
        <c:auto val="1"/>
        <c:lblAlgn val="ctr"/>
        <c:lblOffset val="100"/>
        <c:noMultiLvlLbl val="0"/>
      </c:catAx>
      <c:valAx>
        <c:axId val="9273716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27371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'[1]1'!$A$12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'[1]1'!$B$5:$F$5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'[1]1'!$B$12:$F$12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7373920"/>
        <c:axId val="927374480"/>
      </c:lineChart>
      <c:catAx>
        <c:axId val="927373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7374480"/>
        <c:crosses val="autoZero"/>
        <c:auto val="1"/>
        <c:lblAlgn val="ctr"/>
        <c:lblOffset val="100"/>
        <c:noMultiLvlLbl val="0"/>
      </c:catAx>
      <c:valAx>
        <c:axId val="9273744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927373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'1'!$A$17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'1'!$B$17:$L$17</c:f>
              <c:numCache>
                <c:formatCode>#,##0</c:formatCode>
                <c:ptCount val="11"/>
                <c:pt idx="0">
                  <c:v>392293.98699999956</c:v>
                </c:pt>
                <c:pt idx="1">
                  <c:v>370979.67800000019</c:v>
                </c:pt>
                <c:pt idx="2">
                  <c:v>344221.9980000002</c:v>
                </c:pt>
                <c:pt idx="3">
                  <c:v>386156.65199999954</c:v>
                </c:pt>
                <c:pt idx="4">
                  <c:v>390987.57199999987</c:v>
                </c:pt>
                <c:pt idx="5">
                  <c:v>406026.91199999966</c:v>
                </c:pt>
                <c:pt idx="6">
                  <c:v>407591.94099999947</c:v>
                </c:pt>
                <c:pt idx="7">
                  <c:v>406953.16899999988</c:v>
                </c:pt>
                <c:pt idx="8">
                  <c:v>421887.39099999977</c:v>
                </c:pt>
                <c:pt idx="9">
                  <c:v>430937.23899999994</c:v>
                </c:pt>
                <c:pt idx="10">
                  <c:v>442975.94799999986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376720"/>
        <c:axId val="927377280"/>
      </c:barChart>
      <c:catAx>
        <c:axId val="927376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7377280"/>
        <c:crosses val="autoZero"/>
        <c:auto val="1"/>
        <c:lblAlgn val="ctr"/>
        <c:lblOffset val="100"/>
        <c:noMultiLvlLbl val="0"/>
      </c:catAx>
      <c:valAx>
        <c:axId val="9273772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27376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'1'!$A$19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'1'!$B$19:$L$19</c:f>
              <c:numCache>
                <c:formatCode>#,##0</c:formatCode>
                <c:ptCount val="11"/>
                <c:pt idx="0">
                  <c:v>62681.055999999982</c:v>
                </c:pt>
                <c:pt idx="1">
                  <c:v>79621.592999999993</c:v>
                </c:pt>
                <c:pt idx="2">
                  <c:v>77709.866999999998</c:v>
                </c:pt>
                <c:pt idx="3">
                  <c:v>88593.929000000004</c:v>
                </c:pt>
                <c:pt idx="4">
                  <c:v>80744.22</c:v>
                </c:pt>
                <c:pt idx="5">
                  <c:v>85348.562999999995</c:v>
                </c:pt>
                <c:pt idx="6">
                  <c:v>121368.93500000001</c:v>
                </c:pt>
                <c:pt idx="7">
                  <c:v>124143.97100000002</c:v>
                </c:pt>
                <c:pt idx="8">
                  <c:v>115571.70700000001</c:v>
                </c:pt>
                <c:pt idx="9">
                  <c:v>108842.355</c:v>
                </c:pt>
                <c:pt idx="10">
                  <c:v>136096.07999999996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379520"/>
        <c:axId val="927380080"/>
      </c:barChart>
      <c:catAx>
        <c:axId val="927379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7380080"/>
        <c:crosses val="autoZero"/>
        <c:auto val="1"/>
        <c:lblAlgn val="ctr"/>
        <c:lblOffset val="100"/>
        <c:noMultiLvlLbl val="0"/>
      </c:catAx>
      <c:valAx>
        <c:axId val="9273800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27379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'1'!$A$21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'1'!$B$21:$L$21</c:f>
              <c:numCache>
                <c:formatCode>#,##0</c:formatCode>
                <c:ptCount val="11"/>
                <c:pt idx="0">
                  <c:v>329612.93099999957</c:v>
                </c:pt>
                <c:pt idx="1">
                  <c:v>291358.0850000002</c:v>
                </c:pt>
                <c:pt idx="2">
                  <c:v>266512.13100000017</c:v>
                </c:pt>
                <c:pt idx="3">
                  <c:v>297562.72299999953</c:v>
                </c:pt>
                <c:pt idx="4">
                  <c:v>310243.35199999984</c:v>
                </c:pt>
                <c:pt idx="5">
                  <c:v>320678.3489999997</c:v>
                </c:pt>
                <c:pt idx="6">
                  <c:v>286223.00599999947</c:v>
                </c:pt>
                <c:pt idx="7">
                  <c:v>282809.19799999986</c:v>
                </c:pt>
                <c:pt idx="8">
                  <c:v>306315.68399999978</c:v>
                </c:pt>
                <c:pt idx="9">
                  <c:v>322094.88399999996</c:v>
                </c:pt>
                <c:pt idx="10">
                  <c:v>306879.8679999999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627696"/>
        <c:axId val="237628256"/>
      </c:barChart>
      <c:catAx>
        <c:axId val="237627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7628256"/>
        <c:crosses val="autoZero"/>
        <c:auto val="1"/>
        <c:lblAlgn val="ctr"/>
        <c:lblOffset val="100"/>
        <c:noMultiLvlLbl val="0"/>
      </c:catAx>
      <c:valAx>
        <c:axId val="23762825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37627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marker>
            <c:symbol val="none"/>
          </c:marker>
          <c:cat>
            <c:numRef>
              <c:f>'1'!$Q$13:$S$13</c:f>
              <c:numCache>
                <c:formatCode>General</c:formatCode>
                <c:ptCount val="3"/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623216"/>
        <c:axId val="237622656"/>
      </c:lineChart>
      <c:catAx>
        <c:axId val="237623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7622656"/>
        <c:crosses val="autoZero"/>
        <c:auto val="1"/>
        <c:lblAlgn val="ctr"/>
        <c:lblOffset val="100"/>
        <c:noMultiLvlLbl val="0"/>
      </c:catAx>
      <c:valAx>
        <c:axId val="2376226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7623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'[1]1'!$A$12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'[1]1'!$B$5:$F$5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'[1]1'!$B$12:$F$12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624896"/>
        <c:axId val="237624336"/>
      </c:lineChart>
      <c:catAx>
        <c:axId val="237624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7624336"/>
        <c:crosses val="autoZero"/>
        <c:auto val="1"/>
        <c:lblAlgn val="ctr"/>
        <c:lblOffset val="100"/>
        <c:noMultiLvlLbl val="0"/>
      </c:catAx>
      <c:valAx>
        <c:axId val="237624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7624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4</xdr:col>
      <xdr:colOff>38100</xdr:colOff>
      <xdr:row>4</xdr:row>
      <xdr:rowOff>76200</xdr:rowOff>
    </xdr:to>
    <xdr:pic>
      <xdr:nvPicPr>
        <xdr:cNvPr id="1145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5</xdr:row>
      <xdr:rowOff>76200</xdr:rowOff>
    </xdr:from>
    <xdr:to>
      <xdr:col>13</xdr:col>
      <xdr:colOff>57150</xdr:colOff>
      <xdr:row>6</xdr:row>
      <xdr:rowOff>257175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76200</xdr:colOff>
      <xdr:row>7</xdr:row>
      <xdr:rowOff>0</xdr:rowOff>
    </xdr:from>
    <xdr:to>
      <xdr:col>13</xdr:col>
      <xdr:colOff>57150</xdr:colOff>
      <xdr:row>8</xdr:row>
      <xdr:rowOff>200025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76200</xdr:colOff>
      <xdr:row>9</xdr:row>
      <xdr:rowOff>0</xdr:rowOff>
    </xdr:from>
    <xdr:to>
      <xdr:col>13</xdr:col>
      <xdr:colOff>57150</xdr:colOff>
      <xdr:row>10</xdr:row>
      <xdr:rowOff>180975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1219200</xdr:colOff>
      <xdr:row>12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16</xdr:row>
      <xdr:rowOff>28575</xdr:rowOff>
    </xdr:from>
    <xdr:to>
      <xdr:col>12</xdr:col>
      <xdr:colOff>1219200</xdr:colOff>
      <xdr:row>17</xdr:row>
      <xdr:rowOff>219075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18</xdr:row>
      <xdr:rowOff>76200</xdr:rowOff>
    </xdr:from>
    <xdr:to>
      <xdr:col>12</xdr:col>
      <xdr:colOff>1219200</xdr:colOff>
      <xdr:row>19</xdr:row>
      <xdr:rowOff>200025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1219200</xdr:colOff>
      <xdr:row>21</xdr:row>
      <xdr:rowOff>247650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1219200</xdr:colOff>
      <xdr:row>22</xdr:row>
      <xdr:rowOff>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1219200</xdr:colOff>
      <xdr:row>23</xdr:row>
      <xdr:rowOff>0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47625</xdr:colOff>
      <xdr:row>27</xdr:row>
      <xdr:rowOff>28575</xdr:rowOff>
    </xdr:from>
    <xdr:to>
      <xdr:col>13</xdr:col>
      <xdr:colOff>28575</xdr:colOff>
      <xdr:row>28</xdr:row>
      <xdr:rowOff>152400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47625</xdr:colOff>
      <xdr:row>29</xdr:row>
      <xdr:rowOff>0</xdr:rowOff>
    </xdr:from>
    <xdr:to>
      <xdr:col>13</xdr:col>
      <xdr:colOff>28575</xdr:colOff>
      <xdr:row>30</xdr:row>
      <xdr:rowOff>142875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57150</xdr:colOff>
      <xdr:row>31</xdr:row>
      <xdr:rowOff>95250</xdr:rowOff>
    </xdr:from>
    <xdr:to>
      <xdr:col>13</xdr:col>
      <xdr:colOff>38100</xdr:colOff>
      <xdr:row>32</xdr:row>
      <xdr:rowOff>228600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1219200</xdr:colOff>
      <xdr:row>34</xdr:row>
      <xdr:rowOff>0</xdr:rowOff>
    </xdr:to>
    <xdr:graphicFrame macro="">
      <xdr:nvGraphicFramePr>
        <xdr:cNvPr id="20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JL/Dropbox/IVV/S&#237;ntese%20Estatistica/Mar&#231;o%202013/Sintese%20Estatistica%20Jan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 refreshError="1"/>
      <sheetData sheetId="1" refreshError="1"/>
      <sheetData sheetId="2">
        <row r="5">
          <cell r="B5">
            <v>2007</v>
          </cell>
          <cell r="C5">
            <v>2008</v>
          </cell>
          <cell r="D5">
            <v>2009</v>
          </cell>
          <cell r="E5">
            <v>2010</v>
          </cell>
          <cell r="F5">
            <v>2011</v>
          </cell>
        </row>
        <row r="12">
          <cell r="A12" t="str">
            <v>Cobertura [ (1) / (2) ]</v>
          </cell>
          <cell r="B12">
            <v>9.4217210737695982</v>
          </cell>
          <cell r="C12">
            <v>7.1670824030294336</v>
          </cell>
          <cell r="D12">
            <v>6.8776220200097287</v>
          </cell>
          <cell r="E12">
            <v>6.8650922333739492</v>
          </cell>
          <cell r="F12">
            <v>7.8787262635609423</v>
          </cell>
        </row>
      </sheetData>
      <sheetData sheetId="3">
        <row r="5">
          <cell r="AD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pageSetUpPr fitToPage="1"/>
  </sheetPr>
  <dimension ref="B2:K46"/>
  <sheetViews>
    <sheetView showGridLines="0" showRowColHeaders="0" tabSelected="1" zoomScaleNormal="100" workbookViewId="0">
      <selection activeCell="E4" sqref="E4"/>
    </sheetView>
  </sheetViews>
  <sheetFormatPr defaultRowHeight="15" x14ac:dyDescent="0.25"/>
  <cols>
    <col min="1" max="1" width="3.140625" customWidth="1"/>
  </cols>
  <sheetData>
    <row r="2" spans="2:11" ht="15.75" x14ac:dyDescent="0.25">
      <c r="E2" s="351" t="s">
        <v>26</v>
      </c>
      <c r="F2" s="351"/>
      <c r="G2" s="351"/>
      <c r="H2" s="351"/>
      <c r="I2" s="351"/>
      <c r="J2" s="351"/>
      <c r="K2" s="351"/>
    </row>
    <row r="3" spans="2:11" ht="15.75" x14ac:dyDescent="0.25">
      <c r="E3" s="351" t="s">
        <v>218</v>
      </c>
      <c r="F3" s="351"/>
      <c r="G3" s="351"/>
      <c r="H3" s="351"/>
      <c r="I3" s="351"/>
      <c r="J3" s="351"/>
      <c r="K3" s="351"/>
    </row>
    <row r="7" spans="2:11" ht="15.95" customHeight="1" x14ac:dyDescent="0.25"/>
    <row r="8" spans="2:11" ht="15.95" customHeight="1" x14ac:dyDescent="0.25">
      <c r="B8" s="7" t="s">
        <v>27</v>
      </c>
      <c r="C8" s="7"/>
    </row>
    <row r="9" spans="2:11" ht="15.95" customHeight="1" x14ac:dyDescent="0.25"/>
    <row r="10" spans="2:11" ht="15.95" customHeight="1" x14ac:dyDescent="0.25">
      <c r="B10" s="7" t="s">
        <v>98</v>
      </c>
      <c r="C10" s="7"/>
      <c r="D10" s="7"/>
      <c r="E10" s="7"/>
      <c r="G10" t="s">
        <v>99</v>
      </c>
    </row>
    <row r="11" spans="2:11" ht="15.95" customHeight="1" x14ac:dyDescent="0.25"/>
    <row r="12" spans="2:11" ht="15.95" customHeight="1" x14ac:dyDescent="0.25">
      <c r="B12" s="7" t="s">
        <v>100</v>
      </c>
      <c r="C12" s="7"/>
      <c r="D12" s="7"/>
      <c r="E12" s="7"/>
      <c r="F12" s="7"/>
      <c r="G12" s="7"/>
    </row>
    <row r="13" spans="2:11" ht="15.95" customHeight="1" x14ac:dyDescent="0.25"/>
    <row r="14" spans="2:11" ht="15.95" customHeight="1" x14ac:dyDescent="0.25">
      <c r="B14" s="7" t="s">
        <v>106</v>
      </c>
      <c r="C14" s="7"/>
      <c r="D14" s="7"/>
      <c r="E14" s="7"/>
    </row>
    <row r="15" spans="2:11" ht="15.95" customHeight="1" x14ac:dyDescent="0.25"/>
    <row r="16" spans="2:11" ht="15.95" customHeight="1" x14ac:dyDescent="0.25">
      <c r="B16" s="7" t="s">
        <v>107</v>
      </c>
    </row>
    <row r="17" spans="2:11" ht="15.95" customHeight="1" x14ac:dyDescent="0.25"/>
    <row r="18" spans="2:11" ht="15.95" customHeight="1" x14ac:dyDescent="0.25">
      <c r="B18" s="7" t="s">
        <v>101</v>
      </c>
    </row>
    <row r="19" spans="2:11" ht="15.95" customHeight="1" x14ac:dyDescent="0.25">
      <c r="B19" s="7"/>
      <c r="C19" s="7"/>
      <c r="D19" s="7"/>
      <c r="E19" s="7"/>
      <c r="F19" s="7"/>
      <c r="G19" s="7"/>
      <c r="H19" s="7"/>
    </row>
    <row r="20" spans="2:11" ht="15.95" customHeight="1" x14ac:dyDescent="0.25">
      <c r="B20" s="7" t="s">
        <v>129</v>
      </c>
    </row>
    <row r="21" spans="2:11" x14ac:dyDescent="0.25">
      <c r="J21" s="7"/>
    </row>
    <row r="22" spans="2:11" x14ac:dyDescent="0.25">
      <c r="B22" s="7" t="s">
        <v>108</v>
      </c>
    </row>
    <row r="24" spans="2:11" x14ac:dyDescent="0.25">
      <c r="B24" s="7" t="s">
        <v>109</v>
      </c>
    </row>
    <row r="25" spans="2:11" x14ac:dyDescent="0.25">
      <c r="J25" s="7"/>
      <c r="K25" s="7"/>
    </row>
    <row r="26" spans="2:11" x14ac:dyDescent="0.25">
      <c r="B26" s="7" t="s">
        <v>110</v>
      </c>
    </row>
    <row r="28" spans="2:11" x14ac:dyDescent="0.25">
      <c r="B28" s="7" t="s">
        <v>111</v>
      </c>
    </row>
    <row r="30" spans="2:11" x14ac:dyDescent="0.25">
      <c r="B30" s="7" t="s">
        <v>112</v>
      </c>
    </row>
    <row r="32" spans="2:11" x14ac:dyDescent="0.25">
      <c r="B32" s="7" t="s">
        <v>113</v>
      </c>
    </row>
    <row r="34" spans="2:2" x14ac:dyDescent="0.25">
      <c r="B34" s="7" t="s">
        <v>114</v>
      </c>
    </row>
    <row r="36" spans="2:2" x14ac:dyDescent="0.25">
      <c r="B36" s="7" t="s">
        <v>116</v>
      </c>
    </row>
    <row r="38" spans="2:2" x14ac:dyDescent="0.25">
      <c r="B38" s="7" t="s">
        <v>120</v>
      </c>
    </row>
    <row r="40" spans="2:2" x14ac:dyDescent="0.25">
      <c r="B40" s="7" t="s">
        <v>119</v>
      </c>
    </row>
    <row r="42" spans="2:2" x14ac:dyDescent="0.25">
      <c r="B42" s="7" t="s">
        <v>121</v>
      </c>
    </row>
    <row r="44" spans="2:2" x14ac:dyDescent="0.25">
      <c r="B44" s="7" t="s">
        <v>125</v>
      </c>
    </row>
    <row r="46" spans="2:2" x14ac:dyDescent="0.25">
      <c r="B46" s="7" t="s">
        <v>126</v>
      </c>
    </row>
  </sheetData>
  <customSheetViews>
    <customSheetView guid="{D2454DF7-9151-402B-B9E4-208D72282370}" showGridLines="0" showRowCol="0" fitToPage="1">
      <selection activeCell="F9" sqref="F9"/>
      <pageMargins left="0.31496062992125984" right="0.31496062992125984" top="0.35433070866141736" bottom="0.35433070866141736" header="0.31496062992125984" footer="0.31496062992125984"/>
      <pageSetup paperSize="9" scale="82" orientation="portrait" r:id="rId1"/>
    </customSheetView>
  </customSheetViews>
  <mergeCells count="2">
    <mergeCell ref="E2:K2"/>
    <mergeCell ref="E3:K3"/>
  </mergeCells>
  <hyperlinks>
    <hyperlink ref="B21:J21" location="'5'!A1" display="5 - Evolução das Exportações de vinho com DOP com Destino a uma Seleção de Mercados"/>
    <hyperlink ref="B25:K25" location="'7'!A1" display="7- Evolução das Exportações de vinho (ex-vinho de mesa) com Destino a uma Seleção de Mercados"/>
    <hyperlink ref="B8:C8" location="'0'!A1" display="0 - Nota Introdutória"/>
    <hyperlink ref="B10:E10" location="'1'!A1" display="1 - Evolução Recente da Balança Comercial"/>
    <hyperlink ref="B12:G12" location="'2'!A1" display="2 - Evolução  Mensal e Trimestral do Comércio  Internacional "/>
    <hyperlink ref="B14:E14" location="'3'!A1" display="3 - Exportações por Tipo de Produto"/>
    <hyperlink ref="B16" location="'4'!A1" display="4 - Evolução das Exportações de Vinho (NC 2204) por Mercado / Acondicionamento"/>
    <hyperlink ref="B18" location="'5'!A1" display="5 - Evolução das Exportações com Destino a uma Selecção de Mercados"/>
    <hyperlink ref="B20" location="'6'!A1" display="6 - Evolução das Exportações de Vinhocom DOP + IGP + Vinho ( ex-vinho mesa) por Mercado / Acondicionamento"/>
    <hyperlink ref="B22" location="'7'!A1" display="7 - Evolução das Exportações de Vinho com DOP + Vinho com IGP + Vinho (ex-vinho mesa) com Destino a uma Selecção de Mercados"/>
    <hyperlink ref="B24" location="'8'!A1" display="8 - Evolução das Exportações de Vinho com DOP por Mercado / Acondicionamento"/>
    <hyperlink ref="B26" location="'9'!A1" display="9 - Evolução das Exportações de Vinho com DOP com Destino a uma Selecção de Mercados"/>
    <hyperlink ref="B28" location="'10'!A1" display="10 - Evolução das Exportações de Vinho com IGP por Mercado / Acondicionamento"/>
    <hyperlink ref="B30" location="'11'!A1" display="11 - Evolução das Exportações de Vinho com IGP com Destino a uma Seleção de Mercados"/>
    <hyperlink ref="B32" location="'12'!A1" display="12 - Evolução das Exportações de Vinho ( ex-vinho mesa) por Mercado / Acondicionamento"/>
    <hyperlink ref="B34" location="'13'!A1" display="13- Evolução das Exportações de Vinho (ex-vinho mesa) com Destino a uma Seleção de Mercados"/>
    <hyperlink ref="B36" location="'14'!Área_de_Impressão" display="14. Evolução das Exportações de Vinhos Espumantes e Espumosos por Mercado"/>
    <hyperlink ref="B38" location="'15'!Área_de_Impressão" display="15. Evolução das Exportações de Vinhos Espumantes e Espumosos com Destino a uma Seleção de Mercados"/>
    <hyperlink ref="B40" location="'16'!Área_de_Impressão" display="16. Evolução das Exportações de Vinho Licoroso com DOP Porto por Mercado"/>
    <hyperlink ref="B42" location="'17'!Área_de_Impressão" display="17. Evolução das Exportações de Vinho Licoroso com DOP Porto com Destino a uma Seleção de Mercados"/>
    <hyperlink ref="B44" location="'18'!Área_de_Impressão" display="18. Evolução das Exportações de Vinho Licoroso com DOP Madeira por Mercado"/>
    <hyperlink ref="B46" location="'19'!Área_de_Impressão" display="19. Evolução das Exportações de Vinho Licoroso com DOP Madeira com Destino a uma Seleção de Mercados"/>
  </hyperlinks>
  <pageMargins left="0.31496062992125984" right="0.31496062992125984" top="0.35433070866141736" bottom="0.35433070866141736" header="0.31496062992125984" footer="0.31496062992125984"/>
  <pageSetup paperSize="9" scale="81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">
    <pageSetUpPr fitToPage="1"/>
  </sheetPr>
  <dimension ref="A1:U19"/>
  <sheetViews>
    <sheetView showGridLines="0" workbookViewId="0">
      <selection activeCell="L7" sqref="L7:M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10" width="9.5703125" customWidth="1"/>
    <col min="11" max="11" width="2.140625" customWidth="1"/>
    <col min="16" max="17" width="9.5703125" customWidth="1"/>
    <col min="18" max="18" width="2" style="13" customWidth="1"/>
    <col min="19" max="20" width="9.140625" style="51"/>
    <col min="21" max="21" width="10.85546875" customWidth="1"/>
  </cols>
  <sheetData>
    <row r="1" spans="1:21" ht="15.75" x14ac:dyDescent="0.25">
      <c r="A1" s="41" t="s">
        <v>102</v>
      </c>
      <c r="B1" s="6"/>
    </row>
    <row r="3" spans="1:21" ht="15.75" thickBot="1" x14ac:dyDescent="0.3"/>
    <row r="4" spans="1:21" x14ac:dyDescent="0.25">
      <c r="A4" s="371" t="s">
        <v>17</v>
      </c>
      <c r="B4" s="386"/>
      <c r="C4" s="386"/>
      <c r="D4" s="386"/>
      <c r="E4" s="389" t="s">
        <v>1</v>
      </c>
      <c r="F4" s="390"/>
      <c r="G4" s="384" t="s">
        <v>13</v>
      </c>
      <c r="H4" s="384"/>
      <c r="I4" s="397" t="s">
        <v>134</v>
      </c>
      <c r="J4" s="385"/>
      <c r="L4" s="391" t="s">
        <v>20</v>
      </c>
      <c r="M4" s="384"/>
      <c r="N4" s="382" t="s">
        <v>13</v>
      </c>
      <c r="O4" s="383"/>
      <c r="P4" s="398" t="s">
        <v>134</v>
      </c>
      <c r="Q4" s="385"/>
      <c r="R4"/>
      <c r="S4" s="395" t="s">
        <v>23</v>
      </c>
      <c r="T4" s="384"/>
      <c r="U4" s="208" t="s">
        <v>0</v>
      </c>
    </row>
    <row r="5" spans="1:21" x14ac:dyDescent="0.25">
      <c r="A5" s="387"/>
      <c r="B5" s="388"/>
      <c r="C5" s="388"/>
      <c r="D5" s="388"/>
      <c r="E5" s="392" t="s">
        <v>222</v>
      </c>
      <c r="F5" s="393"/>
      <c r="G5" s="380" t="str">
        <f>E5</f>
        <v>jan-ago</v>
      </c>
      <c r="H5" s="380"/>
      <c r="I5" s="392" t="str">
        <f>G5</f>
        <v>jan-ago</v>
      </c>
      <c r="J5" s="381"/>
      <c r="L5" s="394" t="str">
        <f>E5</f>
        <v>jan-ago</v>
      </c>
      <c r="M5" s="380"/>
      <c r="N5" s="378" t="str">
        <f>E5</f>
        <v>jan-ago</v>
      </c>
      <c r="O5" s="379"/>
      <c r="P5" s="380" t="str">
        <f>E5</f>
        <v>jan-ago</v>
      </c>
      <c r="Q5" s="381"/>
      <c r="R5"/>
      <c r="S5" s="394" t="str">
        <f>E5</f>
        <v>jan-ago</v>
      </c>
      <c r="T5" s="393"/>
      <c r="U5" s="209" t="s">
        <v>132</v>
      </c>
    </row>
    <row r="6" spans="1:21" ht="15.75" thickBot="1" x14ac:dyDescent="0.3">
      <c r="A6" s="372"/>
      <c r="B6" s="396"/>
      <c r="C6" s="396"/>
      <c r="D6" s="396"/>
      <c r="E6" s="148">
        <v>2017</v>
      </c>
      <c r="F6" s="241">
        <v>2018</v>
      </c>
      <c r="G6" s="295">
        <f>E6</f>
        <v>2017</v>
      </c>
      <c r="H6" s="219">
        <f>F6</f>
        <v>2018</v>
      </c>
      <c r="I6" s="221" t="s">
        <v>1</v>
      </c>
      <c r="J6" s="222" t="s">
        <v>15</v>
      </c>
      <c r="L6" s="294">
        <f>E6</f>
        <v>2017</v>
      </c>
      <c r="M6" s="220">
        <f>F6</f>
        <v>2018</v>
      </c>
      <c r="N6" s="218">
        <f>G6</f>
        <v>2017</v>
      </c>
      <c r="O6" s="219">
        <f>H6</f>
        <v>2018</v>
      </c>
      <c r="P6" s="217">
        <v>1000</v>
      </c>
      <c r="Q6" s="222" t="s">
        <v>15</v>
      </c>
      <c r="R6"/>
      <c r="S6" s="294">
        <f>E6</f>
        <v>2017</v>
      </c>
      <c r="T6" s="220">
        <f>F6</f>
        <v>2018</v>
      </c>
      <c r="U6" s="209" t="s">
        <v>24</v>
      </c>
    </row>
    <row r="7" spans="1:21" ht="24" customHeight="1" thickBot="1" x14ac:dyDescent="0.3">
      <c r="A7" s="18" t="s">
        <v>21</v>
      </c>
      <c r="B7" s="19"/>
      <c r="C7" s="19"/>
      <c r="D7" s="19"/>
      <c r="E7" s="23">
        <v>198074.31999999998</v>
      </c>
      <c r="F7" s="242">
        <v>211078.1999999999</v>
      </c>
      <c r="G7" s="20">
        <f>E7/E15</f>
        <v>0.48474801190838424</v>
      </c>
      <c r="H7" s="243">
        <f>F7/F15</f>
        <v>0.48117307659122033</v>
      </c>
      <c r="I7" s="153">
        <f t="shared" ref="I7:I18" si="0">(F7-E7)/E7</f>
        <v>6.5651519086370805E-2</v>
      </c>
      <c r="J7" s="99">
        <f t="shared" ref="J7:J18" si="1">(H7-G7)/G7</f>
        <v>-7.374832344520391E-3</v>
      </c>
      <c r="K7" s="12"/>
      <c r="L7" s="23">
        <v>50872.700999999972</v>
      </c>
      <c r="M7" s="242">
        <v>53798.942999999992</v>
      </c>
      <c r="N7" s="20">
        <f>L7/L15</f>
        <v>0.41945593904140488</v>
      </c>
      <c r="O7" s="243">
        <f>M7/M15</f>
        <v>0.4125880336750849</v>
      </c>
      <c r="P7" s="153">
        <f t="shared" ref="P7:P18" si="2">(M7-L7)/L7</f>
        <v>5.7520869591729008E-2</v>
      </c>
      <c r="Q7" s="99">
        <f t="shared" ref="Q7:Q18" si="3">(O7-N7)/N7</f>
        <v>-1.6373365417153014E-2</v>
      </c>
      <c r="R7" s="67"/>
      <c r="S7" s="334">
        <f>(L7/E7)*10</f>
        <v>2.5683642887174862</v>
      </c>
      <c r="T7" s="335">
        <f>(M7/F7)*10</f>
        <v>2.548768323777634</v>
      </c>
      <c r="U7" s="95">
        <f>(T7-S7)/S7</f>
        <v>-7.6297451362078881E-3</v>
      </c>
    </row>
    <row r="8" spans="1:21" s="9" customFormat="1" ht="24" customHeight="1" x14ac:dyDescent="0.25">
      <c r="A8" s="73"/>
      <c r="B8" s="303" t="s">
        <v>36</v>
      </c>
      <c r="C8" s="303"/>
      <c r="D8" s="304"/>
      <c r="E8" s="306">
        <v>193369.80999999997</v>
      </c>
      <c r="F8" s="307">
        <v>204682.5499999999</v>
      </c>
      <c r="G8" s="308">
        <f>E8/E7</f>
        <v>0.97624876359540191</v>
      </c>
      <c r="H8" s="309">
        <f>F8/F7</f>
        <v>0.96970009219331987</v>
      </c>
      <c r="I8" s="318">
        <f t="shared" si="0"/>
        <v>5.8503134486194791E-2</v>
      </c>
      <c r="J8" s="317">
        <f t="shared" si="1"/>
        <v>-6.7079945668398122E-3</v>
      </c>
      <c r="K8" s="5"/>
      <c r="L8" s="306">
        <v>50386.497999999978</v>
      </c>
      <c r="M8" s="307">
        <v>53006.79099999999</v>
      </c>
      <c r="N8" s="321">
        <f>L8/L7</f>
        <v>0.99044275239091406</v>
      </c>
      <c r="O8" s="309">
        <f>M8/M7</f>
        <v>0.98527569584406138</v>
      </c>
      <c r="P8" s="316">
        <f t="shared" si="2"/>
        <v>5.2003872148447657E-2</v>
      </c>
      <c r="Q8" s="317">
        <f t="shared" si="3"/>
        <v>-5.2169159039020477E-3</v>
      </c>
      <c r="R8" s="72"/>
      <c r="S8" s="336">
        <f t="shared" ref="S8:T18" si="4">(L8/E8)*10</f>
        <v>2.6057065474698451</v>
      </c>
      <c r="T8" s="337">
        <f t="shared" si="4"/>
        <v>2.5897073785723315</v>
      </c>
      <c r="U8" s="310">
        <f t="shared" ref="U8:U18" si="5">(T8-S8)/S8</f>
        <v>-6.1400501576238144E-3</v>
      </c>
    </row>
    <row r="9" spans="1:21" ht="24" customHeight="1" x14ac:dyDescent="0.25">
      <c r="A9" s="14"/>
      <c r="B9" s="1" t="s">
        <v>40</v>
      </c>
      <c r="D9" s="1"/>
      <c r="E9" s="25">
        <v>4180.5099999999984</v>
      </c>
      <c r="F9" s="223">
        <v>6221.2199999999993</v>
      </c>
      <c r="G9" s="4">
        <f>E9/E7</f>
        <v>2.1105764745273384E-2</v>
      </c>
      <c r="H9" s="229">
        <f>F9/F7</f>
        <v>2.947353161055951E-2</v>
      </c>
      <c r="I9" s="314">
        <f t="shared" si="0"/>
        <v>0.48814857517384286</v>
      </c>
      <c r="J9" s="315">
        <f t="shared" si="1"/>
        <v>0.39646830931156285</v>
      </c>
      <c r="K9" s="1"/>
      <c r="L9" s="25">
        <v>448.01999999999992</v>
      </c>
      <c r="M9" s="223">
        <v>761.97599999999989</v>
      </c>
      <c r="N9" s="4">
        <f>L9/L7</f>
        <v>8.8066878933752736E-3</v>
      </c>
      <c r="O9" s="229">
        <f>M9/M7</f>
        <v>1.4163400942654208E-2</v>
      </c>
      <c r="P9" s="314">
        <f t="shared" si="2"/>
        <v>0.70076335877862594</v>
      </c>
      <c r="Q9" s="315">
        <f t="shared" si="3"/>
        <v>0.60825512543807281</v>
      </c>
      <c r="R9" s="8"/>
      <c r="S9" s="336">
        <f t="shared" si="4"/>
        <v>1.0716874256968649</v>
      </c>
      <c r="T9" s="337">
        <f t="shared" si="4"/>
        <v>1.2248015662522784</v>
      </c>
      <c r="U9" s="310">
        <f t="shared" si="5"/>
        <v>0.14287201368986019</v>
      </c>
    </row>
    <row r="10" spans="1:21" ht="24" customHeight="1" thickBot="1" x14ac:dyDescent="0.3">
      <c r="A10" s="14"/>
      <c r="B10" s="1" t="s">
        <v>39</v>
      </c>
      <c r="D10" s="1"/>
      <c r="E10" s="25">
        <v>524</v>
      </c>
      <c r="F10" s="223">
        <v>174.43</v>
      </c>
      <c r="G10" s="4">
        <f>E10/E7</f>
        <v>2.6454716593246417E-3</v>
      </c>
      <c r="H10" s="229">
        <f>F10/F7</f>
        <v>8.2637619612067989E-4</v>
      </c>
      <c r="I10" s="319">
        <f t="shared" si="0"/>
        <v>-0.66711832061068699</v>
      </c>
      <c r="J10" s="312">
        <f t="shared" si="1"/>
        <v>-0.68762613910154524</v>
      </c>
      <c r="K10" s="1"/>
      <c r="L10" s="25">
        <v>38.183000000000007</v>
      </c>
      <c r="M10" s="223">
        <v>30.175999999999998</v>
      </c>
      <c r="N10" s="4">
        <f>L10/L7</f>
        <v>7.5055971571079015E-4</v>
      </c>
      <c r="O10" s="229">
        <f>M10/M7</f>
        <v>5.6090321328432051E-4</v>
      </c>
      <c r="P10" s="320">
        <f t="shared" si="2"/>
        <v>-0.20970065212267258</v>
      </c>
      <c r="Q10" s="315">
        <f t="shared" si="3"/>
        <v>-0.25268675956963982</v>
      </c>
      <c r="R10" s="8"/>
      <c r="S10" s="336">
        <f t="shared" si="4"/>
        <v>0.72868320610687043</v>
      </c>
      <c r="T10" s="337">
        <f t="shared" si="4"/>
        <v>1.7299776414607577</v>
      </c>
      <c r="U10" s="310">
        <f t="shared" si="5"/>
        <v>1.3741148786775184</v>
      </c>
    </row>
    <row r="11" spans="1:21" ht="24" customHeight="1" thickBot="1" x14ac:dyDescent="0.3">
      <c r="A11" s="18" t="s">
        <v>22</v>
      </c>
      <c r="B11" s="19"/>
      <c r="C11" s="19"/>
      <c r="D11" s="19"/>
      <c r="E11" s="23">
        <v>210538.63999999978</v>
      </c>
      <c r="F11" s="242">
        <v>227595.96999999988</v>
      </c>
      <c r="G11" s="20">
        <f>E11/E15</f>
        <v>0.51525198809161599</v>
      </c>
      <c r="H11" s="243">
        <f>F11/F15</f>
        <v>0.51882692340877967</v>
      </c>
      <c r="I11" s="153">
        <f t="shared" si="0"/>
        <v>8.1017574731175809E-2</v>
      </c>
      <c r="J11" s="99">
        <f t="shared" si="1"/>
        <v>6.9382271195196884E-3</v>
      </c>
      <c r="K11" s="12"/>
      <c r="L11" s="23">
        <v>70409.885000000097</v>
      </c>
      <c r="M11" s="242">
        <v>76594.908999999898</v>
      </c>
      <c r="N11" s="20">
        <f>L11/L15</f>
        <v>0.58054406095859512</v>
      </c>
      <c r="O11" s="243">
        <f>M11/M15</f>
        <v>0.5874119663249151</v>
      </c>
      <c r="P11" s="153">
        <f t="shared" si="2"/>
        <v>8.7843120323230078E-2</v>
      </c>
      <c r="Q11" s="99">
        <f t="shared" si="3"/>
        <v>1.1830119069652848E-2</v>
      </c>
      <c r="R11" s="8"/>
      <c r="S11" s="338">
        <f t="shared" si="4"/>
        <v>3.3442737637138804</v>
      </c>
      <c r="T11" s="339">
        <f t="shared" si="4"/>
        <v>3.3653895101921156</v>
      </c>
      <c r="U11" s="98">
        <f t="shared" si="5"/>
        <v>6.3140005783455288E-3</v>
      </c>
    </row>
    <row r="12" spans="1:21" s="9" customFormat="1" ht="24" customHeight="1" x14ac:dyDescent="0.25">
      <c r="A12" s="73"/>
      <c r="B12" s="5" t="s">
        <v>36</v>
      </c>
      <c r="C12" s="5"/>
      <c r="D12" s="5"/>
      <c r="E12" s="42">
        <v>207025.49999999977</v>
      </c>
      <c r="F12" s="225">
        <v>224133.41999999987</v>
      </c>
      <c r="G12" s="74">
        <f>E12/E11</f>
        <v>0.98331356182409069</v>
      </c>
      <c r="H12" s="231">
        <f>F12/F11</f>
        <v>0.98478641779114096</v>
      </c>
      <c r="I12" s="318">
        <f t="shared" si="0"/>
        <v>8.2636776628966568E-2</v>
      </c>
      <c r="J12" s="317">
        <f t="shared" si="1"/>
        <v>1.4978497442037254E-3</v>
      </c>
      <c r="K12" s="5"/>
      <c r="L12" s="42">
        <v>69695.971000000092</v>
      </c>
      <c r="M12" s="225">
        <v>75910.351999999897</v>
      </c>
      <c r="N12" s="74">
        <f>L12/L11</f>
        <v>0.98986059982912911</v>
      </c>
      <c r="O12" s="231">
        <f>M12/M11</f>
        <v>0.99106263054637223</v>
      </c>
      <c r="P12" s="318">
        <f t="shared" si="2"/>
        <v>8.9164135470611305E-2</v>
      </c>
      <c r="Q12" s="317">
        <f t="shared" si="3"/>
        <v>1.2143434312373023E-3</v>
      </c>
      <c r="R12" s="72"/>
      <c r="S12" s="336">
        <f t="shared" si="4"/>
        <v>3.3665404020277778</v>
      </c>
      <c r="T12" s="337">
        <f t="shared" si="4"/>
        <v>3.3868377147861279</v>
      </c>
      <c r="U12" s="310">
        <f t="shared" si="5"/>
        <v>6.0291308983324186E-3</v>
      </c>
    </row>
    <row r="13" spans="1:21" ht="24" customHeight="1" x14ac:dyDescent="0.25">
      <c r="A13" s="14"/>
      <c r="B13" s="5" t="s">
        <v>40</v>
      </c>
      <c r="D13" s="5"/>
      <c r="E13" s="273">
        <v>2176.9699999999998</v>
      </c>
      <c r="F13" s="269">
        <v>3069.599999999999</v>
      </c>
      <c r="G13" s="261">
        <f>E13/E11</f>
        <v>1.0340002196271439E-2</v>
      </c>
      <c r="H13" s="272">
        <f>F13/F11</f>
        <v>1.3487057789292142E-2</v>
      </c>
      <c r="I13" s="314">
        <f t="shared" si="0"/>
        <v>0.41003321129827203</v>
      </c>
      <c r="J13" s="315">
        <f t="shared" si="1"/>
        <v>0.30435734280167925</v>
      </c>
      <c r="K13" s="324"/>
      <c r="L13" s="273">
        <v>405.53499999999997</v>
      </c>
      <c r="M13" s="269">
        <v>618.0830000000002</v>
      </c>
      <c r="N13" s="261">
        <f>L13/L11</f>
        <v>5.7596316199067703E-3</v>
      </c>
      <c r="O13" s="272">
        <f>M13/M11</f>
        <v>8.0695049849853727E-3</v>
      </c>
      <c r="P13" s="314">
        <f t="shared" si="2"/>
        <v>0.52411752376490373</v>
      </c>
      <c r="Q13" s="315">
        <f t="shared" si="3"/>
        <v>0.40104533024214345</v>
      </c>
      <c r="R13" s="325"/>
      <c r="S13" s="336">
        <f t="shared" si="4"/>
        <v>1.8628414723216213</v>
      </c>
      <c r="T13" s="337">
        <f t="shared" si="4"/>
        <v>2.0135620276257509</v>
      </c>
      <c r="U13" s="310">
        <f t="shared" si="5"/>
        <v>8.0908954166824282E-2</v>
      </c>
    </row>
    <row r="14" spans="1:21" ht="24" customHeight="1" thickBot="1" x14ac:dyDescent="0.3">
      <c r="A14" s="14"/>
      <c r="B14" s="1" t="s">
        <v>39</v>
      </c>
      <c r="D14" s="1"/>
      <c r="E14" s="273">
        <v>1336.1699999999998</v>
      </c>
      <c r="F14" s="269">
        <v>392.95000000000005</v>
      </c>
      <c r="G14" s="261">
        <f>E14/E11</f>
        <v>6.3464359796377582E-3</v>
      </c>
      <c r="H14" s="272">
        <f>F14/F11</f>
        <v>1.7265244195668326E-3</v>
      </c>
      <c r="I14" s="319">
        <f t="shared" si="0"/>
        <v>-0.70591316973139639</v>
      </c>
      <c r="J14" s="312">
        <f t="shared" si="1"/>
        <v>-0.72795370108415092</v>
      </c>
      <c r="K14" s="324"/>
      <c r="L14" s="273">
        <v>308.37900000000002</v>
      </c>
      <c r="M14" s="269">
        <v>66.47399999999999</v>
      </c>
      <c r="N14" s="261">
        <f>L14/L11</f>
        <v>4.3797685509641094E-3</v>
      </c>
      <c r="O14" s="272">
        <f>M14/M11</f>
        <v>8.6786446864242737E-4</v>
      </c>
      <c r="P14" s="320">
        <f t="shared" si="2"/>
        <v>-0.78444057474730777</v>
      </c>
      <c r="Q14" s="315">
        <f t="shared" si="3"/>
        <v>-0.80184695639878367</v>
      </c>
      <c r="R14" s="325"/>
      <c r="S14" s="336">
        <f t="shared" si="4"/>
        <v>2.3079323738745821</v>
      </c>
      <c r="T14" s="337">
        <f t="shared" si="4"/>
        <v>1.691665606311235</v>
      </c>
      <c r="U14" s="310">
        <f t="shared" si="5"/>
        <v>-0.26702115475279359</v>
      </c>
    </row>
    <row r="15" spans="1:21" ht="24" customHeight="1" thickBot="1" x14ac:dyDescent="0.3">
      <c r="A15" s="18" t="s">
        <v>12</v>
      </c>
      <c r="B15" s="19"/>
      <c r="C15" s="19"/>
      <c r="D15" s="19"/>
      <c r="E15" s="23">
        <v>408612.95999999967</v>
      </c>
      <c r="F15" s="242">
        <v>438674.16999999975</v>
      </c>
      <c r="G15" s="20">
        <f>G7+G11</f>
        <v>1.0000000000000002</v>
      </c>
      <c r="H15" s="243">
        <f>H7+H11</f>
        <v>1</v>
      </c>
      <c r="I15" s="153">
        <f t="shared" si="0"/>
        <v>7.3568909806483146E-2</v>
      </c>
      <c r="J15" s="99">
        <v>0</v>
      </c>
      <c r="K15" s="12"/>
      <c r="L15" s="23">
        <v>121282.58600000007</v>
      </c>
      <c r="M15" s="242">
        <v>130393.8519999999</v>
      </c>
      <c r="N15" s="20">
        <f>N7+N11</f>
        <v>1</v>
      </c>
      <c r="O15" s="243">
        <f>O7+O11</f>
        <v>1</v>
      </c>
      <c r="P15" s="153">
        <f t="shared" si="2"/>
        <v>7.5124272168799425E-2</v>
      </c>
      <c r="Q15" s="99">
        <v>0</v>
      </c>
      <c r="R15" s="8"/>
      <c r="S15" s="338">
        <f t="shared" si="4"/>
        <v>2.9681531882885008</v>
      </c>
      <c r="T15" s="339">
        <f t="shared" si="4"/>
        <v>2.9724533815154874</v>
      </c>
      <c r="U15" s="98">
        <f t="shared" si="5"/>
        <v>1.4487773892378462E-3</v>
      </c>
    </row>
    <row r="16" spans="1:21" s="68" customFormat="1" ht="24" customHeight="1" x14ac:dyDescent="0.25">
      <c r="A16" s="305"/>
      <c r="B16" s="303" t="s">
        <v>36</v>
      </c>
      <c r="C16" s="303"/>
      <c r="D16" s="304"/>
      <c r="E16" s="306">
        <f>E8+E12</f>
        <v>400395.30999999971</v>
      </c>
      <c r="F16" s="307">
        <f t="shared" ref="F16:F17" si="6">F8+F12</f>
        <v>428815.96999999974</v>
      </c>
      <c r="G16" s="308">
        <f>E16/E15</f>
        <v>0.97988891492820007</v>
      </c>
      <c r="H16" s="309">
        <f>F16/F15</f>
        <v>0.97752728408878042</v>
      </c>
      <c r="I16" s="316">
        <f t="shared" si="0"/>
        <v>7.098150075733918E-2</v>
      </c>
      <c r="J16" s="317">
        <f t="shared" si="1"/>
        <v>-2.4101005771584765E-3</v>
      </c>
      <c r="K16" s="5"/>
      <c r="L16" s="306">
        <f t="shared" ref="L16:M18" si="7">L8+L12</f>
        <v>120082.46900000007</v>
      </c>
      <c r="M16" s="307">
        <f t="shared" si="7"/>
        <v>128917.14299999989</v>
      </c>
      <c r="N16" s="321">
        <f>L16/L15</f>
        <v>0.99010478717859796</v>
      </c>
      <c r="O16" s="309">
        <f>M16/M15</f>
        <v>0.98867501053653972</v>
      </c>
      <c r="P16" s="316">
        <f t="shared" si="2"/>
        <v>7.3571721780635771E-2</v>
      </c>
      <c r="Q16" s="317">
        <f t="shared" si="3"/>
        <v>-1.4440659822810517E-3</v>
      </c>
      <c r="R16" s="72"/>
      <c r="S16" s="336">
        <f t="shared" si="4"/>
        <v>2.999097791629981</v>
      </c>
      <c r="T16" s="337">
        <f t="shared" si="4"/>
        <v>3.0063512559944998</v>
      </c>
      <c r="U16" s="310">
        <f t="shared" si="5"/>
        <v>2.4185487998297658E-3</v>
      </c>
    </row>
    <row r="17" spans="1:21" ht="24" customHeight="1" x14ac:dyDescent="0.25">
      <c r="A17" s="14"/>
      <c r="B17" s="5" t="s">
        <v>40</v>
      </c>
      <c r="C17" s="5"/>
      <c r="D17" s="326"/>
      <c r="E17" s="273">
        <f>E9+E13</f>
        <v>6357.4799999999977</v>
      </c>
      <c r="F17" s="269">
        <f t="shared" si="6"/>
        <v>9290.8199999999979</v>
      </c>
      <c r="G17" s="313">
        <f>E17/E15</f>
        <v>1.5558684188577874E-2</v>
      </c>
      <c r="H17" s="272">
        <f>F17/F15</f>
        <v>2.1179318581716365E-2</v>
      </c>
      <c r="I17" s="314">
        <f t="shared" si="0"/>
        <v>0.4613997999207235</v>
      </c>
      <c r="J17" s="315">
        <f t="shared" si="1"/>
        <v>0.36125383901453434</v>
      </c>
      <c r="K17" s="324"/>
      <c r="L17" s="273">
        <f t="shared" si="7"/>
        <v>853.55499999999984</v>
      </c>
      <c r="M17" s="269">
        <f t="shared" si="7"/>
        <v>1380.0590000000002</v>
      </c>
      <c r="N17" s="74">
        <f>L17/L15</f>
        <v>7.0377374704065051E-3</v>
      </c>
      <c r="O17" s="231">
        <f>M17/M15</f>
        <v>1.0583773535580506E-2</v>
      </c>
      <c r="P17" s="314">
        <f t="shared" si="2"/>
        <v>0.616836642044157</v>
      </c>
      <c r="Q17" s="315">
        <f t="shared" si="3"/>
        <v>0.50386023634513033</v>
      </c>
      <c r="R17" s="325"/>
      <c r="S17" s="336">
        <f t="shared" si="4"/>
        <v>1.342599583482764</v>
      </c>
      <c r="T17" s="337">
        <f t="shared" si="4"/>
        <v>1.485400642785029</v>
      </c>
      <c r="U17" s="310">
        <f t="shared" si="5"/>
        <v>0.10636161448213223</v>
      </c>
    </row>
    <row r="18" spans="1:21" ht="24" customHeight="1" thickBot="1" x14ac:dyDescent="0.3">
      <c r="A18" s="15"/>
      <c r="B18" s="327" t="s">
        <v>39</v>
      </c>
      <c r="C18" s="327"/>
      <c r="D18" s="328"/>
      <c r="E18" s="329">
        <f>E10+E14</f>
        <v>1860.1699999999998</v>
      </c>
      <c r="F18" s="330">
        <f>F10+F14</f>
        <v>567.38000000000011</v>
      </c>
      <c r="G18" s="331">
        <f>E18/E15</f>
        <v>4.5524008832221116E-3</v>
      </c>
      <c r="H18" s="332">
        <f>F18/F15</f>
        <v>1.2933973295031263E-3</v>
      </c>
      <c r="I18" s="311">
        <f t="shared" si="0"/>
        <v>-0.69498486697452377</v>
      </c>
      <c r="J18" s="312">
        <f t="shared" si="1"/>
        <v>-0.71588676773393434</v>
      </c>
      <c r="K18" s="324"/>
      <c r="L18" s="329">
        <f t="shared" si="7"/>
        <v>346.56200000000001</v>
      </c>
      <c r="M18" s="330">
        <f t="shared" si="7"/>
        <v>96.649999999999991</v>
      </c>
      <c r="N18" s="322">
        <f>L18/L15</f>
        <v>2.857475350995565E-3</v>
      </c>
      <c r="O18" s="323">
        <f>M18/M15</f>
        <v>7.412159278797904E-4</v>
      </c>
      <c r="P18" s="311">
        <f t="shared" si="2"/>
        <v>-0.72111772208147462</v>
      </c>
      <c r="Q18" s="312">
        <f t="shared" si="3"/>
        <v>-0.74060461182226989</v>
      </c>
      <c r="R18" s="325"/>
      <c r="S18" s="340">
        <f t="shared" si="4"/>
        <v>1.8630662788884889</v>
      </c>
      <c r="T18" s="341">
        <f t="shared" si="4"/>
        <v>1.7034439000317243</v>
      </c>
      <c r="U18" s="333">
        <f t="shared" si="5"/>
        <v>-8.5677241151074751E-2</v>
      </c>
    </row>
    <row r="19" spans="1:21" ht="6.75" customHeight="1" x14ac:dyDescent="0.25">
      <c r="S19" s="342"/>
      <c r="T19" s="342"/>
    </row>
  </sheetData>
  <mergeCells count="15">
    <mergeCell ref="A4:D6"/>
    <mergeCell ref="E4:F4"/>
    <mergeCell ref="G4:H4"/>
    <mergeCell ref="I4:J4"/>
    <mergeCell ref="L4:M4"/>
    <mergeCell ref="P4:Q4"/>
    <mergeCell ref="S4:T4"/>
    <mergeCell ref="E5:F5"/>
    <mergeCell ref="G5:H5"/>
    <mergeCell ref="I5:J5"/>
    <mergeCell ref="L5:M5"/>
    <mergeCell ref="N5:O5"/>
    <mergeCell ref="P5:Q5"/>
    <mergeCell ref="S5:T5"/>
    <mergeCell ref="N4:O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D12332F-A88D-40F4-9CCE-3C8667CCA5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I7:J18</xm:sqref>
        </x14:conditionalFormatting>
        <x14:conditionalFormatting xmlns:xm="http://schemas.microsoft.com/office/excel/2006/main">
          <x14:cfRule type="iconSet" priority="2" id="{AD1E6BEC-24CB-46F6-8CB3-62C1BE62684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U7:U18</xm:sqref>
        </x14:conditionalFormatting>
        <x14:conditionalFormatting xmlns:xm="http://schemas.microsoft.com/office/excel/2006/main">
          <x14:cfRule type="iconSet" priority="3" id="{6CDF3AB7-BB12-47E0-BDEC-FB449DC6AE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P7:Q18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">
    <pageSetUpPr fitToPage="1"/>
  </sheetPr>
  <dimension ref="A1:R96"/>
  <sheetViews>
    <sheetView showGridLines="0" workbookViewId="0">
      <selection activeCell="J96" sqref="J96"/>
    </sheetView>
  </sheetViews>
  <sheetFormatPr defaultRowHeight="15" x14ac:dyDescent="0.25"/>
  <cols>
    <col min="1" max="1" width="26.7109375" customWidth="1"/>
    <col min="6" max="7" width="10.140625" customWidth="1"/>
    <col min="8" max="8" width="2" customWidth="1"/>
    <col min="13" max="14" width="10.140625" customWidth="1"/>
    <col min="15" max="15" width="2" customWidth="1"/>
    <col min="18" max="18" width="10.140625" customWidth="1"/>
  </cols>
  <sheetData>
    <row r="1" spans="1:18" ht="15.75" x14ac:dyDescent="0.25">
      <c r="A1" s="6" t="s">
        <v>34</v>
      </c>
    </row>
    <row r="3" spans="1:18" ht="8.25" customHeight="1" thickBot="1" x14ac:dyDescent="0.3"/>
    <row r="4" spans="1:18" x14ac:dyDescent="0.25">
      <c r="A4" s="403" t="s">
        <v>3</v>
      </c>
      <c r="B4" s="389" t="s">
        <v>1</v>
      </c>
      <c r="C4" s="384"/>
      <c r="D4" s="389" t="s">
        <v>13</v>
      </c>
      <c r="E4" s="384"/>
      <c r="F4" s="401" t="s">
        <v>136</v>
      </c>
      <c r="G4" s="402"/>
      <c r="I4" s="399" t="s">
        <v>20</v>
      </c>
      <c r="J4" s="400"/>
      <c r="K4" s="389" t="s">
        <v>13</v>
      </c>
      <c r="L4" s="390"/>
      <c r="M4" s="406" t="s">
        <v>136</v>
      </c>
      <c r="N4" s="402"/>
      <c r="P4" s="395" t="s">
        <v>23</v>
      </c>
      <c r="Q4" s="384"/>
      <c r="R4" s="208" t="s">
        <v>0</v>
      </c>
    </row>
    <row r="5" spans="1:18" x14ac:dyDescent="0.25">
      <c r="A5" s="404"/>
      <c r="B5" s="392" t="s">
        <v>222</v>
      </c>
      <c r="C5" s="380"/>
      <c r="D5" s="392" t="str">
        <f>B5</f>
        <v>jan-ago</v>
      </c>
      <c r="E5" s="380"/>
      <c r="F5" s="392" t="str">
        <f>D5</f>
        <v>jan-ago</v>
      </c>
      <c r="G5" s="381"/>
      <c r="I5" s="394" t="str">
        <f>B5</f>
        <v>jan-ago</v>
      </c>
      <c r="J5" s="380"/>
      <c r="K5" s="392" t="str">
        <f>B5</f>
        <v>jan-ago</v>
      </c>
      <c r="L5" s="393"/>
      <c r="M5" s="380" t="str">
        <f>B5</f>
        <v>jan-ago</v>
      </c>
      <c r="N5" s="381"/>
      <c r="P5" s="394" t="str">
        <f>B5</f>
        <v>jan-ago</v>
      </c>
      <c r="Q5" s="393"/>
      <c r="R5" s="209" t="s">
        <v>132</v>
      </c>
    </row>
    <row r="6" spans="1:18" ht="19.5" customHeight="1" thickBot="1" x14ac:dyDescent="0.3">
      <c r="A6" s="405"/>
      <c r="B6" s="148">
        <f>'4'!E6</f>
        <v>2017</v>
      </c>
      <c r="C6" s="213">
        <f>'4'!F6</f>
        <v>2018</v>
      </c>
      <c r="D6" s="148">
        <f>B6</f>
        <v>2017</v>
      </c>
      <c r="E6" s="213">
        <f>C6</f>
        <v>2018</v>
      </c>
      <c r="F6" s="148" t="s">
        <v>1</v>
      </c>
      <c r="G6" s="212" t="s">
        <v>15</v>
      </c>
      <c r="I6" s="36">
        <f>B6</f>
        <v>2017</v>
      </c>
      <c r="J6" s="213">
        <f>E6</f>
        <v>2018</v>
      </c>
      <c r="K6" s="148">
        <f>B6</f>
        <v>2017</v>
      </c>
      <c r="L6" s="213">
        <f>C6</f>
        <v>2018</v>
      </c>
      <c r="M6" s="37">
        <v>1000</v>
      </c>
      <c r="N6" s="212" t="s">
        <v>15</v>
      </c>
      <c r="P6" s="36">
        <f>B6</f>
        <v>2017</v>
      </c>
      <c r="Q6" s="213">
        <f>C6</f>
        <v>2018</v>
      </c>
      <c r="R6" s="210" t="s">
        <v>24</v>
      </c>
    </row>
    <row r="7" spans="1:18" ht="20.100000000000001" customHeight="1" x14ac:dyDescent="0.25">
      <c r="A7" s="14" t="s">
        <v>140</v>
      </c>
      <c r="B7" s="59">
        <v>64276.32</v>
      </c>
      <c r="C7" s="245">
        <v>63624.039999999994</v>
      </c>
      <c r="D7" s="4">
        <f>B7/$B$33</f>
        <v>0.15730367436216419</v>
      </c>
      <c r="E7" s="247">
        <f>C7/$C$33</f>
        <v>0.14503712402305338</v>
      </c>
      <c r="F7" s="87">
        <f>(C7-B7)/B7</f>
        <v>-1.0148060747721807E-2</v>
      </c>
      <c r="G7" s="101">
        <f>(E7-D7)/D7</f>
        <v>-7.7980062378385534E-2</v>
      </c>
      <c r="I7" s="59">
        <v>19338.721000000005</v>
      </c>
      <c r="J7" s="245">
        <v>18625.906000000003</v>
      </c>
      <c r="K7" s="4">
        <f>I7/$I$33</f>
        <v>0.15945175344463722</v>
      </c>
      <c r="L7" s="247">
        <f>J7/$J$33</f>
        <v>0.14284343712769529</v>
      </c>
      <c r="M7" s="87">
        <f>(J7-I7)/I7</f>
        <v>-3.6859469661928636E-2</v>
      </c>
      <c r="N7" s="101">
        <f>(L7-K7)/K7</f>
        <v>-0.10415888165637799</v>
      </c>
      <c r="P7" s="49">
        <f t="shared" ref="P7:Q33" si="0">(I7/B7)*10</f>
        <v>3.0086851580799907</v>
      </c>
      <c r="Q7" s="253">
        <f t="shared" si="0"/>
        <v>2.9274950160348201</v>
      </c>
      <c r="R7" s="104">
        <f>(Q7-P7)/P7</f>
        <v>-2.698525694093647E-2</v>
      </c>
    </row>
    <row r="8" spans="1:18" ht="20.100000000000001" customHeight="1" x14ac:dyDescent="0.25">
      <c r="A8" s="14" t="s">
        <v>142</v>
      </c>
      <c r="B8" s="25">
        <v>70352.23000000001</v>
      </c>
      <c r="C8" s="223">
        <v>69565.360000000015</v>
      </c>
      <c r="D8" s="4">
        <f t="shared" ref="D8:D32" si="1">B8/$B$33</f>
        <v>0.17217327125404941</v>
      </c>
      <c r="E8" s="229">
        <f t="shared" ref="E8:E32" si="2">C8/$C$33</f>
        <v>0.15858093491121217</v>
      </c>
      <c r="F8" s="87">
        <f t="shared" ref="F8:F33" si="3">(C8-B8)/B8</f>
        <v>-1.1184720086342611E-2</v>
      </c>
      <c r="G8" s="83">
        <f t="shared" ref="G8:G32" si="4">(E8-D8)/D8</f>
        <v>-7.8945682124963154E-2</v>
      </c>
      <c r="I8" s="25">
        <v>15566.259</v>
      </c>
      <c r="J8" s="223">
        <v>15709.648000000008</v>
      </c>
      <c r="K8" s="4">
        <f t="shared" ref="K8:K32" si="5">I8/$I$33</f>
        <v>0.12834702419686206</v>
      </c>
      <c r="L8" s="229">
        <f t="shared" ref="L8:L32" si="6">J8/$J$33</f>
        <v>0.12047844096207856</v>
      </c>
      <c r="M8" s="87">
        <f t="shared" ref="M8:M33" si="7">(J8-I8)/I8</f>
        <v>9.211526032042016E-3</v>
      </c>
      <c r="N8" s="83">
        <f t="shared" ref="N8:N33" si="8">(L8-K8)/K8</f>
        <v>-6.1307095228904221E-2</v>
      </c>
      <c r="P8" s="49">
        <f t="shared" si="0"/>
        <v>2.2126177094883839</v>
      </c>
      <c r="Q8" s="254">
        <f t="shared" si="0"/>
        <v>2.2582572705725958</v>
      </c>
      <c r="R8" s="92">
        <f t="shared" ref="R8:R71" si="9">(Q8-P8)/P8</f>
        <v>2.0626952811819015E-2</v>
      </c>
    </row>
    <row r="9" spans="1:18" ht="20.100000000000001" customHeight="1" x14ac:dyDescent="0.25">
      <c r="A9" s="14" t="s">
        <v>143</v>
      </c>
      <c r="B9" s="25">
        <v>38122.699999999997</v>
      </c>
      <c r="C9" s="223">
        <v>43780.02</v>
      </c>
      <c r="D9" s="4">
        <f t="shared" si="1"/>
        <v>9.3297823935883026E-2</v>
      </c>
      <c r="E9" s="229">
        <f t="shared" si="2"/>
        <v>9.9800770125124991E-2</v>
      </c>
      <c r="F9" s="87">
        <f t="shared" si="3"/>
        <v>0.14839767382688004</v>
      </c>
      <c r="G9" s="83">
        <f t="shared" si="4"/>
        <v>6.9700941725189411E-2</v>
      </c>
      <c r="I9" s="25">
        <v>11531.748</v>
      </c>
      <c r="J9" s="223">
        <v>14783.373999999996</v>
      </c>
      <c r="K9" s="4">
        <f t="shared" si="5"/>
        <v>9.5081646758422539E-2</v>
      </c>
      <c r="L9" s="229">
        <f t="shared" si="6"/>
        <v>0.11337477782311392</v>
      </c>
      <c r="M9" s="87">
        <f t="shared" si="7"/>
        <v>0.28197164905095018</v>
      </c>
      <c r="N9" s="83">
        <f t="shared" si="8"/>
        <v>0.19239392341583458</v>
      </c>
      <c r="P9" s="49">
        <f t="shared" si="0"/>
        <v>3.0249032728531819</v>
      </c>
      <c r="Q9" s="254">
        <f t="shared" si="0"/>
        <v>3.3767398918502085</v>
      </c>
      <c r="R9" s="92">
        <f t="shared" si="9"/>
        <v>0.11631334534051511</v>
      </c>
    </row>
    <row r="10" spans="1:18" ht="20.100000000000001" customHeight="1" x14ac:dyDescent="0.25">
      <c r="A10" s="14" t="s">
        <v>144</v>
      </c>
      <c r="B10" s="25">
        <v>36571.229999999996</v>
      </c>
      <c r="C10" s="223">
        <v>40570.19999999999</v>
      </c>
      <c r="D10" s="4">
        <f t="shared" si="1"/>
        <v>8.9500905698145283E-2</v>
      </c>
      <c r="E10" s="229">
        <f t="shared" si="2"/>
        <v>9.2483676438026879E-2</v>
      </c>
      <c r="F10" s="87">
        <f t="shared" si="3"/>
        <v>0.10934742965987182</v>
      </c>
      <c r="G10" s="83">
        <f t="shared" si="4"/>
        <v>3.332671012225754E-2</v>
      </c>
      <c r="I10" s="25">
        <v>13164.304999999997</v>
      </c>
      <c r="J10" s="223">
        <v>13892.979999999994</v>
      </c>
      <c r="K10" s="4">
        <f t="shared" si="5"/>
        <v>0.10854241679840171</v>
      </c>
      <c r="L10" s="229">
        <f t="shared" si="6"/>
        <v>0.10654628103171609</v>
      </c>
      <c r="M10" s="87">
        <f t="shared" si="7"/>
        <v>5.5352333450189556E-2</v>
      </c>
      <c r="N10" s="83">
        <f t="shared" si="8"/>
        <v>-1.8390375169120125E-2</v>
      </c>
      <c r="P10" s="49">
        <f t="shared" si="0"/>
        <v>3.5996341933262839</v>
      </c>
      <c r="Q10" s="254">
        <f t="shared" si="0"/>
        <v>3.4244297538587434</v>
      </c>
      <c r="R10" s="92">
        <f t="shared" si="9"/>
        <v>-4.8672845644251644E-2</v>
      </c>
    </row>
    <row r="11" spans="1:18" ht="20.100000000000001" customHeight="1" x14ac:dyDescent="0.25">
      <c r="A11" s="14" t="s">
        <v>145</v>
      </c>
      <c r="B11" s="25">
        <v>23971.970000000008</v>
      </c>
      <c r="C11" s="223">
        <v>35054.460000000014</v>
      </c>
      <c r="D11" s="4">
        <f t="shared" si="1"/>
        <v>5.8666690356566312E-2</v>
      </c>
      <c r="E11" s="229">
        <f t="shared" si="2"/>
        <v>7.9910016128827505E-2</v>
      </c>
      <c r="F11" s="87">
        <f t="shared" si="3"/>
        <v>0.46231035663735609</v>
      </c>
      <c r="G11" s="83">
        <f t="shared" si="4"/>
        <v>0.36210199762672513</v>
      </c>
      <c r="I11" s="25">
        <v>6297.4259999999986</v>
      </c>
      <c r="J11" s="223">
        <v>9145.134</v>
      </c>
      <c r="K11" s="4">
        <f t="shared" si="5"/>
        <v>5.1923579531854641E-2</v>
      </c>
      <c r="L11" s="229">
        <f t="shared" si="6"/>
        <v>7.013470236311449E-2</v>
      </c>
      <c r="M11" s="87">
        <f t="shared" si="7"/>
        <v>0.45220189963327906</v>
      </c>
      <c r="N11" s="83">
        <f t="shared" si="8"/>
        <v>0.35072934099405628</v>
      </c>
      <c r="P11" s="49">
        <f t="shared" si="0"/>
        <v>2.6269956119584648</v>
      </c>
      <c r="Q11" s="254">
        <f t="shared" si="0"/>
        <v>2.6088360796315206</v>
      </c>
      <c r="R11" s="92">
        <f t="shared" si="9"/>
        <v>-6.9126618424025128E-3</v>
      </c>
    </row>
    <row r="12" spans="1:18" ht="20.100000000000001" customHeight="1" x14ac:dyDescent="0.25">
      <c r="A12" s="14" t="s">
        <v>139</v>
      </c>
      <c r="B12" s="25">
        <v>37587.75999999998</v>
      </c>
      <c r="C12" s="223">
        <v>35291.39</v>
      </c>
      <c r="D12" s="4">
        <f t="shared" si="1"/>
        <v>9.198866330622503E-2</v>
      </c>
      <c r="E12" s="229">
        <f t="shared" si="2"/>
        <v>8.0450120872172626E-2</v>
      </c>
      <c r="F12" s="87">
        <f t="shared" si="3"/>
        <v>-6.1093558115726553E-2</v>
      </c>
      <c r="G12" s="83">
        <f t="shared" si="4"/>
        <v>-0.12543439614554733</v>
      </c>
      <c r="I12" s="25">
        <v>9551.5480000000007</v>
      </c>
      <c r="J12" s="223">
        <v>8368.1240000000034</v>
      </c>
      <c r="K12" s="4">
        <f t="shared" si="5"/>
        <v>7.8754488298922024E-2</v>
      </c>
      <c r="L12" s="229">
        <f t="shared" si="6"/>
        <v>6.4175755771062007E-2</v>
      </c>
      <c r="M12" s="87">
        <f t="shared" si="7"/>
        <v>-0.12389866019623177</v>
      </c>
      <c r="N12" s="83">
        <f t="shared" si="8"/>
        <v>-0.18511621169481418</v>
      </c>
      <c r="P12" s="49">
        <f t="shared" si="0"/>
        <v>2.541132538890321</v>
      </c>
      <c r="Q12" s="254">
        <f t="shared" si="0"/>
        <v>2.3711517171752101</v>
      </c>
      <c r="R12" s="92">
        <f t="shared" si="9"/>
        <v>-6.6891757558359882E-2</v>
      </c>
    </row>
    <row r="13" spans="1:18" ht="20.100000000000001" customHeight="1" x14ac:dyDescent="0.25">
      <c r="A13" s="14" t="s">
        <v>147</v>
      </c>
      <c r="B13" s="25">
        <v>21082.010000000002</v>
      </c>
      <c r="C13" s="223">
        <v>22711.3</v>
      </c>
      <c r="D13" s="4">
        <f t="shared" si="1"/>
        <v>5.159408061849044E-2</v>
      </c>
      <c r="E13" s="229">
        <f t="shared" si="2"/>
        <v>5.1772594680010456E-2</v>
      </c>
      <c r="F13" s="87">
        <f t="shared" si="3"/>
        <v>7.7283427908439326E-2</v>
      </c>
      <c r="G13" s="83">
        <f t="shared" si="4"/>
        <v>3.4599717521866164E-3</v>
      </c>
      <c r="I13" s="25">
        <v>7450.8749999999982</v>
      </c>
      <c r="J13" s="223">
        <v>7980.5159999999969</v>
      </c>
      <c r="K13" s="4">
        <f t="shared" si="5"/>
        <v>6.14340050433951E-2</v>
      </c>
      <c r="L13" s="229">
        <f t="shared" si="6"/>
        <v>6.1203161633724863E-2</v>
      </c>
      <c r="M13" s="87">
        <f t="shared" si="7"/>
        <v>7.1084402838592631E-2</v>
      </c>
      <c r="N13" s="83">
        <f t="shared" si="8"/>
        <v>-3.7575835973444336E-3</v>
      </c>
      <c r="P13" s="49">
        <f t="shared" si="0"/>
        <v>3.53423369024111</v>
      </c>
      <c r="Q13" s="254">
        <f t="shared" si="0"/>
        <v>3.5138966065350719</v>
      </c>
      <c r="R13" s="92">
        <f t="shared" si="9"/>
        <v>-5.7543121051089096E-3</v>
      </c>
    </row>
    <row r="14" spans="1:18" ht="20.100000000000001" customHeight="1" x14ac:dyDescent="0.25">
      <c r="A14" s="14" t="s">
        <v>148</v>
      </c>
      <c r="B14" s="25">
        <v>14544.409999999998</v>
      </c>
      <c r="C14" s="223">
        <v>15217.390000000003</v>
      </c>
      <c r="D14" s="4">
        <f t="shared" si="1"/>
        <v>3.5594588091381156E-2</v>
      </c>
      <c r="E14" s="229">
        <f t="shared" si="2"/>
        <v>3.4689505424949016E-2</v>
      </c>
      <c r="F14" s="87">
        <f t="shared" si="3"/>
        <v>4.6270697814487151E-2</v>
      </c>
      <c r="G14" s="83">
        <f t="shared" si="4"/>
        <v>-2.5427535896989241E-2</v>
      </c>
      <c r="I14" s="25">
        <v>5379.1579999999994</v>
      </c>
      <c r="J14" s="223">
        <v>5947.2990000000009</v>
      </c>
      <c r="K14" s="4">
        <f t="shared" si="5"/>
        <v>4.4352269995298427E-2</v>
      </c>
      <c r="L14" s="229">
        <f t="shared" si="6"/>
        <v>4.5610271564030504E-2</v>
      </c>
      <c r="M14" s="87">
        <f t="shared" si="7"/>
        <v>0.1056189463109285</v>
      </c>
      <c r="N14" s="83">
        <f t="shared" si="8"/>
        <v>2.8363859817444107E-2</v>
      </c>
      <c r="P14" s="49">
        <f t="shared" si="0"/>
        <v>3.6984367189868821</v>
      </c>
      <c r="Q14" s="254">
        <f t="shared" si="0"/>
        <v>3.9082253921336045</v>
      </c>
      <c r="R14" s="92">
        <f t="shared" si="9"/>
        <v>5.6723607590666081E-2</v>
      </c>
    </row>
    <row r="15" spans="1:18" ht="20.100000000000001" customHeight="1" x14ac:dyDescent="0.25">
      <c r="A15" s="14" t="s">
        <v>149</v>
      </c>
      <c r="B15" s="25">
        <v>17060.13</v>
      </c>
      <c r="C15" s="223">
        <v>16611.240000000002</v>
      </c>
      <c r="D15" s="4">
        <f t="shared" si="1"/>
        <v>4.1751318900898317E-2</v>
      </c>
      <c r="E15" s="229">
        <f t="shared" si="2"/>
        <v>3.7866920680558885E-2</v>
      </c>
      <c r="F15" s="87">
        <f t="shared" si="3"/>
        <v>-2.6312226225708679E-2</v>
      </c>
      <c r="G15" s="83">
        <f t="shared" si="4"/>
        <v>-9.3036539266208793E-2</v>
      </c>
      <c r="I15" s="25">
        <v>4243.902</v>
      </c>
      <c r="J15" s="223">
        <v>4189.5819999999994</v>
      </c>
      <c r="K15" s="4">
        <f t="shared" si="5"/>
        <v>3.4991849530649037E-2</v>
      </c>
      <c r="L15" s="229">
        <f t="shared" si="6"/>
        <v>3.2130211169772022E-2</v>
      </c>
      <c r="M15" s="87">
        <f t="shared" si="7"/>
        <v>-1.2799541553975708E-2</v>
      </c>
      <c r="N15" s="83">
        <f t="shared" si="8"/>
        <v>-8.1780140211523633E-2</v>
      </c>
      <c r="P15" s="49">
        <f t="shared" si="0"/>
        <v>2.4876141037612256</v>
      </c>
      <c r="Q15" s="254">
        <f t="shared" si="0"/>
        <v>2.5221368182026138</v>
      </c>
      <c r="R15" s="92">
        <f t="shared" si="9"/>
        <v>1.3877841578880954E-2</v>
      </c>
    </row>
    <row r="16" spans="1:18" ht="20.100000000000001" customHeight="1" x14ac:dyDescent="0.25">
      <c r="A16" s="14" t="s">
        <v>151</v>
      </c>
      <c r="B16" s="25">
        <v>8321.2099999999973</v>
      </c>
      <c r="C16" s="223">
        <v>8811.6999999999989</v>
      </c>
      <c r="D16" s="4">
        <f t="shared" si="1"/>
        <v>2.0364527840722429E-2</v>
      </c>
      <c r="E16" s="229">
        <f t="shared" si="2"/>
        <v>2.0087118418665954E-2</v>
      </c>
      <c r="F16" s="87">
        <f t="shared" si="3"/>
        <v>5.8944552535028172E-2</v>
      </c>
      <c r="G16" s="83">
        <f t="shared" si="4"/>
        <v>-1.3622187768171442E-2</v>
      </c>
      <c r="I16" s="25">
        <v>3125.248</v>
      </c>
      <c r="J16" s="223">
        <v>3434.5809999999997</v>
      </c>
      <c r="K16" s="4">
        <f t="shared" si="5"/>
        <v>2.5768315988908753E-2</v>
      </c>
      <c r="L16" s="229">
        <f t="shared" si="6"/>
        <v>2.6340053210484188E-2</v>
      </c>
      <c r="M16" s="87">
        <f t="shared" si="7"/>
        <v>9.8978705049967114E-2</v>
      </c>
      <c r="N16" s="83">
        <f t="shared" si="8"/>
        <v>2.2187605190091681E-2</v>
      </c>
      <c r="P16" s="49">
        <f t="shared" si="0"/>
        <v>3.7557614818037295</v>
      </c>
      <c r="Q16" s="254">
        <f t="shared" si="0"/>
        <v>3.8977507177956583</v>
      </c>
      <c r="R16" s="92">
        <f t="shared" si="9"/>
        <v>3.7805711752424045E-2</v>
      </c>
    </row>
    <row r="17" spans="1:18" ht="20.100000000000001" customHeight="1" x14ac:dyDescent="0.25">
      <c r="A17" s="14" t="s">
        <v>141</v>
      </c>
      <c r="B17" s="25">
        <v>9716.6499999999978</v>
      </c>
      <c r="C17" s="223">
        <v>9453.8300000000017</v>
      </c>
      <c r="D17" s="4">
        <f t="shared" si="1"/>
        <v>2.3779593285538476E-2</v>
      </c>
      <c r="E17" s="229">
        <f t="shared" si="2"/>
        <v>2.1550915569065767E-2</v>
      </c>
      <c r="F17" s="87">
        <f t="shared" si="3"/>
        <v>-2.7048416892652933E-2</v>
      </c>
      <c r="G17" s="83">
        <f t="shared" si="4"/>
        <v>-9.3722280684593387E-2</v>
      </c>
      <c r="I17" s="25">
        <v>3277.3380000000002</v>
      </c>
      <c r="J17" s="223">
        <v>3017.3230000000003</v>
      </c>
      <c r="K17" s="4">
        <f t="shared" si="5"/>
        <v>2.7022329487598501E-2</v>
      </c>
      <c r="L17" s="229">
        <f t="shared" si="6"/>
        <v>2.3140071051816161E-2</v>
      </c>
      <c r="M17" s="87">
        <f t="shared" si="7"/>
        <v>-7.9337254808628174E-2</v>
      </c>
      <c r="N17" s="83">
        <f t="shared" si="8"/>
        <v>-0.14366853300208798</v>
      </c>
      <c r="P17" s="49">
        <f t="shared" si="0"/>
        <v>3.3729093874946621</v>
      </c>
      <c r="Q17" s="254">
        <f t="shared" si="0"/>
        <v>3.191640848206494</v>
      </c>
      <c r="R17" s="92">
        <f t="shared" si="9"/>
        <v>-5.3742487112234935E-2</v>
      </c>
    </row>
    <row r="18" spans="1:18" ht="20.100000000000001" customHeight="1" x14ac:dyDescent="0.25">
      <c r="A18" s="14" t="s">
        <v>152</v>
      </c>
      <c r="B18" s="25">
        <v>7530.579999999999</v>
      </c>
      <c r="C18" s="223">
        <v>9960.2999999999993</v>
      </c>
      <c r="D18" s="4">
        <f t="shared" si="1"/>
        <v>1.8429616133565616E-2</v>
      </c>
      <c r="E18" s="229">
        <f t="shared" si="2"/>
        <v>2.2705462689996087E-2</v>
      </c>
      <c r="F18" s="87">
        <f t="shared" si="3"/>
        <v>0.32264712678173535</v>
      </c>
      <c r="G18" s="83">
        <f t="shared" si="4"/>
        <v>0.23200952887146292</v>
      </c>
      <c r="I18" s="25">
        <v>2007.797</v>
      </c>
      <c r="J18" s="223">
        <v>2453.0230000000006</v>
      </c>
      <c r="K18" s="4">
        <f t="shared" si="5"/>
        <v>1.6554701430921012E-2</v>
      </c>
      <c r="L18" s="229">
        <f t="shared" si="6"/>
        <v>1.8812413026957749E-2</v>
      </c>
      <c r="M18" s="87">
        <f t="shared" si="7"/>
        <v>0.22174851342043073</v>
      </c>
      <c r="N18" s="83">
        <f t="shared" si="8"/>
        <v>0.13637887735140686</v>
      </c>
      <c r="P18" s="49">
        <f t="shared" si="0"/>
        <v>2.6661917143168257</v>
      </c>
      <c r="Q18" s="254">
        <f t="shared" si="0"/>
        <v>2.462800317259521</v>
      </c>
      <c r="R18" s="92">
        <f t="shared" si="9"/>
        <v>-7.6285360863264443E-2</v>
      </c>
    </row>
    <row r="19" spans="1:18" ht="20.100000000000001" customHeight="1" x14ac:dyDescent="0.25">
      <c r="A19" s="14" t="s">
        <v>146</v>
      </c>
      <c r="B19" s="25">
        <v>7567.0900000000011</v>
      </c>
      <c r="C19" s="223">
        <v>8288.9699999999993</v>
      </c>
      <c r="D19" s="4">
        <f t="shared" si="1"/>
        <v>1.8518967190859544E-2</v>
      </c>
      <c r="E19" s="229">
        <f t="shared" si="2"/>
        <v>1.8895505062447603E-2</v>
      </c>
      <c r="F19" s="87">
        <f t="shared" si="3"/>
        <v>9.5397305965701243E-2</v>
      </c>
      <c r="G19" s="83">
        <f t="shared" si="4"/>
        <v>2.033255244244437E-2</v>
      </c>
      <c r="I19" s="25">
        <v>2047.2060000000001</v>
      </c>
      <c r="J19" s="223">
        <v>2311.0069999999996</v>
      </c>
      <c r="K19" s="4">
        <f t="shared" si="5"/>
        <v>1.6879636784789539E-2</v>
      </c>
      <c r="L19" s="229">
        <f t="shared" si="6"/>
        <v>1.7723281922831759E-2</v>
      </c>
      <c r="M19" s="87">
        <f t="shared" si="7"/>
        <v>0.12885904007706087</v>
      </c>
      <c r="N19" s="83">
        <f t="shared" si="8"/>
        <v>4.9980052817394753E-2</v>
      </c>
      <c r="P19" s="49">
        <f t="shared" si="0"/>
        <v>2.7054072305205827</v>
      </c>
      <c r="Q19" s="254">
        <f t="shared" si="0"/>
        <v>2.7880508675987485</v>
      </c>
      <c r="R19" s="92">
        <f t="shared" si="9"/>
        <v>3.0547577512854973E-2</v>
      </c>
    </row>
    <row r="20" spans="1:18" ht="20.100000000000001" customHeight="1" x14ac:dyDescent="0.25">
      <c r="A20" s="14" t="s">
        <v>154</v>
      </c>
      <c r="B20" s="25">
        <v>6823.04</v>
      </c>
      <c r="C20" s="223">
        <v>6716.57</v>
      </c>
      <c r="D20" s="4">
        <f t="shared" si="1"/>
        <v>1.6698050889036909E-2</v>
      </c>
      <c r="E20" s="229">
        <f t="shared" si="2"/>
        <v>1.5311067893511944E-2</v>
      </c>
      <c r="F20" s="87">
        <f t="shared" si="3"/>
        <v>-1.5604481286933721E-2</v>
      </c>
      <c r="G20" s="83">
        <f t="shared" si="4"/>
        <v>-8.3062568484300589E-2</v>
      </c>
      <c r="I20" s="25">
        <v>2281.1320000000001</v>
      </c>
      <c r="J20" s="223">
        <v>2210.6990000000005</v>
      </c>
      <c r="K20" s="4">
        <f t="shared" si="5"/>
        <v>1.8808405025268843E-2</v>
      </c>
      <c r="L20" s="229">
        <f t="shared" si="6"/>
        <v>1.6954012525069055E-2</v>
      </c>
      <c r="M20" s="87">
        <f t="shared" si="7"/>
        <v>-3.0876336836272313E-2</v>
      </c>
      <c r="N20" s="83">
        <f t="shared" si="8"/>
        <v>-9.8593820034630048E-2</v>
      </c>
      <c r="P20" s="49">
        <f t="shared" si="0"/>
        <v>3.3432780695994744</v>
      </c>
      <c r="Q20" s="254">
        <f t="shared" si="0"/>
        <v>3.2914106456122703</v>
      </c>
      <c r="R20" s="92">
        <f t="shared" si="9"/>
        <v>-1.5513942575951468E-2</v>
      </c>
    </row>
    <row r="21" spans="1:18" ht="20.100000000000001" customHeight="1" x14ac:dyDescent="0.25">
      <c r="A21" s="14" t="s">
        <v>155</v>
      </c>
      <c r="B21" s="25">
        <v>4315.76</v>
      </c>
      <c r="C21" s="223">
        <v>6175.0599999999995</v>
      </c>
      <c r="D21" s="4">
        <f t="shared" si="1"/>
        <v>1.0561975322564419E-2</v>
      </c>
      <c r="E21" s="229">
        <f t="shared" si="2"/>
        <v>1.40766437194148E-2</v>
      </c>
      <c r="F21" s="87">
        <f t="shared" si="3"/>
        <v>0.43081635679463159</v>
      </c>
      <c r="G21" s="83">
        <f t="shared" si="4"/>
        <v>0.33276620040398175</v>
      </c>
      <c r="I21" s="25">
        <v>1452.4079999999999</v>
      </c>
      <c r="J21" s="223">
        <v>2183.924</v>
      </c>
      <c r="K21" s="4">
        <f t="shared" si="5"/>
        <v>1.1975404284338069E-2</v>
      </c>
      <c r="L21" s="229">
        <f t="shared" si="6"/>
        <v>1.6748673089280314E-2</v>
      </c>
      <c r="M21" s="87">
        <f t="shared" si="7"/>
        <v>0.50365737451184522</v>
      </c>
      <c r="N21" s="83">
        <f t="shared" si="8"/>
        <v>0.39858936630514635</v>
      </c>
      <c r="P21" s="49">
        <f t="shared" si="0"/>
        <v>3.3653585926928278</v>
      </c>
      <c r="Q21" s="254">
        <f t="shared" si="0"/>
        <v>3.5366846637927409</v>
      </c>
      <c r="R21" s="92">
        <f t="shared" si="9"/>
        <v>5.0908711919113725E-2</v>
      </c>
    </row>
    <row r="22" spans="1:18" ht="20.100000000000001" customHeight="1" x14ac:dyDescent="0.25">
      <c r="A22" s="14" t="s">
        <v>150</v>
      </c>
      <c r="B22" s="25">
        <v>4806.9099999999989</v>
      </c>
      <c r="C22" s="223">
        <v>5366.6799999999967</v>
      </c>
      <c r="D22" s="4">
        <f t="shared" si="1"/>
        <v>1.1763968524150582E-2</v>
      </c>
      <c r="E22" s="229">
        <f t="shared" si="2"/>
        <v>1.2233863689763173E-2</v>
      </c>
      <c r="F22" s="87">
        <f t="shared" si="3"/>
        <v>0.11645110892444373</v>
      </c>
      <c r="G22" s="83">
        <f t="shared" si="4"/>
        <v>3.9943592559596709E-2</v>
      </c>
      <c r="I22" s="25">
        <v>1526.5309999999993</v>
      </c>
      <c r="J22" s="223">
        <v>1976.8220000000003</v>
      </c>
      <c r="K22" s="4">
        <f t="shared" si="5"/>
        <v>1.2586563746257849E-2</v>
      </c>
      <c r="L22" s="229">
        <f t="shared" si="6"/>
        <v>1.5160392684771677E-2</v>
      </c>
      <c r="M22" s="87">
        <f t="shared" si="7"/>
        <v>0.2949766496717075</v>
      </c>
      <c r="N22" s="83">
        <f t="shared" si="8"/>
        <v>0.20449020005790389</v>
      </c>
      <c r="P22" s="49">
        <f t="shared" si="0"/>
        <v>3.1757012301041616</v>
      </c>
      <c r="Q22" s="254">
        <f t="shared" si="0"/>
        <v>3.6835101030804922</v>
      </c>
      <c r="R22" s="92">
        <f t="shared" si="9"/>
        <v>0.15990448602738194</v>
      </c>
    </row>
    <row r="23" spans="1:18" ht="20.100000000000001" customHeight="1" x14ac:dyDescent="0.25">
      <c r="A23" s="14" t="s">
        <v>159</v>
      </c>
      <c r="B23" s="25">
        <v>2615.5899999999992</v>
      </c>
      <c r="C23" s="223">
        <v>2675.62</v>
      </c>
      <c r="D23" s="4">
        <f t="shared" si="1"/>
        <v>6.4011430278667625E-3</v>
      </c>
      <c r="E23" s="229">
        <f t="shared" si="2"/>
        <v>6.099333361706709E-3</v>
      </c>
      <c r="F23" s="87">
        <f t="shared" si="3"/>
        <v>2.2950844742486657E-2</v>
      </c>
      <c r="G23" s="83">
        <f t="shared" si="4"/>
        <v>-4.7149339554850435E-2</v>
      </c>
      <c r="I23" s="25">
        <v>1482.0389999999995</v>
      </c>
      <c r="J23" s="223">
        <v>1593.268</v>
      </c>
      <c r="K23" s="4">
        <f t="shared" si="5"/>
        <v>1.2219718006342641E-2</v>
      </c>
      <c r="L23" s="229">
        <f t="shared" si="6"/>
        <v>1.2218888970317405E-2</v>
      </c>
      <c r="M23" s="87">
        <f t="shared" si="7"/>
        <v>7.5051331307745967E-2</v>
      </c>
      <c r="N23" s="83">
        <f t="shared" si="8"/>
        <v>-6.7844120854946815E-5</v>
      </c>
      <c r="P23" s="49">
        <f t="shared" si="0"/>
        <v>5.66617474451271</v>
      </c>
      <c r="Q23" s="254">
        <f t="shared" si="0"/>
        <v>5.9547618869645174</v>
      </c>
      <c r="R23" s="92">
        <f t="shared" si="9"/>
        <v>5.0931564144096268E-2</v>
      </c>
    </row>
    <row r="24" spans="1:18" ht="20.100000000000001" customHeight="1" x14ac:dyDescent="0.25">
      <c r="A24" s="14" t="s">
        <v>153</v>
      </c>
      <c r="B24" s="25">
        <v>2882.7099999999996</v>
      </c>
      <c r="C24" s="223">
        <v>4575.93</v>
      </c>
      <c r="D24" s="4">
        <f t="shared" si="1"/>
        <v>7.0548667864083429E-3</v>
      </c>
      <c r="E24" s="229">
        <f t="shared" si="2"/>
        <v>1.0431272942284249E-2</v>
      </c>
      <c r="F24" s="87">
        <f t="shared" ref="F24:F25" si="10">(C24-B24)/B24</f>
        <v>0.58737091139934328</v>
      </c>
      <c r="G24" s="83">
        <f t="shared" ref="G24:G25" si="11">(E24-D24)/D24</f>
        <v>0.47859247496788615</v>
      </c>
      <c r="I24" s="25">
        <v>984.14400000000012</v>
      </c>
      <c r="J24" s="223">
        <v>1399.9670000000001</v>
      </c>
      <c r="K24" s="4">
        <f t="shared" si="5"/>
        <v>8.1144707781874003E-3</v>
      </c>
      <c r="L24" s="229">
        <f t="shared" si="6"/>
        <v>1.0736449445484594E-2</v>
      </c>
      <c r="M24" s="87">
        <f t="shared" ref="M24:M25" si="12">(J24-I24)/I24</f>
        <v>0.42252251703002808</v>
      </c>
      <c r="N24" s="83">
        <f t="shared" ref="N24:N25" si="13">(L24-K24)/K24</f>
        <v>0.32312380424677406</v>
      </c>
      <c r="P24" s="49">
        <f t="shared" ref="P24:P27" si="14">(I24/B24)*10</f>
        <v>3.4139542305677653</v>
      </c>
      <c r="Q24" s="254">
        <f t="shared" ref="Q24:Q27" si="15">(J24/C24)*10</f>
        <v>3.0594152445513805</v>
      </c>
      <c r="R24" s="92">
        <f t="shared" ref="R24:R27" si="16">(Q24-P24)/P24</f>
        <v>-0.10384995289096842</v>
      </c>
    </row>
    <row r="25" spans="1:18" ht="20.100000000000001" customHeight="1" x14ac:dyDescent="0.25">
      <c r="A25" s="14" t="s">
        <v>156</v>
      </c>
      <c r="B25" s="25">
        <v>3530.829999999999</v>
      </c>
      <c r="C25" s="223">
        <v>3794.1199999999994</v>
      </c>
      <c r="D25" s="4">
        <f t="shared" si="1"/>
        <v>8.641013246373782E-3</v>
      </c>
      <c r="E25" s="229">
        <f t="shared" si="2"/>
        <v>8.6490617854249312E-3</v>
      </c>
      <c r="F25" s="87">
        <f t="shared" si="10"/>
        <v>7.4568869076109726E-2</v>
      </c>
      <c r="G25" s="83">
        <f t="shared" si="11"/>
        <v>9.3143463870129723E-4</v>
      </c>
      <c r="I25" s="25">
        <v>1067.9469999999997</v>
      </c>
      <c r="J25" s="223">
        <v>1186.277</v>
      </c>
      <c r="K25" s="4">
        <f t="shared" si="5"/>
        <v>8.8054438417070023E-3</v>
      </c>
      <c r="L25" s="229">
        <f t="shared" si="6"/>
        <v>9.0976451865230588E-3</v>
      </c>
      <c r="M25" s="87">
        <f t="shared" si="12"/>
        <v>0.11080137872010541</v>
      </c>
      <c r="N25" s="83">
        <f t="shared" si="13"/>
        <v>3.3184169937243171E-2</v>
      </c>
      <c r="P25" s="49">
        <f t="shared" si="14"/>
        <v>3.0246344343964449</v>
      </c>
      <c r="Q25" s="254">
        <f t="shared" si="15"/>
        <v>3.126619611398691</v>
      </c>
      <c r="R25" s="92">
        <f t="shared" si="16"/>
        <v>3.371818287937893E-2</v>
      </c>
    </row>
    <row r="26" spans="1:18" ht="20.100000000000001" customHeight="1" x14ac:dyDescent="0.25">
      <c r="A26" s="14" t="s">
        <v>157</v>
      </c>
      <c r="B26" s="25">
        <v>520.87</v>
      </c>
      <c r="C26" s="223">
        <v>593.61</v>
      </c>
      <c r="D26" s="4">
        <f t="shared" si="1"/>
        <v>1.2747270669045843E-3</v>
      </c>
      <c r="E26" s="229">
        <f t="shared" si="2"/>
        <v>1.3531911395649307E-3</v>
      </c>
      <c r="F26" s="87">
        <f t="shared" si="3"/>
        <v>0.13965096857181256</v>
      </c>
      <c r="G26" s="83">
        <f t="shared" si="4"/>
        <v>6.1553625632881886E-2</v>
      </c>
      <c r="I26" s="25">
        <v>1041.4079999999999</v>
      </c>
      <c r="J26" s="223">
        <v>1122.521</v>
      </c>
      <c r="K26" s="4">
        <f t="shared" si="5"/>
        <v>8.5866242990564213E-3</v>
      </c>
      <c r="L26" s="229">
        <f t="shared" si="6"/>
        <v>8.6086957535390553E-3</v>
      </c>
      <c r="M26" s="87">
        <f t="shared" si="7"/>
        <v>7.7887821103736543E-2</v>
      </c>
      <c r="N26" s="83">
        <f t="shared" si="8"/>
        <v>2.5704460465400215E-3</v>
      </c>
      <c r="P26" s="49">
        <f t="shared" si="14"/>
        <v>19.993626048726167</v>
      </c>
      <c r="Q26" s="254">
        <f t="shared" si="15"/>
        <v>18.910075638887484</v>
      </c>
      <c r="R26" s="92">
        <f t="shared" si="16"/>
        <v>-5.4194792240185863E-2</v>
      </c>
    </row>
    <row r="27" spans="1:18" ht="20.100000000000001" customHeight="1" x14ac:dyDescent="0.25">
      <c r="A27" s="14" t="s">
        <v>178</v>
      </c>
      <c r="B27" s="25">
        <v>1122.6000000000001</v>
      </c>
      <c r="C27" s="223">
        <v>2307.15</v>
      </c>
      <c r="D27" s="4">
        <f t="shared" si="1"/>
        <v>2.7473431092347156E-3</v>
      </c>
      <c r="E27" s="229">
        <f t="shared" si="2"/>
        <v>5.2593705255087175E-3</v>
      </c>
      <c r="F27" s="87">
        <f t="shared" si="3"/>
        <v>1.0551843933725278</v>
      </c>
      <c r="G27" s="83">
        <f t="shared" si="4"/>
        <v>0.91434790501057506</v>
      </c>
      <c r="I27" s="25">
        <v>355.59300000000007</v>
      </c>
      <c r="J27" s="223">
        <v>861.58799999999997</v>
      </c>
      <c r="K27" s="4">
        <f t="shared" si="5"/>
        <v>2.9319378133972188E-3</v>
      </c>
      <c r="L27" s="229">
        <f t="shared" si="6"/>
        <v>6.6075814678747281E-3</v>
      </c>
      <c r="M27" s="87">
        <f t="shared" si="7"/>
        <v>1.4229610819110607</v>
      </c>
      <c r="N27" s="83">
        <f t="shared" si="8"/>
        <v>1.2536567582306812</v>
      </c>
      <c r="P27" s="49">
        <f t="shared" si="14"/>
        <v>3.1675841795831112</v>
      </c>
      <c r="Q27" s="254">
        <f t="shared" si="15"/>
        <v>3.7344255900136529</v>
      </c>
      <c r="R27" s="92">
        <f t="shared" si="16"/>
        <v>0.17895070132126503</v>
      </c>
    </row>
    <row r="28" spans="1:18" ht="20.100000000000001" customHeight="1" x14ac:dyDescent="0.25">
      <c r="A28" s="14" t="s">
        <v>161</v>
      </c>
      <c r="B28" s="25">
        <v>2747.7899999999995</v>
      </c>
      <c r="C28" s="223">
        <v>2654.34</v>
      </c>
      <c r="D28" s="4">
        <f t="shared" si="1"/>
        <v>6.7246765741350951E-3</v>
      </c>
      <c r="E28" s="229">
        <f t="shared" si="2"/>
        <v>6.0508235531624771E-3</v>
      </c>
      <c r="F28" s="87">
        <f t="shared" si="3"/>
        <v>-3.4009149170787935E-2</v>
      </c>
      <c r="G28" s="83">
        <f t="shared" si="4"/>
        <v>-0.10020601192396925</v>
      </c>
      <c r="I28" s="25">
        <v>944.2639999999999</v>
      </c>
      <c r="J28" s="223">
        <v>861.41700000000003</v>
      </c>
      <c r="K28" s="4">
        <f t="shared" si="5"/>
        <v>7.7856519319269802E-3</v>
      </c>
      <c r="L28" s="229">
        <f t="shared" si="6"/>
        <v>6.6062700563520446E-3</v>
      </c>
      <c r="M28" s="87">
        <f t="shared" si="7"/>
        <v>-8.7737115891318398E-2</v>
      </c>
      <c r="N28" s="83">
        <f t="shared" si="8"/>
        <v>-0.151481454075617</v>
      </c>
      <c r="P28" s="49">
        <f t="shared" si="0"/>
        <v>3.4364489280476311</v>
      </c>
      <c r="Q28" s="254">
        <f t="shared" si="0"/>
        <v>3.2453152196026132</v>
      </c>
      <c r="R28" s="92">
        <f t="shared" si="9"/>
        <v>-5.5619539951553373E-2</v>
      </c>
    </row>
    <row r="29" spans="1:18" ht="20.100000000000001" customHeight="1" x14ac:dyDescent="0.25">
      <c r="A29" s="14" t="s">
        <v>181</v>
      </c>
      <c r="B29" s="25">
        <v>2616.0500000000002</v>
      </c>
      <c r="C29" s="223">
        <v>3141.0200000000004</v>
      </c>
      <c r="D29" s="4">
        <f t="shared" si="1"/>
        <v>6.4022687875587726E-3</v>
      </c>
      <c r="E29" s="229">
        <f t="shared" si="2"/>
        <v>7.1602574639851738E-3</v>
      </c>
      <c r="F29" s="87">
        <f>(C29-B29)/B29</f>
        <v>0.2006727700158637</v>
      </c>
      <c r="G29" s="83">
        <f>(E29-D29)/D29</f>
        <v>0.11839376033373747</v>
      </c>
      <c r="I29" s="25">
        <v>635.63800000000003</v>
      </c>
      <c r="J29" s="223">
        <v>796.48200000000008</v>
      </c>
      <c r="K29" s="4">
        <f t="shared" si="5"/>
        <v>5.2409667452176538E-3</v>
      </c>
      <c r="L29" s="229">
        <f t="shared" si="6"/>
        <v>6.1082787860274289E-3</v>
      </c>
      <c r="M29" s="87">
        <f>(J29-I29)/I29</f>
        <v>0.25304339891573513</v>
      </c>
      <c r="N29" s="83">
        <f>(L29-K29)/K29</f>
        <v>0.16548703378077936</v>
      </c>
      <c r="P29" s="49">
        <f t="shared" si="0"/>
        <v>2.4297624280881482</v>
      </c>
      <c r="Q29" s="254">
        <f t="shared" si="0"/>
        <v>2.5357431662326251</v>
      </c>
      <c r="R29" s="92">
        <f>(Q29-P29)/P29</f>
        <v>4.3617736828644386E-2</v>
      </c>
    </row>
    <row r="30" spans="1:18" ht="20.100000000000001" customHeight="1" x14ac:dyDescent="0.25">
      <c r="A30" s="14" t="s">
        <v>160</v>
      </c>
      <c r="B30" s="25">
        <v>2444.94</v>
      </c>
      <c r="C30" s="223">
        <v>2818.9999999999995</v>
      </c>
      <c r="D30" s="4">
        <f t="shared" si="1"/>
        <v>5.9835106551686494E-3</v>
      </c>
      <c r="E30" s="229">
        <f t="shared" si="2"/>
        <v>6.4261818743510703E-3</v>
      </c>
      <c r="F30" s="87">
        <f t="shared" si="3"/>
        <v>0.15299352949356609</v>
      </c>
      <c r="G30" s="83">
        <f t="shared" si="4"/>
        <v>7.3981855250819115E-2</v>
      </c>
      <c r="I30" s="25">
        <v>727.50700000000006</v>
      </c>
      <c r="J30" s="223">
        <v>638.75099999999998</v>
      </c>
      <c r="K30" s="4">
        <f t="shared" si="5"/>
        <v>5.9984456465992592E-3</v>
      </c>
      <c r="L30" s="229">
        <f t="shared" si="6"/>
        <v>4.8986281960594277E-3</v>
      </c>
      <c r="M30" s="87">
        <f t="shared" si="7"/>
        <v>-0.12200020068535433</v>
      </c>
      <c r="N30" s="83">
        <f t="shared" si="8"/>
        <v>-0.18335040697807417</v>
      </c>
      <c r="P30" s="49">
        <f t="shared" si="0"/>
        <v>2.9755617724770342</v>
      </c>
      <c r="Q30" s="254">
        <f t="shared" si="0"/>
        <v>2.2658779709116712</v>
      </c>
      <c r="R30" s="92">
        <f t="shared" si="9"/>
        <v>-0.23850414000129466</v>
      </c>
    </row>
    <row r="31" spans="1:18" ht="20.100000000000001" customHeight="1" x14ac:dyDescent="0.25">
      <c r="A31" s="14" t="s">
        <v>164</v>
      </c>
      <c r="B31" s="25">
        <v>1563.2700000000002</v>
      </c>
      <c r="C31" s="223">
        <v>1880.5599999999995</v>
      </c>
      <c r="D31" s="4">
        <f t="shared" si="1"/>
        <v>3.8257964211414167E-3</v>
      </c>
      <c r="E31" s="229">
        <f t="shared" si="2"/>
        <v>4.2869175543205559E-3</v>
      </c>
      <c r="F31" s="87">
        <f t="shared" si="3"/>
        <v>0.20296557856288372</v>
      </c>
      <c r="G31" s="83">
        <f t="shared" si="4"/>
        <v>0.12052944862172382</v>
      </c>
      <c r="I31" s="25">
        <v>428.76800000000003</v>
      </c>
      <c r="J31" s="223">
        <v>598.76800000000003</v>
      </c>
      <c r="K31" s="4">
        <f t="shared" si="5"/>
        <v>3.5352808192925583E-3</v>
      </c>
      <c r="L31" s="229">
        <f t="shared" si="6"/>
        <v>4.5919956410214804E-3</v>
      </c>
      <c r="M31" s="87">
        <f t="shared" si="7"/>
        <v>0.39648481229942528</v>
      </c>
      <c r="N31" s="83">
        <f t="shared" si="8"/>
        <v>0.29890548325391031</v>
      </c>
      <c r="P31" s="49">
        <f t="shared" si="0"/>
        <v>2.7427635661146188</v>
      </c>
      <c r="Q31" s="254">
        <f t="shared" si="0"/>
        <v>3.1839877483302859</v>
      </c>
      <c r="R31" s="92">
        <f t="shared" si="9"/>
        <v>0.16086847137199739</v>
      </c>
    </row>
    <row r="32" spans="1:18" ht="20.100000000000001" customHeight="1" thickBot="1" x14ac:dyDescent="0.3">
      <c r="A32" s="14" t="s">
        <v>18</v>
      </c>
      <c r="B32" s="25">
        <f>B33-SUM(B7:B31)</f>
        <v>15918.309999999823</v>
      </c>
      <c r="C32" s="223">
        <f>C33-SUM(C7:C31)</f>
        <v>17034.309999999881</v>
      </c>
      <c r="D32" s="4">
        <f t="shared" si="1"/>
        <v>3.8956938614966664E-2</v>
      </c>
      <c r="E32" s="229">
        <f t="shared" si="2"/>
        <v>3.8831349472889833E-2</v>
      </c>
      <c r="F32" s="87">
        <f t="shared" si="3"/>
        <v>7.0107944876062256E-2</v>
      </c>
      <c r="G32" s="83">
        <f t="shared" si="4"/>
        <v>-3.2237939258549018E-3</v>
      </c>
      <c r="I32" s="25">
        <f>I33-SUM(I7:I31)</f>
        <v>5373.6759999999776</v>
      </c>
      <c r="J32" s="223">
        <f>J33-SUM(J7:J31)</f>
        <v>5104.8709999999846</v>
      </c>
      <c r="K32" s="4">
        <f t="shared" si="5"/>
        <v>4.4307069771747601E-2</v>
      </c>
      <c r="L32" s="229">
        <f t="shared" si="6"/>
        <v>3.9149629539282152E-2</v>
      </c>
      <c r="M32" s="87">
        <f t="shared" si="7"/>
        <v>-5.0022554392932163E-2</v>
      </c>
      <c r="N32" s="83">
        <f t="shared" si="8"/>
        <v>-0.11640219628683479</v>
      </c>
      <c r="P32" s="49">
        <f t="shared" si="0"/>
        <v>3.3757829819874328</v>
      </c>
      <c r="Q32" s="254">
        <f t="shared" si="0"/>
        <v>2.9968170122535165</v>
      </c>
      <c r="R32" s="92">
        <f t="shared" si="9"/>
        <v>-0.11226016949430995</v>
      </c>
    </row>
    <row r="33" spans="1:18" ht="26.25" customHeight="1" thickBot="1" x14ac:dyDescent="0.3">
      <c r="A33" s="18" t="s">
        <v>19</v>
      </c>
      <c r="B33" s="23">
        <v>408612.95999999985</v>
      </c>
      <c r="C33" s="242">
        <v>438674.16999999993</v>
      </c>
      <c r="D33" s="20">
        <f>SUM(D7:D32)</f>
        <v>1.0000000000000002</v>
      </c>
      <c r="E33" s="243">
        <f>SUM(E7:E32)</f>
        <v>0.99999999999999989</v>
      </c>
      <c r="F33" s="97">
        <f t="shared" si="3"/>
        <v>7.3568909806483104E-2</v>
      </c>
      <c r="G33" s="99">
        <v>0</v>
      </c>
      <c r="H33" s="2"/>
      <c r="I33" s="23">
        <v>121282.58599999997</v>
      </c>
      <c r="J33" s="242">
        <v>130393.85199999998</v>
      </c>
      <c r="K33" s="20">
        <f>SUM(K7:K32)</f>
        <v>1.0000000000000002</v>
      </c>
      <c r="L33" s="243">
        <f>SUM(L7:L32)</f>
        <v>1.0000000000000002</v>
      </c>
      <c r="M33" s="97">
        <f t="shared" si="7"/>
        <v>7.5124272168801048E-2</v>
      </c>
      <c r="N33" s="99">
        <f t="shared" si="8"/>
        <v>0</v>
      </c>
      <c r="P33" s="40">
        <f t="shared" si="0"/>
        <v>2.9681531882884968</v>
      </c>
      <c r="Q33" s="244">
        <f t="shared" si="0"/>
        <v>2.9724533815154879</v>
      </c>
      <c r="R33" s="98">
        <f t="shared" si="9"/>
        <v>1.4487773892393444E-3</v>
      </c>
    </row>
    <row r="35" spans="1:18" ht="15.75" thickBot="1" x14ac:dyDescent="0.3"/>
    <row r="36" spans="1:18" x14ac:dyDescent="0.25">
      <c r="A36" s="403" t="s">
        <v>2</v>
      </c>
      <c r="B36" s="389" t="s">
        <v>1</v>
      </c>
      <c r="C36" s="384"/>
      <c r="D36" s="389" t="s">
        <v>13</v>
      </c>
      <c r="E36" s="384"/>
      <c r="F36" s="401" t="s">
        <v>136</v>
      </c>
      <c r="G36" s="402"/>
      <c r="I36" s="399" t="s">
        <v>20</v>
      </c>
      <c r="J36" s="400"/>
      <c r="K36" s="389" t="s">
        <v>13</v>
      </c>
      <c r="L36" s="390"/>
      <c r="M36" s="406" t="s">
        <v>136</v>
      </c>
      <c r="N36" s="402"/>
      <c r="P36" s="395" t="s">
        <v>23</v>
      </c>
      <c r="Q36" s="384"/>
      <c r="R36" s="208" t="s">
        <v>0</v>
      </c>
    </row>
    <row r="37" spans="1:18" x14ac:dyDescent="0.25">
      <c r="A37" s="404"/>
      <c r="B37" s="392" t="str">
        <f>B5</f>
        <v>jan-ago</v>
      </c>
      <c r="C37" s="380"/>
      <c r="D37" s="392" t="str">
        <f>B5</f>
        <v>jan-ago</v>
      </c>
      <c r="E37" s="380"/>
      <c r="F37" s="392" t="str">
        <f>B5</f>
        <v>jan-ago</v>
      </c>
      <c r="G37" s="381"/>
      <c r="I37" s="394" t="str">
        <f>B5</f>
        <v>jan-ago</v>
      </c>
      <c r="J37" s="380"/>
      <c r="K37" s="392" t="str">
        <f>B5</f>
        <v>jan-ago</v>
      </c>
      <c r="L37" s="393"/>
      <c r="M37" s="380" t="str">
        <f>B5</f>
        <v>jan-ago</v>
      </c>
      <c r="N37" s="381"/>
      <c r="P37" s="394" t="str">
        <f>B5</f>
        <v>jan-ago</v>
      </c>
      <c r="Q37" s="393"/>
      <c r="R37" s="209" t="str">
        <f>R5</f>
        <v>2018/2017</v>
      </c>
    </row>
    <row r="38" spans="1:18" ht="19.5" customHeight="1" thickBot="1" x14ac:dyDescent="0.3">
      <c r="A38" s="405"/>
      <c r="B38" s="148">
        <f>B6</f>
        <v>2017</v>
      </c>
      <c r="C38" s="213">
        <f>C6</f>
        <v>2018</v>
      </c>
      <c r="D38" s="148">
        <f>B6</f>
        <v>2017</v>
      </c>
      <c r="E38" s="213">
        <f>C6</f>
        <v>2018</v>
      </c>
      <c r="F38" s="148" t="s">
        <v>1</v>
      </c>
      <c r="G38" s="212" t="s">
        <v>15</v>
      </c>
      <c r="I38" s="36">
        <f>B6</f>
        <v>2017</v>
      </c>
      <c r="J38" s="213">
        <f>C6</f>
        <v>2018</v>
      </c>
      <c r="K38" s="148">
        <f>B6</f>
        <v>2017</v>
      </c>
      <c r="L38" s="213">
        <f>C6</f>
        <v>2018</v>
      </c>
      <c r="M38" s="37">
        <v>1000</v>
      </c>
      <c r="N38" s="212" t="s">
        <v>15</v>
      </c>
      <c r="P38" s="36">
        <f>B6</f>
        <v>2017</v>
      </c>
      <c r="Q38" s="213">
        <f>C6</f>
        <v>2018</v>
      </c>
      <c r="R38" s="210" t="s">
        <v>24</v>
      </c>
    </row>
    <row r="39" spans="1:18" ht="20.100000000000001" customHeight="1" x14ac:dyDescent="0.25">
      <c r="A39" s="57" t="s">
        <v>142</v>
      </c>
      <c r="B39" s="59">
        <v>70352.23</v>
      </c>
      <c r="C39" s="245">
        <v>69565.360000000015</v>
      </c>
      <c r="D39" s="4">
        <f t="shared" ref="D39:D61" si="17">B39/$B$62</f>
        <v>0.35518097449482611</v>
      </c>
      <c r="E39" s="247">
        <f t="shared" ref="E39:E61" si="18">C39/$C$62</f>
        <v>0.32957150477879765</v>
      </c>
      <c r="F39" s="87">
        <f>(C39-B39)/B39</f>
        <v>-1.1184720086342406E-2</v>
      </c>
      <c r="G39" s="101">
        <f>(E39-D39)/D39</f>
        <v>-7.2102594325196626E-2</v>
      </c>
      <c r="I39" s="59">
        <v>15566.259</v>
      </c>
      <c r="J39" s="245">
        <v>15709.648000000008</v>
      </c>
      <c r="K39" s="4">
        <f t="shared" ref="K39:K61" si="19">I39/$I$62</f>
        <v>0.30598452006705917</v>
      </c>
      <c r="L39" s="247">
        <f t="shared" ref="L39:L61" si="20">J39/$J$62</f>
        <v>0.292006629200875</v>
      </c>
      <c r="M39" s="87">
        <f>(J39-I39)/I39</f>
        <v>9.211526032042016E-3</v>
      </c>
      <c r="N39" s="101">
        <f>(L39-K39)/K39</f>
        <v>-4.5681692861850649E-2</v>
      </c>
      <c r="P39" s="49">
        <f t="shared" ref="P39:Q62" si="21">(I39/B39)*10</f>
        <v>2.2126177094883843</v>
      </c>
      <c r="Q39" s="253">
        <f t="shared" si="21"/>
        <v>2.2582572705725958</v>
      </c>
      <c r="R39" s="104">
        <f t="shared" si="9"/>
        <v>2.0626952811818811E-2</v>
      </c>
    </row>
    <row r="40" spans="1:18" ht="20.100000000000001" customHeight="1" x14ac:dyDescent="0.25">
      <c r="A40" s="57" t="s">
        <v>145</v>
      </c>
      <c r="B40" s="25">
        <v>23971.970000000008</v>
      </c>
      <c r="C40" s="223">
        <v>35054.460000000014</v>
      </c>
      <c r="D40" s="4">
        <f t="shared" si="17"/>
        <v>0.12102512834576445</v>
      </c>
      <c r="E40" s="229">
        <f t="shared" si="18"/>
        <v>0.16607333206366176</v>
      </c>
      <c r="F40" s="87">
        <f t="shared" ref="F40:F62" si="22">(C40-B40)/B40</f>
        <v>0.46231035663735609</v>
      </c>
      <c r="G40" s="83">
        <f t="shared" ref="G40:G61" si="23">(E40-D40)/D40</f>
        <v>0.37222190410900619</v>
      </c>
      <c r="I40" s="25">
        <v>6297.4259999999995</v>
      </c>
      <c r="J40" s="223">
        <v>9145.134</v>
      </c>
      <c r="K40" s="4">
        <f t="shared" si="19"/>
        <v>0.12378792311420619</v>
      </c>
      <c r="L40" s="229">
        <f t="shared" si="20"/>
        <v>0.1699872430579166</v>
      </c>
      <c r="M40" s="87">
        <f t="shared" ref="M40:M62" si="24">(J40-I40)/I40</f>
        <v>0.45220189963327884</v>
      </c>
      <c r="N40" s="83">
        <f t="shared" ref="N40:N61" si="25">(L40-K40)/K40</f>
        <v>0.37321346688309098</v>
      </c>
      <c r="P40" s="49">
        <f t="shared" si="21"/>
        <v>2.6269956119584652</v>
      </c>
      <c r="Q40" s="254">
        <f t="shared" si="21"/>
        <v>2.6088360796315206</v>
      </c>
      <c r="R40" s="92">
        <f t="shared" si="9"/>
        <v>-6.9126618424026802E-3</v>
      </c>
    </row>
    <row r="41" spans="1:18" ht="20.100000000000001" customHeight="1" x14ac:dyDescent="0.25">
      <c r="A41" s="57" t="s">
        <v>139</v>
      </c>
      <c r="B41" s="25">
        <v>37587.759999999995</v>
      </c>
      <c r="C41" s="223">
        <v>35291.39</v>
      </c>
      <c r="D41" s="4">
        <f t="shared" si="17"/>
        <v>0.1897659423998023</v>
      </c>
      <c r="E41" s="229">
        <f t="shared" si="18"/>
        <v>0.16719580705160453</v>
      </c>
      <c r="F41" s="87">
        <f t="shared" si="22"/>
        <v>-6.109355811572692E-2</v>
      </c>
      <c r="G41" s="83">
        <f t="shared" si="23"/>
        <v>-0.11893670203816974</v>
      </c>
      <c r="I41" s="25">
        <v>9551.5480000000007</v>
      </c>
      <c r="J41" s="223">
        <v>8368.1240000000034</v>
      </c>
      <c r="K41" s="4">
        <f t="shared" si="19"/>
        <v>0.18775389967990891</v>
      </c>
      <c r="L41" s="229">
        <f t="shared" si="20"/>
        <v>0.15554439424581268</v>
      </c>
      <c r="M41" s="87">
        <f t="shared" si="24"/>
        <v>-0.12389866019623177</v>
      </c>
      <c r="N41" s="83">
        <f t="shared" si="25"/>
        <v>-0.17155172536500393</v>
      </c>
      <c r="P41" s="49">
        <f t="shared" si="21"/>
        <v>2.5411325388903201</v>
      </c>
      <c r="Q41" s="254">
        <f t="shared" si="21"/>
        <v>2.3711517171752101</v>
      </c>
      <c r="R41" s="92">
        <f t="shared" si="9"/>
        <v>-6.6891757558359549E-2</v>
      </c>
    </row>
    <row r="42" spans="1:18" ht="20.100000000000001" customHeight="1" x14ac:dyDescent="0.25">
      <c r="A42" s="57" t="s">
        <v>149</v>
      </c>
      <c r="B42" s="25">
        <v>17060.13</v>
      </c>
      <c r="C42" s="223">
        <v>16611.240000000002</v>
      </c>
      <c r="D42" s="4">
        <f t="shared" si="17"/>
        <v>8.6129943548462054E-2</v>
      </c>
      <c r="E42" s="229">
        <f t="shared" si="18"/>
        <v>7.8697089514691704E-2</v>
      </c>
      <c r="F42" s="87">
        <f t="shared" si="22"/>
        <v>-2.6312226225708679E-2</v>
      </c>
      <c r="G42" s="83">
        <f t="shared" si="23"/>
        <v>-8.6298141245015045E-2</v>
      </c>
      <c r="I42" s="25">
        <v>4243.902</v>
      </c>
      <c r="J42" s="223">
        <v>4189.5819999999994</v>
      </c>
      <c r="K42" s="4">
        <f t="shared" si="19"/>
        <v>8.3421990902350571E-2</v>
      </c>
      <c r="L42" s="229">
        <f t="shared" si="20"/>
        <v>7.7874801369238786E-2</v>
      </c>
      <c r="M42" s="87">
        <f t="shared" si="24"/>
        <v>-1.2799541553975708E-2</v>
      </c>
      <c r="N42" s="83">
        <f t="shared" si="25"/>
        <v>-6.6495530412418902E-2</v>
      </c>
      <c r="P42" s="49">
        <f t="shared" si="21"/>
        <v>2.4876141037612256</v>
      </c>
      <c r="Q42" s="254">
        <f t="shared" si="21"/>
        <v>2.5221368182026138</v>
      </c>
      <c r="R42" s="92">
        <f t="shared" si="9"/>
        <v>1.3877841578880954E-2</v>
      </c>
    </row>
    <row r="43" spans="1:18" ht="20.100000000000001" customHeight="1" x14ac:dyDescent="0.25">
      <c r="A43" s="57" t="s">
        <v>141</v>
      </c>
      <c r="B43" s="25">
        <v>9716.65</v>
      </c>
      <c r="C43" s="223">
        <v>9453.8300000000017</v>
      </c>
      <c r="D43" s="4">
        <f t="shared" si="17"/>
        <v>4.9055576714841197E-2</v>
      </c>
      <c r="E43" s="229">
        <f t="shared" si="18"/>
        <v>4.4788282257476136E-2</v>
      </c>
      <c r="F43" s="87">
        <f t="shared" si="22"/>
        <v>-2.7048416892653117E-2</v>
      </c>
      <c r="G43" s="83">
        <f t="shared" si="23"/>
        <v>-8.6988977464697498E-2</v>
      </c>
      <c r="I43" s="25">
        <v>3277.3380000000006</v>
      </c>
      <c r="J43" s="223">
        <v>3017.3230000000003</v>
      </c>
      <c r="K43" s="4">
        <f t="shared" si="19"/>
        <v>6.4422331340339117E-2</v>
      </c>
      <c r="L43" s="229">
        <f t="shared" si="20"/>
        <v>5.6085172528389647E-2</v>
      </c>
      <c r="M43" s="87">
        <f t="shared" si="24"/>
        <v>-7.9337254808628313E-2</v>
      </c>
      <c r="N43" s="83">
        <f t="shared" si="25"/>
        <v>-0.12941411213302395</v>
      </c>
      <c r="P43" s="49">
        <f t="shared" si="21"/>
        <v>3.3729093874946621</v>
      </c>
      <c r="Q43" s="254">
        <f t="shared" si="21"/>
        <v>3.191640848206494</v>
      </c>
      <c r="R43" s="92">
        <f t="shared" si="9"/>
        <v>-5.3742487112234935E-2</v>
      </c>
    </row>
    <row r="44" spans="1:18" ht="20.100000000000001" customHeight="1" x14ac:dyDescent="0.25">
      <c r="A44" s="57" t="s">
        <v>152</v>
      </c>
      <c r="B44" s="25">
        <v>7530.579999999999</v>
      </c>
      <c r="C44" s="223">
        <v>9960.2999999999993</v>
      </c>
      <c r="D44" s="4">
        <f t="shared" si="17"/>
        <v>3.801896177152092E-2</v>
      </c>
      <c r="E44" s="229">
        <f t="shared" si="18"/>
        <v>4.7187724738982979E-2</v>
      </c>
      <c r="F44" s="87">
        <f t="shared" si="22"/>
        <v>0.32264712678173535</v>
      </c>
      <c r="G44" s="83">
        <f t="shared" si="23"/>
        <v>0.24116289715018352</v>
      </c>
      <c r="I44" s="25">
        <v>2007.797</v>
      </c>
      <c r="J44" s="223">
        <v>2453.0230000000006</v>
      </c>
      <c r="K44" s="4">
        <f t="shared" si="19"/>
        <v>3.9467080782677535E-2</v>
      </c>
      <c r="L44" s="229">
        <f t="shared" si="20"/>
        <v>4.5596118867985952E-2</v>
      </c>
      <c r="M44" s="87">
        <f t="shared" si="24"/>
        <v>0.22174851342043073</v>
      </c>
      <c r="N44" s="83">
        <f t="shared" si="25"/>
        <v>0.15529494362801993</v>
      </c>
      <c r="P44" s="49">
        <f t="shared" si="21"/>
        <v>2.6661917143168257</v>
      </c>
      <c r="Q44" s="254">
        <f t="shared" si="21"/>
        <v>2.462800317259521</v>
      </c>
      <c r="R44" s="92">
        <f t="shared" si="9"/>
        <v>-7.6285360863264443E-2</v>
      </c>
    </row>
    <row r="45" spans="1:18" ht="20.100000000000001" customHeight="1" x14ac:dyDescent="0.25">
      <c r="A45" s="57" t="s">
        <v>146</v>
      </c>
      <c r="B45" s="25">
        <v>7567.09</v>
      </c>
      <c r="C45" s="223">
        <v>8288.9699999999993</v>
      </c>
      <c r="D45" s="4">
        <f t="shared" si="17"/>
        <v>3.8203286523967386E-2</v>
      </c>
      <c r="E45" s="229">
        <f t="shared" si="18"/>
        <v>3.926966403920442E-2</v>
      </c>
      <c r="F45" s="87">
        <f t="shared" si="22"/>
        <v>9.5397305965701368E-2</v>
      </c>
      <c r="G45" s="83">
        <f t="shared" si="23"/>
        <v>2.7913240254029623E-2</v>
      </c>
      <c r="I45" s="25">
        <v>2047.2060000000004</v>
      </c>
      <c r="J45" s="223">
        <v>2311.0069999999996</v>
      </c>
      <c r="K45" s="4">
        <f t="shared" si="19"/>
        <v>4.0241739867517563E-2</v>
      </c>
      <c r="L45" s="229">
        <f t="shared" si="20"/>
        <v>4.2956364402921443E-2</v>
      </c>
      <c r="M45" s="87">
        <f t="shared" si="24"/>
        <v>0.12885904007706073</v>
      </c>
      <c r="N45" s="83">
        <f t="shared" si="25"/>
        <v>6.74579315989038E-2</v>
      </c>
      <c r="P45" s="49">
        <f t="shared" si="21"/>
        <v>2.7054072305205832</v>
      </c>
      <c r="Q45" s="254">
        <f t="shared" si="21"/>
        <v>2.7880508675987485</v>
      </c>
      <c r="R45" s="92">
        <f t="shared" si="9"/>
        <v>3.0547577512854803E-2</v>
      </c>
    </row>
    <row r="46" spans="1:18" ht="20.100000000000001" customHeight="1" x14ac:dyDescent="0.25">
      <c r="A46" s="57" t="s">
        <v>154</v>
      </c>
      <c r="B46" s="25">
        <v>6823.0400000000018</v>
      </c>
      <c r="C46" s="223">
        <v>6716.57</v>
      </c>
      <c r="D46" s="4">
        <f t="shared" si="17"/>
        <v>3.4446868226027508E-2</v>
      </c>
      <c r="E46" s="229">
        <f t="shared" si="18"/>
        <v>3.1820292195025343E-2</v>
      </c>
      <c r="F46" s="87">
        <f t="shared" si="22"/>
        <v>-1.5604481286933983E-2</v>
      </c>
      <c r="G46" s="83">
        <f t="shared" si="23"/>
        <v>-7.6250067604623786E-2</v>
      </c>
      <c r="I46" s="25">
        <v>2281.1319999999996</v>
      </c>
      <c r="J46" s="223">
        <v>2210.6990000000005</v>
      </c>
      <c r="K46" s="4">
        <f t="shared" si="19"/>
        <v>4.4840001713296093E-2</v>
      </c>
      <c r="L46" s="229">
        <f t="shared" si="20"/>
        <v>4.1091866804892442E-2</v>
      </c>
      <c r="M46" s="87">
        <f t="shared" si="24"/>
        <v>-3.0876336836272122E-2</v>
      </c>
      <c r="N46" s="83">
        <f t="shared" si="25"/>
        <v>-8.3589089321828527E-2</v>
      </c>
      <c r="P46" s="49">
        <f t="shared" si="21"/>
        <v>3.3432780695994735</v>
      </c>
      <c r="Q46" s="254">
        <f t="shared" si="21"/>
        <v>3.2914106456122703</v>
      </c>
      <c r="R46" s="92">
        <f t="shared" si="9"/>
        <v>-1.5513942575951206E-2</v>
      </c>
    </row>
    <row r="47" spans="1:18" ht="20.100000000000001" customHeight="1" x14ac:dyDescent="0.25">
      <c r="A47" s="57" t="s">
        <v>150</v>
      </c>
      <c r="B47" s="25">
        <v>4806.909999999998</v>
      </c>
      <c r="C47" s="223">
        <v>5366.6799999999967</v>
      </c>
      <c r="D47" s="4">
        <f t="shared" si="17"/>
        <v>2.426821407237445E-2</v>
      </c>
      <c r="E47" s="229">
        <f t="shared" si="18"/>
        <v>2.5425079425539898E-2</v>
      </c>
      <c r="F47" s="87">
        <f t="shared" si="22"/>
        <v>0.11645110892444395</v>
      </c>
      <c r="G47" s="83">
        <f t="shared" si="23"/>
        <v>4.7669983036879408E-2</v>
      </c>
      <c r="I47" s="25">
        <v>1526.5309999999999</v>
      </c>
      <c r="J47" s="223">
        <v>1976.8220000000003</v>
      </c>
      <c r="K47" s="4">
        <f t="shared" si="19"/>
        <v>3.0006879328070276E-2</v>
      </c>
      <c r="L47" s="229">
        <f t="shared" si="20"/>
        <v>3.6744625261503752E-2</v>
      </c>
      <c r="M47" s="87">
        <f t="shared" si="24"/>
        <v>0.29497664967170689</v>
      </c>
      <c r="N47" s="83">
        <f t="shared" si="25"/>
        <v>0.22454004162740693</v>
      </c>
      <c r="P47" s="49">
        <f t="shared" si="21"/>
        <v>3.1757012301041638</v>
      </c>
      <c r="Q47" s="254">
        <f t="shared" si="21"/>
        <v>3.6835101030804922</v>
      </c>
      <c r="R47" s="92">
        <f t="shared" si="9"/>
        <v>0.15990448602738114</v>
      </c>
    </row>
    <row r="48" spans="1:18" ht="20.100000000000001" customHeight="1" x14ac:dyDescent="0.25">
      <c r="A48" s="57" t="s">
        <v>153</v>
      </c>
      <c r="B48" s="25">
        <v>2882.71</v>
      </c>
      <c r="C48" s="223">
        <v>4575.93</v>
      </c>
      <c r="D48" s="4">
        <f t="shared" si="17"/>
        <v>1.4553678639411718E-2</v>
      </c>
      <c r="E48" s="229">
        <f t="shared" si="18"/>
        <v>2.1678837511405723E-2</v>
      </c>
      <c r="F48" s="87">
        <f t="shared" si="22"/>
        <v>0.58737091139934305</v>
      </c>
      <c r="G48" s="83">
        <f t="shared" si="23"/>
        <v>0.4895778619639779</v>
      </c>
      <c r="I48" s="25">
        <v>984.14400000000001</v>
      </c>
      <c r="J48" s="223">
        <v>1399.9670000000001</v>
      </c>
      <c r="K48" s="4">
        <f t="shared" si="19"/>
        <v>1.934522800352197E-2</v>
      </c>
      <c r="L48" s="229">
        <f t="shared" si="20"/>
        <v>2.602220270387097E-2</v>
      </c>
      <c r="M48" s="87">
        <f t="shared" si="24"/>
        <v>0.42252251703002824</v>
      </c>
      <c r="N48" s="83">
        <f t="shared" si="25"/>
        <v>0.34514841071572777</v>
      </c>
      <c r="P48" s="49">
        <f t="shared" si="21"/>
        <v>3.4139542305677644</v>
      </c>
      <c r="Q48" s="254">
        <f t="shared" si="21"/>
        <v>3.0594152445513805</v>
      </c>
      <c r="R48" s="92">
        <f t="shared" si="9"/>
        <v>-0.1038499528909682</v>
      </c>
    </row>
    <row r="49" spans="1:18" ht="20.100000000000001" customHeight="1" x14ac:dyDescent="0.25">
      <c r="A49" s="57" t="s">
        <v>161</v>
      </c>
      <c r="B49" s="25">
        <v>2747.79</v>
      </c>
      <c r="C49" s="223">
        <v>2654.34</v>
      </c>
      <c r="D49" s="4">
        <f t="shared" si="17"/>
        <v>1.3872520173235991E-2</v>
      </c>
      <c r="E49" s="229">
        <f t="shared" si="18"/>
        <v>1.2575149873364467E-2</v>
      </c>
      <c r="F49" s="87">
        <f t="shared" si="22"/>
        <v>-3.4009149170788094E-2</v>
      </c>
      <c r="G49" s="83">
        <f t="shared" si="23"/>
        <v>-9.3520880393060668E-2</v>
      </c>
      <c r="I49" s="25">
        <v>944.2639999999999</v>
      </c>
      <c r="J49" s="223">
        <v>861.41700000000003</v>
      </c>
      <c r="K49" s="4">
        <f t="shared" si="19"/>
        <v>1.856131051504421E-2</v>
      </c>
      <c r="L49" s="229">
        <f t="shared" si="20"/>
        <v>1.6011782982427742E-2</v>
      </c>
      <c r="M49" s="87">
        <f t="shared" si="24"/>
        <v>-8.7737115891318398E-2</v>
      </c>
      <c r="N49" s="83">
        <f t="shared" si="25"/>
        <v>-0.13735708642717004</v>
      </c>
      <c r="P49" s="49">
        <f t="shared" si="21"/>
        <v>3.4364489280476307</v>
      </c>
      <c r="Q49" s="254">
        <f t="shared" si="21"/>
        <v>3.2453152196026132</v>
      </c>
      <c r="R49" s="92">
        <f t="shared" si="9"/>
        <v>-5.5619539951553248E-2</v>
      </c>
    </row>
    <row r="50" spans="1:18" ht="20.100000000000001" customHeight="1" x14ac:dyDescent="0.25">
      <c r="A50" s="57" t="s">
        <v>164</v>
      </c>
      <c r="B50" s="25">
        <v>1563.2700000000002</v>
      </c>
      <c r="C50" s="223">
        <v>1880.5599999999995</v>
      </c>
      <c r="D50" s="4">
        <f t="shared" si="17"/>
        <v>7.8923406123519741E-3</v>
      </c>
      <c r="E50" s="229">
        <f t="shared" si="18"/>
        <v>8.9093047031858288E-3</v>
      </c>
      <c r="F50" s="87">
        <f t="shared" si="22"/>
        <v>0.20296557856288372</v>
      </c>
      <c r="G50" s="83">
        <f t="shared" si="23"/>
        <v>0.12885456175602034</v>
      </c>
      <c r="I50" s="25">
        <v>428.76800000000003</v>
      </c>
      <c r="J50" s="223">
        <v>598.76800000000003</v>
      </c>
      <c r="K50" s="4">
        <f t="shared" si="19"/>
        <v>8.4282531017961897E-3</v>
      </c>
      <c r="L50" s="229">
        <f t="shared" si="20"/>
        <v>1.1129735392756695E-2</v>
      </c>
      <c r="M50" s="87">
        <f t="shared" si="24"/>
        <v>0.39648481229942528</v>
      </c>
      <c r="N50" s="83">
        <f t="shared" si="25"/>
        <v>0.32052695360854533</v>
      </c>
      <c r="P50" s="49">
        <f t="shared" si="21"/>
        <v>2.7427635661146188</v>
      </c>
      <c r="Q50" s="254">
        <f t="shared" si="21"/>
        <v>3.1839877483302859</v>
      </c>
      <c r="R50" s="92">
        <f t="shared" si="9"/>
        <v>0.16086847137199739</v>
      </c>
    </row>
    <row r="51" spans="1:18" ht="20.100000000000001" customHeight="1" x14ac:dyDescent="0.25">
      <c r="A51" s="57" t="s">
        <v>166</v>
      </c>
      <c r="B51" s="25">
        <v>2379.79</v>
      </c>
      <c r="C51" s="223">
        <v>2110.1999999999998</v>
      </c>
      <c r="D51" s="4">
        <f t="shared" si="17"/>
        <v>1.2014631679664486E-2</v>
      </c>
      <c r="E51" s="229">
        <f t="shared" si="18"/>
        <v>9.9972427280505486E-3</v>
      </c>
      <c r="F51" s="87">
        <f t="shared" si="22"/>
        <v>-0.11328310481176918</v>
      </c>
      <c r="G51" s="83">
        <f t="shared" si="23"/>
        <v>-0.16791101095745564</v>
      </c>
      <c r="I51" s="25">
        <v>797.80799999999999</v>
      </c>
      <c r="J51" s="223">
        <v>571.30700000000002</v>
      </c>
      <c r="K51" s="4">
        <f t="shared" si="19"/>
        <v>1.5682438406405826E-2</v>
      </c>
      <c r="L51" s="229">
        <f t="shared" si="20"/>
        <v>1.0619297854978303E-2</v>
      </c>
      <c r="M51" s="87">
        <f t="shared" si="24"/>
        <v>-0.28390414736377673</v>
      </c>
      <c r="N51" s="83">
        <f t="shared" si="25"/>
        <v>-0.32285416465333444</v>
      </c>
      <c r="P51" s="49">
        <f t="shared" si="21"/>
        <v>3.3524302564511994</v>
      </c>
      <c r="Q51" s="254">
        <f t="shared" si="21"/>
        <v>2.7073594919912809</v>
      </c>
      <c r="R51" s="92">
        <f t="shared" si="9"/>
        <v>-0.19241884695992889</v>
      </c>
    </row>
    <row r="52" spans="1:18" ht="20.100000000000001" customHeight="1" x14ac:dyDescent="0.25">
      <c r="A52" s="57" t="s">
        <v>169</v>
      </c>
      <c r="B52" s="25">
        <v>1042.04</v>
      </c>
      <c r="C52" s="223">
        <v>1099.51</v>
      </c>
      <c r="D52" s="4">
        <f t="shared" si="17"/>
        <v>5.2608536028294853E-3</v>
      </c>
      <c r="E52" s="229">
        <f t="shared" si="18"/>
        <v>5.2090173215424418E-3</v>
      </c>
      <c r="F52" s="87">
        <f t="shared" si="22"/>
        <v>5.5151433726152575E-2</v>
      </c>
      <c r="G52" s="83">
        <f t="shared" si="23"/>
        <v>-9.853207331062026E-3</v>
      </c>
      <c r="I52" s="25">
        <v>308.89999999999998</v>
      </c>
      <c r="J52" s="223">
        <v>315.61200000000002</v>
      </c>
      <c r="K52" s="4">
        <f t="shared" si="19"/>
        <v>6.0720188613535581E-3</v>
      </c>
      <c r="L52" s="229">
        <f t="shared" si="20"/>
        <v>5.8665093104152627E-3</v>
      </c>
      <c r="M52" s="87">
        <f t="shared" si="24"/>
        <v>2.1728714794432006E-2</v>
      </c>
      <c r="N52" s="83">
        <f t="shared" si="25"/>
        <v>-3.3845341332237523E-2</v>
      </c>
      <c r="P52" s="49">
        <f t="shared" si="21"/>
        <v>2.9643775670799584</v>
      </c>
      <c r="Q52" s="254">
        <f t="shared" si="21"/>
        <v>2.8704786677701888</v>
      </c>
      <c r="R52" s="92">
        <f t="shared" si="9"/>
        <v>-3.1675755596229295E-2</v>
      </c>
    </row>
    <row r="53" spans="1:18" ht="20.100000000000001" customHeight="1" x14ac:dyDescent="0.25">
      <c r="A53" s="57" t="s">
        <v>168</v>
      </c>
      <c r="B53" s="25">
        <v>474.94000000000005</v>
      </c>
      <c r="C53" s="223">
        <v>613.74000000000012</v>
      </c>
      <c r="D53" s="4">
        <f t="shared" si="17"/>
        <v>2.3977868509153545E-3</v>
      </c>
      <c r="E53" s="229">
        <f t="shared" si="18"/>
        <v>2.907642759887094E-3</v>
      </c>
      <c r="F53" s="87">
        <f t="shared" si="22"/>
        <v>0.29224744178211998</v>
      </c>
      <c r="G53" s="83">
        <f t="shared" si="23"/>
        <v>0.21263604343192646</v>
      </c>
      <c r="I53" s="25">
        <v>138.63300000000001</v>
      </c>
      <c r="J53" s="223">
        <v>172.95599999999999</v>
      </c>
      <c r="K53" s="4">
        <f t="shared" si="19"/>
        <v>2.7250961178570021E-3</v>
      </c>
      <c r="L53" s="229">
        <f t="shared" si="20"/>
        <v>3.2148587008484532E-3</v>
      </c>
      <c r="M53" s="87">
        <f t="shared" si="24"/>
        <v>0.24758174460626242</v>
      </c>
      <c r="N53" s="83">
        <f t="shared" si="25"/>
        <v>0.17972304895307589</v>
      </c>
      <c r="P53" s="49">
        <f t="shared" si="21"/>
        <v>2.9189581841916872</v>
      </c>
      <c r="Q53" s="254">
        <f t="shared" si="21"/>
        <v>2.8180662821390157</v>
      </c>
      <c r="R53" s="92">
        <f t="shared" si="9"/>
        <v>-3.4564353336432027E-2</v>
      </c>
    </row>
    <row r="54" spans="1:18" ht="20.100000000000001" customHeight="1" x14ac:dyDescent="0.25">
      <c r="A54" s="57" t="s">
        <v>165</v>
      </c>
      <c r="B54" s="25">
        <v>584.92000000000007</v>
      </c>
      <c r="C54" s="223">
        <v>591.12000000000012</v>
      </c>
      <c r="D54" s="4">
        <f t="shared" si="17"/>
        <v>2.953032982771317E-3</v>
      </c>
      <c r="E54" s="229">
        <f t="shared" si="18"/>
        <v>2.8004786851508114E-3</v>
      </c>
      <c r="F54" s="87">
        <f t="shared" si="22"/>
        <v>1.0599740135403209E-2</v>
      </c>
      <c r="G54" s="83">
        <f t="shared" si="23"/>
        <v>-5.1660207830573818E-2</v>
      </c>
      <c r="I54" s="25">
        <v>184.17099999999999</v>
      </c>
      <c r="J54" s="223">
        <v>158.55899999999997</v>
      </c>
      <c r="K54" s="4">
        <f t="shared" si="19"/>
        <v>3.6202323914352416E-3</v>
      </c>
      <c r="L54" s="229">
        <f t="shared" si="20"/>
        <v>2.9472512127236396E-3</v>
      </c>
      <c r="M54" s="87">
        <f t="shared" si="24"/>
        <v>-0.1390664111070691</v>
      </c>
      <c r="N54" s="83">
        <f t="shared" si="25"/>
        <v>-0.18589446917931102</v>
      </c>
      <c r="P54" s="49">
        <f t="shared" si="21"/>
        <v>3.1486528072214996</v>
      </c>
      <c r="Q54" s="254">
        <f t="shared" si="21"/>
        <v>2.6823487616727562</v>
      </c>
      <c r="R54" s="92">
        <f t="shared" si="9"/>
        <v>-0.14809636822429759</v>
      </c>
    </row>
    <row r="55" spans="1:18" ht="20.100000000000001" customHeight="1" x14ac:dyDescent="0.25">
      <c r="A55" s="57" t="s">
        <v>170</v>
      </c>
      <c r="B55" s="25">
        <v>246.98000000000002</v>
      </c>
      <c r="C55" s="223">
        <v>502.24</v>
      </c>
      <c r="D55" s="4">
        <f t="shared" si="17"/>
        <v>1.2469057069083975E-3</v>
      </c>
      <c r="E55" s="229">
        <f t="shared" si="18"/>
        <v>2.3794025152763286E-3</v>
      </c>
      <c r="F55" s="87">
        <f t="shared" si="22"/>
        <v>1.033524981779901</v>
      </c>
      <c r="G55" s="83">
        <f t="shared" si="23"/>
        <v>0.90824574953295067</v>
      </c>
      <c r="I55" s="25">
        <v>61.111999999999995</v>
      </c>
      <c r="J55" s="223">
        <v>125.74400000000001</v>
      </c>
      <c r="K55" s="4">
        <f t="shared" si="19"/>
        <v>1.2012729577696299E-3</v>
      </c>
      <c r="L55" s="229">
        <f t="shared" si="20"/>
        <v>2.3372949910930407E-3</v>
      </c>
      <c r="M55" s="87">
        <f t="shared" si="24"/>
        <v>1.0575991621940048</v>
      </c>
      <c r="N55" s="83">
        <f t="shared" si="25"/>
        <v>0.94568185022047901</v>
      </c>
      <c r="P55" s="49">
        <f t="shared" si="21"/>
        <v>2.4743703943639157</v>
      </c>
      <c r="Q55" s="254">
        <f t="shared" si="21"/>
        <v>2.5036635871296591</v>
      </c>
      <c r="R55" s="92">
        <f t="shared" si="9"/>
        <v>1.1838645027626819E-2</v>
      </c>
    </row>
    <row r="56" spans="1:18" ht="20.100000000000001" customHeight="1" x14ac:dyDescent="0.25">
      <c r="A56" s="57" t="s">
        <v>158</v>
      </c>
      <c r="B56" s="25">
        <v>30.500000000000004</v>
      </c>
      <c r="C56" s="223">
        <v>285.28999999999996</v>
      </c>
      <c r="D56" s="4">
        <f t="shared" si="17"/>
        <v>1.5398260612481222E-4</v>
      </c>
      <c r="E56" s="229">
        <f t="shared" si="18"/>
        <v>1.3515843891031851E-3</v>
      </c>
      <c r="F56" s="87">
        <f t="shared" ref="F56" si="26">(C56-B56)/B56</f>
        <v>8.3537704918032762</v>
      </c>
      <c r="G56" s="83">
        <f t="shared" ref="G56" si="27">(E56-D56)/D56</f>
        <v>7.7775134030894639</v>
      </c>
      <c r="I56" s="25">
        <v>14.664999999999999</v>
      </c>
      <c r="J56" s="223">
        <v>75.056000000000012</v>
      </c>
      <c r="K56" s="4">
        <f t="shared" si="19"/>
        <v>2.8826855487779193E-4</v>
      </c>
      <c r="L56" s="229">
        <f t="shared" si="20"/>
        <v>1.3951203465094103E-3</v>
      </c>
      <c r="M56" s="87">
        <f t="shared" ref="M56" si="28">(J56-I56)/I56</f>
        <v>4.118036140470509</v>
      </c>
      <c r="N56" s="83">
        <f t="shared" ref="N56" si="29">(L56-K56)/K56</f>
        <v>3.8396549776331144</v>
      </c>
      <c r="P56" s="49">
        <f t="shared" ref="P56" si="30">(I56/B56)*10</f>
        <v>4.8081967213114742</v>
      </c>
      <c r="Q56" s="254">
        <f t="shared" ref="Q56" si="31">(J56/C56)*10</f>
        <v>2.6308668372533219</v>
      </c>
      <c r="R56" s="92">
        <f t="shared" ref="R56:R59" si="32">(Q56-P56)/P56</f>
        <v>-0.45283710510585518</v>
      </c>
    </row>
    <row r="57" spans="1:18" ht="20.100000000000001" customHeight="1" x14ac:dyDescent="0.25">
      <c r="A57" s="57" t="s">
        <v>223</v>
      </c>
      <c r="B57" s="25">
        <v>208.04</v>
      </c>
      <c r="C57" s="223">
        <v>226.18999999999997</v>
      </c>
      <c r="D57" s="4">
        <f t="shared" si="17"/>
        <v>1.0503128320723256E-3</v>
      </c>
      <c r="E57" s="229">
        <f t="shared" si="18"/>
        <v>1.0715933715561338E-3</v>
      </c>
      <c r="F57" s="87">
        <f t="shared" ref="F57:F58" si="33">(C57-B57)/B57</f>
        <v>8.7242837915785326E-2</v>
      </c>
      <c r="G57" s="83">
        <f t="shared" ref="G57:G58" si="34">(E57-D57)/D57</f>
        <v>2.0261143950627031E-2</v>
      </c>
      <c r="I57" s="25">
        <v>56.736000000000011</v>
      </c>
      <c r="J57" s="223">
        <v>65.463999999999999</v>
      </c>
      <c r="K57" s="4">
        <f t="shared" si="19"/>
        <v>1.1152543286427827E-3</v>
      </c>
      <c r="L57" s="229">
        <f t="shared" si="20"/>
        <v>1.2168268807809105E-3</v>
      </c>
      <c r="M57" s="87">
        <f t="shared" ref="M57:M58" si="35">(J57-I57)/I57</f>
        <v>0.15383530738860662</v>
      </c>
      <c r="N57" s="83">
        <f t="shared" ref="N57:N58" si="36">(L57-K57)/K57</f>
        <v>9.1075685186299465E-2</v>
      </c>
      <c r="P57" s="49">
        <f t="shared" ref="P57:P58" si="37">(I57/B57)*10</f>
        <v>2.7271678523360898</v>
      </c>
      <c r="Q57" s="254">
        <f t="shared" ref="Q57:Q58" si="38">(J57/C57)*10</f>
        <v>2.8942039877978694</v>
      </c>
      <c r="R57" s="92">
        <f t="shared" ref="R57:R58" si="39">(Q57-P57)/P57</f>
        <v>6.1248938278110204E-2</v>
      </c>
    </row>
    <row r="58" spans="1:18" ht="20.100000000000001" customHeight="1" x14ac:dyDescent="0.25">
      <c r="A58" s="57" t="s">
        <v>196</v>
      </c>
      <c r="B58" s="25">
        <v>18.3</v>
      </c>
      <c r="C58" s="223">
        <v>67.17</v>
      </c>
      <c r="D58" s="4">
        <f t="shared" si="17"/>
        <v>9.2389563674887324E-5</v>
      </c>
      <c r="E58" s="229">
        <f t="shared" si="18"/>
        <v>3.182232935471308E-4</v>
      </c>
      <c r="F58" s="87">
        <f t="shared" si="33"/>
        <v>2.6704918032786886</v>
      </c>
      <c r="G58" s="83">
        <f t="shared" si="34"/>
        <v>2.4443640698091964</v>
      </c>
      <c r="I58" s="25">
        <v>10.074000000000002</v>
      </c>
      <c r="J58" s="223">
        <v>20.693000000000001</v>
      </c>
      <c r="K58" s="4">
        <f t="shared" si="19"/>
        <v>1.9802369054475804E-4</v>
      </c>
      <c r="L58" s="229">
        <f t="shared" si="20"/>
        <v>3.8463580966637212E-4</v>
      </c>
      <c r="M58" s="87">
        <f t="shared" si="35"/>
        <v>1.0540996624975181</v>
      </c>
      <c r="N58" s="83">
        <f t="shared" si="36"/>
        <v>0.94237269595495865</v>
      </c>
      <c r="P58" s="49">
        <f t="shared" si="37"/>
        <v>5.5049180327868861</v>
      </c>
      <c r="Q58" s="254">
        <f t="shared" si="38"/>
        <v>3.080690784576448</v>
      </c>
      <c r="R58" s="92">
        <f t="shared" si="39"/>
        <v>-0.44037481280773288</v>
      </c>
    </row>
    <row r="59" spans="1:18" ht="20.100000000000001" customHeight="1" x14ac:dyDescent="0.25">
      <c r="A59" s="57" t="s">
        <v>175</v>
      </c>
      <c r="B59" s="25">
        <v>77.739999999999995</v>
      </c>
      <c r="C59" s="223">
        <v>50.530000000000008</v>
      </c>
      <c r="D59" s="4">
        <f t="shared" si="17"/>
        <v>3.9247894426698034E-4</v>
      </c>
      <c r="E59" s="229">
        <f t="shared" si="18"/>
        <v>2.3938995121239426E-4</v>
      </c>
      <c r="F59" s="87">
        <f t="shared" ref="F59" si="40">(C59-B59)/B59</f>
        <v>-0.35001286339078969</v>
      </c>
      <c r="G59" s="83">
        <f t="shared" ref="G59" si="41">(E59-D59)/D59</f>
        <v>-0.39005657574957359</v>
      </c>
      <c r="I59" s="25">
        <v>30.071000000000002</v>
      </c>
      <c r="J59" s="223">
        <v>16.542000000000002</v>
      </c>
      <c r="K59" s="4">
        <f t="shared" si="19"/>
        <v>5.9110287853597566E-4</v>
      </c>
      <c r="L59" s="229">
        <f t="shared" si="20"/>
        <v>3.0747815993336524E-4</v>
      </c>
      <c r="M59" s="87">
        <f t="shared" ref="M59" si="42">(J59-I59)/I59</f>
        <v>-0.44990189883941334</v>
      </c>
      <c r="N59" s="83">
        <f t="shared" ref="N59" si="43">(L59-K59)/K59</f>
        <v>-0.47982293590767633</v>
      </c>
      <c r="P59" s="49">
        <f t="shared" ref="P59" si="44">(I59/B59)*10</f>
        <v>3.8681502444044251</v>
      </c>
      <c r="Q59" s="254">
        <f t="shared" si="21"/>
        <v>3.2736987927963583</v>
      </c>
      <c r="R59" s="92">
        <f t="shared" si="32"/>
        <v>-0.15367848042303586</v>
      </c>
    </row>
    <row r="60" spans="1:18" ht="20.100000000000001" customHeight="1" x14ac:dyDescent="0.25">
      <c r="A60" s="57" t="s">
        <v>195</v>
      </c>
      <c r="B60" s="25">
        <v>84.240000000000023</v>
      </c>
      <c r="C60" s="223">
        <v>67.049999999999983</v>
      </c>
      <c r="D60" s="4">
        <f t="shared" si="17"/>
        <v>4.2529490950669456E-4</v>
      </c>
      <c r="E60" s="229">
        <f t="shared" si="18"/>
        <v>3.1765478386683213E-4</v>
      </c>
      <c r="F60" s="87">
        <f>(C60-B60)/B60</f>
        <v>-0.20405982905982947</v>
      </c>
      <c r="G60" s="83">
        <f>(E60-D60)/D60</f>
        <v>-0.25309525986265791</v>
      </c>
      <c r="I60" s="25">
        <v>22.570999999999994</v>
      </c>
      <c r="J60" s="223">
        <v>16.447999999999997</v>
      </c>
      <c r="K60" s="4">
        <f t="shared" si="19"/>
        <v>4.4367606901784119E-4</v>
      </c>
      <c r="L60" s="229">
        <f t="shared" si="20"/>
        <v>3.0573091370958715E-4</v>
      </c>
      <c r="M60" s="87">
        <f>(J60-I60)/I60</f>
        <v>-0.27127730273359618</v>
      </c>
      <c r="N60" s="83">
        <f>(L60-K60)/K60</f>
        <v>-0.31091412167805466</v>
      </c>
      <c r="P60" s="49">
        <f t="shared" si="21"/>
        <v>2.6793684710351364</v>
      </c>
      <c r="Q60" s="254">
        <f t="shared" si="21"/>
        <v>2.4530947054436987</v>
      </c>
      <c r="R60" s="92">
        <f>(Q60-P60)/P60</f>
        <v>-8.4450409877376828E-2</v>
      </c>
    </row>
    <row r="61" spans="1:18" ht="20.100000000000001" customHeight="1" thickBot="1" x14ac:dyDescent="0.3">
      <c r="A61" s="14" t="s">
        <v>18</v>
      </c>
      <c r="B61" s="25">
        <f>B62-SUM(B39:B60)</f>
        <v>316.69999999989523</v>
      </c>
      <c r="C61" s="223">
        <f>C62-SUM(C39:C60)</f>
        <v>45.53000000002794</v>
      </c>
      <c r="D61" s="4">
        <f t="shared" si="17"/>
        <v>1.5988947986790784E-3</v>
      </c>
      <c r="E61" s="229">
        <f t="shared" si="18"/>
        <v>2.1570204786675238E-4</v>
      </c>
      <c r="F61" s="87">
        <f t="shared" si="22"/>
        <v>-0.85623618566453108</v>
      </c>
      <c r="G61" s="83">
        <f t="shared" si="23"/>
        <v>-0.86509303298443785</v>
      </c>
      <c r="I61" s="25">
        <f>I62-SUM(I39:I60)</f>
        <v>91.644999999982247</v>
      </c>
      <c r="J61" s="223">
        <f>J62-SUM(J39:J60)</f>
        <v>19.047999999995227</v>
      </c>
      <c r="K61" s="4">
        <f t="shared" si="19"/>
        <v>1.8014573277715736E-3</v>
      </c>
      <c r="L61" s="229">
        <f t="shared" si="20"/>
        <v>3.5405900075016766E-4</v>
      </c>
      <c r="M61" s="87">
        <f t="shared" si="24"/>
        <v>-0.79215450924765218</v>
      </c>
      <c r="N61" s="83">
        <f t="shared" si="25"/>
        <v>-0.80345967939848828</v>
      </c>
      <c r="P61" s="49">
        <f t="shared" si="21"/>
        <v>2.8937480265239208</v>
      </c>
      <c r="Q61" s="254">
        <f t="shared" si="21"/>
        <v>4.1836151987664261</v>
      </c>
      <c r="R61" s="92">
        <f t="shared" si="9"/>
        <v>0.44574273931927039</v>
      </c>
    </row>
    <row r="62" spans="1:18" ht="26.25" customHeight="1" thickBot="1" x14ac:dyDescent="0.3">
      <c r="A62" s="18" t="s">
        <v>19</v>
      </c>
      <c r="B62" s="61">
        <v>198074.31999999992</v>
      </c>
      <c r="C62" s="251">
        <v>211078.20000000004</v>
      </c>
      <c r="D62" s="58">
        <f>SUM(D39:D61)</f>
        <v>0.99999999999999978</v>
      </c>
      <c r="E62" s="252">
        <f>SUM(E39:E61)</f>
        <v>1.0000000000000002</v>
      </c>
      <c r="F62" s="97">
        <f t="shared" si="22"/>
        <v>6.565151908637186E-2</v>
      </c>
      <c r="G62" s="99">
        <v>0</v>
      </c>
      <c r="H62" s="2"/>
      <c r="I62" s="61">
        <v>50872.700999999994</v>
      </c>
      <c r="J62" s="251">
        <v>53798.942999999999</v>
      </c>
      <c r="K62" s="58">
        <f>SUM(K39:K61)</f>
        <v>0.99999999999999989</v>
      </c>
      <c r="L62" s="252">
        <f>SUM(L39:L61)</f>
        <v>1.0000000000000004</v>
      </c>
      <c r="M62" s="97">
        <f t="shared" si="24"/>
        <v>5.7520869591728696E-2</v>
      </c>
      <c r="N62" s="99">
        <v>0</v>
      </c>
      <c r="O62" s="2"/>
      <c r="P62" s="40">
        <f t="shared" si="21"/>
        <v>2.5683642887174885</v>
      </c>
      <c r="Q62" s="244">
        <f t="shared" si="21"/>
        <v>2.5487683237776326</v>
      </c>
      <c r="R62" s="98">
        <f t="shared" si="9"/>
        <v>-7.6297451362092646E-3</v>
      </c>
    </row>
    <row r="64" spans="1:18" ht="15.75" thickBot="1" x14ac:dyDescent="0.3"/>
    <row r="65" spans="1:18" x14ac:dyDescent="0.25">
      <c r="A65" s="403" t="s">
        <v>16</v>
      </c>
      <c r="B65" s="389" t="s">
        <v>1</v>
      </c>
      <c r="C65" s="384"/>
      <c r="D65" s="389" t="s">
        <v>13</v>
      </c>
      <c r="E65" s="384"/>
      <c r="F65" s="401" t="s">
        <v>136</v>
      </c>
      <c r="G65" s="402"/>
      <c r="I65" s="399" t="s">
        <v>20</v>
      </c>
      <c r="J65" s="400"/>
      <c r="K65" s="389" t="s">
        <v>13</v>
      </c>
      <c r="L65" s="390"/>
      <c r="M65" s="406" t="s">
        <v>136</v>
      </c>
      <c r="N65" s="402"/>
      <c r="P65" s="395" t="s">
        <v>23</v>
      </c>
      <c r="Q65" s="384"/>
      <c r="R65" s="208" t="s">
        <v>0</v>
      </c>
    </row>
    <row r="66" spans="1:18" x14ac:dyDescent="0.25">
      <c r="A66" s="404"/>
      <c r="B66" s="392" t="str">
        <f>B5</f>
        <v>jan-ago</v>
      </c>
      <c r="C66" s="380"/>
      <c r="D66" s="392" t="str">
        <f>B5</f>
        <v>jan-ago</v>
      </c>
      <c r="E66" s="380"/>
      <c r="F66" s="392" t="str">
        <f>B5</f>
        <v>jan-ago</v>
      </c>
      <c r="G66" s="381"/>
      <c r="I66" s="394" t="str">
        <f>B5</f>
        <v>jan-ago</v>
      </c>
      <c r="J66" s="380"/>
      <c r="K66" s="392" t="str">
        <f>B5</f>
        <v>jan-ago</v>
      </c>
      <c r="L66" s="393"/>
      <c r="M66" s="380" t="str">
        <f>B5</f>
        <v>jan-ago</v>
      </c>
      <c r="N66" s="381"/>
      <c r="P66" s="394" t="str">
        <f>B5</f>
        <v>jan-ago</v>
      </c>
      <c r="Q66" s="393"/>
      <c r="R66" s="209" t="str">
        <f>R37</f>
        <v>2018/2017</v>
      </c>
    </row>
    <row r="67" spans="1:18" ht="19.5" customHeight="1" thickBot="1" x14ac:dyDescent="0.3">
      <c r="A67" s="405"/>
      <c r="B67" s="148">
        <f>B6</f>
        <v>2017</v>
      </c>
      <c r="C67" s="213">
        <f>C6</f>
        <v>2018</v>
      </c>
      <c r="D67" s="148">
        <f>B6</f>
        <v>2017</v>
      </c>
      <c r="E67" s="213">
        <f>C6</f>
        <v>2018</v>
      </c>
      <c r="F67" s="148" t="s">
        <v>1</v>
      </c>
      <c r="G67" s="212" t="s">
        <v>15</v>
      </c>
      <c r="I67" s="36">
        <f>B6</f>
        <v>2017</v>
      </c>
      <c r="J67" s="213">
        <f>C6</f>
        <v>2018</v>
      </c>
      <c r="K67" s="148">
        <f>B6</f>
        <v>2017</v>
      </c>
      <c r="L67" s="213">
        <f>C6</f>
        <v>2018</v>
      </c>
      <c r="M67" s="37">
        <v>1000</v>
      </c>
      <c r="N67" s="212" t="s">
        <v>15</v>
      </c>
      <c r="P67" s="36">
        <f>B6</f>
        <v>2017</v>
      </c>
      <c r="Q67" s="213">
        <f>C6</f>
        <v>2018</v>
      </c>
      <c r="R67" s="210" t="s">
        <v>24</v>
      </c>
    </row>
    <row r="68" spans="1:18" ht="20.100000000000001" customHeight="1" x14ac:dyDescent="0.25">
      <c r="A68" s="57" t="s">
        <v>140</v>
      </c>
      <c r="B68" s="59">
        <v>64276.319999999992</v>
      </c>
      <c r="C68" s="245">
        <v>63624.039999999994</v>
      </c>
      <c r="D68" s="4">
        <f>B68/$B$96</f>
        <v>0.30529464805130313</v>
      </c>
      <c r="E68" s="247">
        <f>C68/$C$96</f>
        <v>0.27954818356405881</v>
      </c>
      <c r="F68" s="100">
        <f t="shared" ref="F68:F93" si="45">(C68-B68)/B68</f>
        <v>-1.0148060747721694E-2</v>
      </c>
      <c r="G68" s="101">
        <f t="shared" ref="G68:G93" si="46">(E68-D68)/D68</f>
        <v>-8.4333166832710971E-2</v>
      </c>
      <c r="I68" s="25">
        <v>19338.720999999998</v>
      </c>
      <c r="J68" s="245">
        <v>18625.906000000003</v>
      </c>
      <c r="K68" s="63">
        <f>I68/$I$96</f>
        <v>0.27465917605177159</v>
      </c>
      <c r="L68" s="247">
        <f>J68/$J$96</f>
        <v>0.24317420365366588</v>
      </c>
      <c r="M68" s="100">
        <f t="shared" ref="M68:M75" si="47">(J68-I68)/I68</f>
        <v>-3.6859469661928268E-2</v>
      </c>
      <c r="N68" s="101">
        <f t="shared" ref="N68:N75" si="48">(L68-K68)/K68</f>
        <v>-0.11463288010509064</v>
      </c>
      <c r="P68" s="64">
        <f t="shared" ref="P68:Q96" si="49">(I68/B68)*10</f>
        <v>3.0086851580799894</v>
      </c>
      <c r="Q68" s="249">
        <f t="shared" si="49"/>
        <v>2.9274950160348201</v>
      </c>
      <c r="R68" s="104">
        <f t="shared" si="9"/>
        <v>-2.698525694093604E-2</v>
      </c>
    </row>
    <row r="69" spans="1:18" ht="20.100000000000001" customHeight="1" x14ac:dyDescent="0.25">
      <c r="A69" s="57" t="s">
        <v>143</v>
      </c>
      <c r="B69" s="25">
        <v>38122.699999999997</v>
      </c>
      <c r="C69" s="223">
        <v>43780.02</v>
      </c>
      <c r="D69" s="4">
        <f t="shared" ref="D69:D95" si="50">B69/$B$96</f>
        <v>0.18107222503194664</v>
      </c>
      <c r="E69" s="229">
        <f t="shared" ref="E69:E95" si="51">C69/$C$96</f>
        <v>0.19235850265714291</v>
      </c>
      <c r="F69" s="102">
        <f t="shared" si="45"/>
        <v>0.14839767382688004</v>
      </c>
      <c r="G69" s="83">
        <f t="shared" si="46"/>
        <v>6.2330253152878774E-2</v>
      </c>
      <c r="I69" s="25">
        <v>11531.748</v>
      </c>
      <c r="J69" s="223">
        <v>14783.373999999996</v>
      </c>
      <c r="K69" s="31">
        <f t="shared" ref="K69:K96" si="52">I69/$I$96</f>
        <v>0.16378024193619967</v>
      </c>
      <c r="L69" s="229">
        <f t="shared" ref="L69:L96" si="53">J69/$J$96</f>
        <v>0.1930072663184442</v>
      </c>
      <c r="M69" s="102">
        <f t="shared" si="47"/>
        <v>0.28197164905095018</v>
      </c>
      <c r="N69" s="83">
        <f t="shared" si="48"/>
        <v>0.17845268780119322</v>
      </c>
      <c r="P69" s="62">
        <f t="shared" si="49"/>
        <v>3.0249032728531819</v>
      </c>
      <c r="Q69" s="236">
        <f t="shared" si="49"/>
        <v>3.3767398918502085</v>
      </c>
      <c r="R69" s="92">
        <f t="shared" si="9"/>
        <v>0.11631334534051511</v>
      </c>
    </row>
    <row r="70" spans="1:18" ht="20.100000000000001" customHeight="1" x14ac:dyDescent="0.25">
      <c r="A70" s="57" t="s">
        <v>144</v>
      </c>
      <c r="B70" s="25">
        <v>36571.229999999989</v>
      </c>
      <c r="C70" s="223">
        <v>40570.19999999999</v>
      </c>
      <c r="D70" s="4">
        <f t="shared" si="50"/>
        <v>0.17370317391619894</v>
      </c>
      <c r="E70" s="229">
        <f t="shared" si="51"/>
        <v>0.17825535311543525</v>
      </c>
      <c r="F70" s="102">
        <f t="shared" si="45"/>
        <v>0.10934742965987204</v>
      </c>
      <c r="G70" s="83">
        <f t="shared" si="46"/>
        <v>2.6206655276388081E-2</v>
      </c>
      <c r="I70" s="25">
        <v>13164.305000000002</v>
      </c>
      <c r="J70" s="223">
        <v>13892.979999999994</v>
      </c>
      <c r="K70" s="31">
        <f t="shared" si="52"/>
        <v>0.18696671639216564</v>
      </c>
      <c r="L70" s="229">
        <f t="shared" si="53"/>
        <v>0.18138255115623933</v>
      </c>
      <c r="M70" s="102">
        <f t="shared" si="47"/>
        <v>5.5352333450189119E-2</v>
      </c>
      <c r="N70" s="83">
        <f t="shared" si="48"/>
        <v>-2.9867162154216975E-2</v>
      </c>
      <c r="P70" s="62">
        <f t="shared" si="49"/>
        <v>3.5996341933262861</v>
      </c>
      <c r="Q70" s="236">
        <f t="shared" si="49"/>
        <v>3.4244297538587434</v>
      </c>
      <c r="R70" s="92">
        <f t="shared" si="9"/>
        <v>-4.8672845644252234E-2</v>
      </c>
    </row>
    <row r="71" spans="1:18" ht="20.100000000000001" customHeight="1" x14ac:dyDescent="0.25">
      <c r="A71" s="57" t="s">
        <v>147</v>
      </c>
      <c r="B71" s="25">
        <v>21082.010000000002</v>
      </c>
      <c r="C71" s="223">
        <v>22711.3</v>
      </c>
      <c r="D71" s="4">
        <f t="shared" si="50"/>
        <v>0.10013368567404067</v>
      </c>
      <c r="E71" s="229">
        <f t="shared" si="51"/>
        <v>9.9787795012363401E-2</v>
      </c>
      <c r="F71" s="102">
        <f t="shared" si="45"/>
        <v>7.7283427908439326E-2</v>
      </c>
      <c r="G71" s="83">
        <f t="shared" si="46"/>
        <v>-3.4542887276038919E-3</v>
      </c>
      <c r="I71" s="25">
        <v>7450.8749999999982</v>
      </c>
      <c r="J71" s="223">
        <v>7980.5159999999969</v>
      </c>
      <c r="K71" s="31">
        <f t="shared" si="52"/>
        <v>0.10582143402165756</v>
      </c>
      <c r="L71" s="229">
        <f t="shared" si="53"/>
        <v>0.10419120675500768</v>
      </c>
      <c r="M71" s="102">
        <f t="shared" si="47"/>
        <v>7.1084402838592631E-2</v>
      </c>
      <c r="N71" s="83">
        <f t="shared" si="48"/>
        <v>-1.5405454308209774E-2</v>
      </c>
      <c r="P71" s="62">
        <f t="shared" si="49"/>
        <v>3.53423369024111</v>
      </c>
      <c r="Q71" s="236">
        <f t="shared" si="49"/>
        <v>3.5138966065350719</v>
      </c>
      <c r="R71" s="92">
        <f t="shared" si="9"/>
        <v>-5.7543121051089096E-3</v>
      </c>
    </row>
    <row r="72" spans="1:18" ht="20.100000000000001" customHeight="1" x14ac:dyDescent="0.25">
      <c r="A72" s="57" t="s">
        <v>148</v>
      </c>
      <c r="B72" s="25">
        <v>14544.409999999996</v>
      </c>
      <c r="C72" s="223">
        <v>15217.390000000003</v>
      </c>
      <c r="D72" s="4">
        <f t="shared" si="50"/>
        <v>6.9081903445372309E-2</v>
      </c>
      <c r="E72" s="229">
        <f t="shared" si="51"/>
        <v>6.686142114027771E-2</v>
      </c>
      <c r="F72" s="102">
        <f t="shared" si="45"/>
        <v>4.6270697814487283E-2</v>
      </c>
      <c r="G72" s="83">
        <f t="shared" si="46"/>
        <v>-3.2142749321470022E-2</v>
      </c>
      <c r="I72" s="25">
        <v>5379.1580000000004</v>
      </c>
      <c r="J72" s="223">
        <v>5947.2990000000009</v>
      </c>
      <c r="K72" s="31">
        <f t="shared" si="52"/>
        <v>7.6397767160108251E-2</v>
      </c>
      <c r="L72" s="229">
        <f t="shared" si="53"/>
        <v>7.7646139640951878E-2</v>
      </c>
      <c r="M72" s="102">
        <f t="shared" si="47"/>
        <v>0.1056189463109283</v>
      </c>
      <c r="N72" s="83">
        <f t="shared" si="48"/>
        <v>1.6340431497525162E-2</v>
      </c>
      <c r="P72" s="62">
        <f t="shared" si="49"/>
        <v>3.6984367189868834</v>
      </c>
      <c r="Q72" s="236">
        <f t="shared" si="49"/>
        <v>3.9082253921336045</v>
      </c>
      <c r="R72" s="92">
        <f t="shared" ref="R72:R75" si="54">(Q72-P72)/P72</f>
        <v>5.6723607590665699E-2</v>
      </c>
    </row>
    <row r="73" spans="1:18" ht="20.100000000000001" customHeight="1" x14ac:dyDescent="0.25">
      <c r="A73" s="57" t="s">
        <v>151</v>
      </c>
      <c r="B73" s="25">
        <v>8321.2099999999991</v>
      </c>
      <c r="C73" s="223">
        <v>8811.6999999999989</v>
      </c>
      <c r="D73" s="4">
        <f t="shared" si="50"/>
        <v>3.9523433798185459E-2</v>
      </c>
      <c r="E73" s="229">
        <f t="shared" si="51"/>
        <v>3.8716414882038565E-2</v>
      </c>
      <c r="F73" s="102">
        <f t="shared" si="45"/>
        <v>5.8944552535027936E-2</v>
      </c>
      <c r="G73" s="83">
        <f t="shared" si="46"/>
        <v>-2.0418744997403156E-2</v>
      </c>
      <c r="I73" s="25">
        <v>3125.248</v>
      </c>
      <c r="J73" s="223">
        <v>3434.5809999999997</v>
      </c>
      <c r="K73" s="31">
        <f t="shared" si="52"/>
        <v>4.4386494879234628E-2</v>
      </c>
      <c r="L73" s="229">
        <f t="shared" si="53"/>
        <v>4.4840852281709746E-2</v>
      </c>
      <c r="M73" s="102">
        <f t="shared" si="47"/>
        <v>9.8978705049967114E-2</v>
      </c>
      <c r="N73" s="83">
        <f t="shared" si="48"/>
        <v>1.0236388426509447E-2</v>
      </c>
      <c r="P73" s="62">
        <f t="shared" si="49"/>
        <v>3.7557614818037282</v>
      </c>
      <c r="Q73" s="236">
        <f t="shared" si="49"/>
        <v>3.8977507177956583</v>
      </c>
      <c r="R73" s="92">
        <f t="shared" si="54"/>
        <v>3.7805711752424413E-2</v>
      </c>
    </row>
    <row r="74" spans="1:18" ht="20.100000000000001" customHeight="1" x14ac:dyDescent="0.25">
      <c r="A74" s="57" t="s">
        <v>155</v>
      </c>
      <c r="B74" s="25">
        <v>4315.76</v>
      </c>
      <c r="C74" s="223">
        <v>6175.0599999999995</v>
      </c>
      <c r="D74" s="4">
        <f t="shared" si="50"/>
        <v>2.0498660008443113E-2</v>
      </c>
      <c r="E74" s="229">
        <f t="shared" si="51"/>
        <v>2.7131675486169647E-2</v>
      </c>
      <c r="F74" s="102">
        <f t="shared" si="45"/>
        <v>0.43081635679463159</v>
      </c>
      <c r="G74" s="83">
        <f t="shared" si="46"/>
        <v>0.32358288175883143</v>
      </c>
      <c r="I74" s="25">
        <v>1452.4079999999999</v>
      </c>
      <c r="J74" s="223">
        <v>2183.924</v>
      </c>
      <c r="K74" s="31">
        <f t="shared" si="52"/>
        <v>2.0627899051390289E-2</v>
      </c>
      <c r="L74" s="229">
        <f t="shared" si="53"/>
        <v>2.8512652192066713E-2</v>
      </c>
      <c r="M74" s="102">
        <f t="shared" si="47"/>
        <v>0.50365737451184522</v>
      </c>
      <c r="N74" s="83">
        <f t="shared" si="48"/>
        <v>0.38223733406068822</v>
      </c>
      <c r="P74" s="62">
        <f t="shared" si="49"/>
        <v>3.3653585926928278</v>
      </c>
      <c r="Q74" s="236">
        <f t="shared" si="49"/>
        <v>3.5366846637927409</v>
      </c>
      <c r="R74" s="92">
        <f t="shared" si="54"/>
        <v>5.0908711919113725E-2</v>
      </c>
    </row>
    <row r="75" spans="1:18" ht="20.100000000000001" customHeight="1" x14ac:dyDescent="0.25">
      <c r="A75" s="57" t="s">
        <v>159</v>
      </c>
      <c r="B75" s="25">
        <v>2615.5899999999992</v>
      </c>
      <c r="C75" s="223">
        <v>2675.62</v>
      </c>
      <c r="D75" s="4">
        <f t="shared" si="50"/>
        <v>1.2423325238540535E-2</v>
      </c>
      <c r="E75" s="229">
        <f t="shared" si="51"/>
        <v>1.1756007806289369E-2</v>
      </c>
      <c r="F75" s="102">
        <f t="shared" si="45"/>
        <v>2.2950844742486657E-2</v>
      </c>
      <c r="G75" s="83">
        <f t="shared" si="46"/>
        <v>-5.3714880632841015E-2</v>
      </c>
      <c r="I75" s="25">
        <v>1482.039</v>
      </c>
      <c r="J75" s="223">
        <v>1593.268</v>
      </c>
      <c r="K75" s="31">
        <f t="shared" si="52"/>
        <v>2.1048734847386834E-2</v>
      </c>
      <c r="L75" s="229">
        <f t="shared" si="53"/>
        <v>2.0801225836040882E-2</v>
      </c>
      <c r="M75" s="102">
        <f t="shared" si="47"/>
        <v>7.5051331307745647E-2</v>
      </c>
      <c r="N75" s="83">
        <f t="shared" si="48"/>
        <v>-1.1758854541164014E-2</v>
      </c>
      <c r="P75" s="62">
        <f t="shared" si="49"/>
        <v>5.6661747445127117</v>
      </c>
      <c r="Q75" s="236">
        <f t="shared" si="49"/>
        <v>5.9547618869645174</v>
      </c>
      <c r="R75" s="92">
        <f t="shared" si="54"/>
        <v>5.0931564144095942E-2</v>
      </c>
    </row>
    <row r="76" spans="1:18" ht="20.100000000000001" customHeight="1" x14ac:dyDescent="0.25">
      <c r="A76" s="57" t="s">
        <v>156</v>
      </c>
      <c r="B76" s="25">
        <v>3530.8299999999995</v>
      </c>
      <c r="C76" s="223">
        <v>3794.1199999999994</v>
      </c>
      <c r="D76" s="4">
        <f t="shared" si="50"/>
        <v>1.6770460757227271E-2</v>
      </c>
      <c r="E76" s="229">
        <f t="shared" si="51"/>
        <v>1.6670418197650871E-2</v>
      </c>
      <c r="F76" s="102">
        <f t="shared" ref="F76:F84" si="55">(C76-B76)/B76</f>
        <v>7.4568869076109587E-2</v>
      </c>
      <c r="G76" s="83">
        <f t="shared" ref="G76:G84" si="56">(E76-D76)/D76</f>
        <v>-5.9654031588420786E-3</v>
      </c>
      <c r="I76" s="25">
        <v>1067.9470000000001</v>
      </c>
      <c r="J76" s="223">
        <v>1186.277</v>
      </c>
      <c r="K76" s="31">
        <f t="shared" si="52"/>
        <v>1.5167571996460436E-2</v>
      </c>
      <c r="L76" s="229">
        <f t="shared" si="53"/>
        <v>1.5487674252606009E-2</v>
      </c>
      <c r="M76" s="102">
        <f t="shared" ref="M76:M93" si="57">(J76-I76)/I76</f>
        <v>0.11080137872010494</v>
      </c>
      <c r="N76" s="83">
        <f t="shared" ref="N76:N93" si="58">(L76-K76)/K76</f>
        <v>2.1104383497917333E-2</v>
      </c>
      <c r="P76" s="62">
        <f t="shared" ref="P76:P93" si="59">(I76/B76)*10</f>
        <v>3.0246344343964457</v>
      </c>
      <c r="Q76" s="236">
        <f t="shared" ref="Q76:Q93" si="60">(J76/C76)*10</f>
        <v>3.126619611398691</v>
      </c>
      <c r="R76" s="92">
        <f t="shared" ref="R76:R93" si="61">(Q76-P76)/P76</f>
        <v>3.3718182879378625E-2</v>
      </c>
    </row>
    <row r="77" spans="1:18" ht="20.100000000000001" customHeight="1" x14ac:dyDescent="0.25">
      <c r="A77" s="57" t="s">
        <v>157</v>
      </c>
      <c r="B77" s="25">
        <v>520.87</v>
      </c>
      <c r="C77" s="223">
        <v>593.61</v>
      </c>
      <c r="D77" s="4">
        <f t="shared" si="50"/>
        <v>2.4739876727616372E-3</v>
      </c>
      <c r="E77" s="229">
        <f t="shared" si="51"/>
        <v>2.6081744769030856E-3</v>
      </c>
      <c r="F77" s="102">
        <f t="shared" si="55"/>
        <v>0.13965096857181256</v>
      </c>
      <c r="G77" s="83">
        <f t="shared" si="56"/>
        <v>5.423907548886845E-2</v>
      </c>
      <c r="I77" s="25">
        <v>1041.4080000000001</v>
      </c>
      <c r="J77" s="223">
        <v>1122.521</v>
      </c>
      <c r="K77" s="31">
        <f t="shared" si="52"/>
        <v>1.4790650488919272E-2</v>
      </c>
      <c r="L77" s="229">
        <f t="shared" si="53"/>
        <v>1.4655295171119012E-2</v>
      </c>
      <c r="M77" s="102">
        <f t="shared" si="57"/>
        <v>7.7887821103736307E-2</v>
      </c>
      <c r="N77" s="83">
        <f t="shared" si="58"/>
        <v>-9.1514107443526269E-3</v>
      </c>
      <c r="P77" s="62">
        <f t="shared" si="59"/>
        <v>19.993626048726171</v>
      </c>
      <c r="Q77" s="236">
        <f t="shared" si="60"/>
        <v>18.910075638887484</v>
      </c>
      <c r="R77" s="92">
        <f t="shared" si="61"/>
        <v>-5.4194792240186029E-2</v>
      </c>
    </row>
    <row r="78" spans="1:18" ht="20.100000000000001" customHeight="1" x14ac:dyDescent="0.25">
      <c r="A78" s="57" t="s">
        <v>178</v>
      </c>
      <c r="B78" s="25">
        <v>1122.6000000000004</v>
      </c>
      <c r="C78" s="223">
        <v>2307.15</v>
      </c>
      <c r="D78" s="4">
        <f t="shared" si="50"/>
        <v>5.3320378625035317E-3</v>
      </c>
      <c r="E78" s="229">
        <f t="shared" si="51"/>
        <v>1.0137042408967088E-2</v>
      </c>
      <c r="F78" s="102">
        <f t="shared" si="55"/>
        <v>1.0551843933725276</v>
      </c>
      <c r="G78" s="83">
        <f t="shared" si="56"/>
        <v>0.90115724425998001</v>
      </c>
      <c r="I78" s="25">
        <v>355.59300000000002</v>
      </c>
      <c r="J78" s="223">
        <v>861.58799999999997</v>
      </c>
      <c r="K78" s="31">
        <f t="shared" si="52"/>
        <v>5.0503278055346905E-3</v>
      </c>
      <c r="L78" s="229">
        <f t="shared" si="53"/>
        <v>1.1248632725707659E-2</v>
      </c>
      <c r="M78" s="102">
        <f t="shared" si="57"/>
        <v>1.422961081911061</v>
      </c>
      <c r="N78" s="83">
        <f t="shared" si="58"/>
        <v>1.2273074459404796</v>
      </c>
      <c r="P78" s="62">
        <f t="shared" si="59"/>
        <v>3.1675841795831099</v>
      </c>
      <c r="Q78" s="236">
        <f t="shared" si="60"/>
        <v>3.7344255900136529</v>
      </c>
      <c r="R78" s="92">
        <f t="shared" si="61"/>
        <v>0.17895070132126553</v>
      </c>
    </row>
    <row r="79" spans="1:18" ht="20.100000000000001" customHeight="1" x14ac:dyDescent="0.25">
      <c r="A79" s="57" t="s">
        <v>181</v>
      </c>
      <c r="B79" s="25">
        <v>2616.0500000000002</v>
      </c>
      <c r="C79" s="223">
        <v>3141.0200000000004</v>
      </c>
      <c r="D79" s="4">
        <f t="shared" si="50"/>
        <v>1.2425510110638126E-2</v>
      </c>
      <c r="E79" s="229">
        <f t="shared" si="51"/>
        <v>1.3800859479190261E-2</v>
      </c>
      <c r="F79" s="102">
        <f t="shared" si="55"/>
        <v>0.2006727700158637</v>
      </c>
      <c r="G79" s="83">
        <f t="shared" si="56"/>
        <v>0.11068755779890489</v>
      </c>
      <c r="I79" s="25">
        <v>635.63799999999992</v>
      </c>
      <c r="J79" s="223">
        <v>796.48200000000008</v>
      </c>
      <c r="K79" s="31">
        <f t="shared" si="52"/>
        <v>9.0276812694694737E-3</v>
      </c>
      <c r="L79" s="229">
        <f t="shared" si="53"/>
        <v>1.0398628451924921E-2</v>
      </c>
      <c r="M79" s="102">
        <f t="shared" si="57"/>
        <v>0.25304339891573535</v>
      </c>
      <c r="N79" s="83">
        <f t="shared" si="58"/>
        <v>0.15186038823632653</v>
      </c>
      <c r="P79" s="62">
        <f t="shared" si="59"/>
        <v>2.4297624280881478</v>
      </c>
      <c r="Q79" s="236">
        <f t="shared" si="60"/>
        <v>2.5357431662326251</v>
      </c>
      <c r="R79" s="92">
        <f t="shared" si="61"/>
        <v>4.3617736828644581E-2</v>
      </c>
    </row>
    <row r="80" spans="1:18" ht="20.100000000000001" customHeight="1" x14ac:dyDescent="0.25">
      <c r="A80" s="57" t="s">
        <v>160</v>
      </c>
      <c r="B80" s="25">
        <v>2444.94</v>
      </c>
      <c r="C80" s="223">
        <v>2818.9999999999995</v>
      </c>
      <c r="D80" s="4">
        <f t="shared" si="50"/>
        <v>1.1612785187555123E-2</v>
      </c>
      <c r="E80" s="229">
        <f t="shared" si="51"/>
        <v>1.2385983811576282E-2</v>
      </c>
      <c r="F80" s="102">
        <f t="shared" si="55"/>
        <v>0.15299352949356609</v>
      </c>
      <c r="G80" s="83">
        <f t="shared" si="56"/>
        <v>6.658166938709581E-2</v>
      </c>
      <c r="I80" s="25">
        <v>727.50699999999995</v>
      </c>
      <c r="J80" s="223">
        <v>638.75099999999998</v>
      </c>
      <c r="K80" s="31">
        <f t="shared" si="52"/>
        <v>1.033245544996984E-2</v>
      </c>
      <c r="L80" s="229">
        <f t="shared" si="53"/>
        <v>8.3393401511842012E-3</v>
      </c>
      <c r="M80" s="102">
        <f t="shared" si="57"/>
        <v>-0.12200020068535421</v>
      </c>
      <c r="N80" s="83">
        <f t="shared" si="58"/>
        <v>-0.192898513662738</v>
      </c>
      <c r="P80" s="62">
        <f t="shared" si="59"/>
        <v>2.9755617724770338</v>
      </c>
      <c r="Q80" s="236">
        <f t="shared" si="60"/>
        <v>2.2658779709116712</v>
      </c>
      <c r="R80" s="92">
        <f t="shared" si="61"/>
        <v>-0.23850414000129455</v>
      </c>
    </row>
    <row r="81" spans="1:18" ht="20.100000000000001" customHeight="1" x14ac:dyDescent="0.25">
      <c r="A81" s="57" t="s">
        <v>177</v>
      </c>
      <c r="B81" s="25">
        <v>877.4699999999998</v>
      </c>
      <c r="C81" s="223">
        <v>843.43</v>
      </c>
      <c r="D81" s="4">
        <f t="shared" si="50"/>
        <v>4.1677385205870048E-3</v>
      </c>
      <c r="E81" s="229">
        <f t="shared" si="51"/>
        <v>3.7058213289101753E-3</v>
      </c>
      <c r="F81" s="102">
        <f t="shared" si="55"/>
        <v>-3.8793349060366571E-2</v>
      </c>
      <c r="G81" s="83">
        <f t="shared" si="56"/>
        <v>-0.11083161513015714</v>
      </c>
      <c r="I81" s="25">
        <v>315.15500000000003</v>
      </c>
      <c r="J81" s="223">
        <v>332.87</v>
      </c>
      <c r="K81" s="31">
        <f t="shared" si="52"/>
        <v>4.4760050382130281E-3</v>
      </c>
      <c r="L81" s="229">
        <f t="shared" si="53"/>
        <v>4.3458501922105566E-3</v>
      </c>
      <c r="M81" s="102">
        <f t="shared" si="57"/>
        <v>5.6210436134600347E-2</v>
      </c>
      <c r="N81" s="83">
        <f t="shared" si="58"/>
        <v>-2.9078351094625615E-2</v>
      </c>
      <c r="P81" s="62">
        <f t="shared" si="59"/>
        <v>3.5916327623736439</v>
      </c>
      <c r="Q81" s="236">
        <f t="shared" si="60"/>
        <v>3.946622719134961</v>
      </c>
      <c r="R81" s="92">
        <f t="shared" si="61"/>
        <v>9.8838043933731898E-2</v>
      </c>
    </row>
    <row r="82" spans="1:18" ht="20.100000000000001" customHeight="1" x14ac:dyDescent="0.25">
      <c r="A82" s="57" t="s">
        <v>189</v>
      </c>
      <c r="B82" s="25">
        <v>734.7600000000001</v>
      </c>
      <c r="C82" s="223">
        <v>1040.51</v>
      </c>
      <c r="D82" s="4">
        <f t="shared" si="50"/>
        <v>3.4899057009202695E-3</v>
      </c>
      <c r="E82" s="229">
        <f t="shared" si="51"/>
        <v>4.571741757993345E-3</v>
      </c>
      <c r="F82" s="102">
        <f t="shared" si="55"/>
        <v>0.41612227121781242</v>
      </c>
      <c r="G82" s="83">
        <f t="shared" si="56"/>
        <v>0.30999005411172031</v>
      </c>
      <c r="I82" s="25">
        <v>183.69299999999998</v>
      </c>
      <c r="J82" s="223">
        <v>274.75299999999993</v>
      </c>
      <c r="K82" s="31">
        <f t="shared" si="52"/>
        <v>2.6089092461946206E-3</v>
      </c>
      <c r="L82" s="229">
        <f t="shared" si="53"/>
        <v>3.5870921917277817E-3</v>
      </c>
      <c r="M82" s="102">
        <f t="shared" si="57"/>
        <v>0.49571839972127385</v>
      </c>
      <c r="N82" s="83">
        <f t="shared" si="58"/>
        <v>0.37493942993990603</v>
      </c>
      <c r="P82" s="62">
        <f t="shared" si="59"/>
        <v>2.5000408296586634</v>
      </c>
      <c r="Q82" s="236">
        <f t="shared" si="60"/>
        <v>2.6405608787998185</v>
      </c>
      <c r="R82" s="92">
        <f t="shared" si="61"/>
        <v>5.6207101689751467E-2</v>
      </c>
    </row>
    <row r="83" spans="1:18" ht="20.100000000000001" customHeight="1" x14ac:dyDescent="0.25">
      <c r="A83" s="57" t="s">
        <v>176</v>
      </c>
      <c r="B83" s="25">
        <v>1230.7499999999998</v>
      </c>
      <c r="C83" s="223">
        <v>1585.5600000000002</v>
      </c>
      <c r="D83" s="4">
        <f t="shared" si="50"/>
        <v>5.8457202915341341E-3</v>
      </c>
      <c r="E83" s="229">
        <f t="shared" si="51"/>
        <v>6.9665556907708027E-3</v>
      </c>
      <c r="F83" s="102">
        <f t="shared" si="55"/>
        <v>0.28828762949421122</v>
      </c>
      <c r="G83" s="83">
        <f t="shared" si="56"/>
        <v>0.19173606387905362</v>
      </c>
      <c r="I83" s="25">
        <v>283.15600000000001</v>
      </c>
      <c r="J83" s="223">
        <v>274.62100000000004</v>
      </c>
      <c r="K83" s="31">
        <f t="shared" si="52"/>
        <v>4.0215376008638547E-3</v>
      </c>
      <c r="L83" s="229">
        <f t="shared" si="53"/>
        <v>3.585368839592199E-3</v>
      </c>
      <c r="M83" s="102">
        <f t="shared" si="57"/>
        <v>-3.0142395004873524E-2</v>
      </c>
      <c r="N83" s="83">
        <f t="shared" si="58"/>
        <v>-0.10845820791976771</v>
      </c>
      <c r="P83" s="62">
        <f t="shared" si="59"/>
        <v>2.3006784481007521</v>
      </c>
      <c r="Q83" s="236">
        <f t="shared" si="60"/>
        <v>1.7320126642952649</v>
      </c>
      <c r="R83" s="92">
        <f t="shared" si="61"/>
        <v>-0.24717308247701025</v>
      </c>
    </row>
    <row r="84" spans="1:18" ht="20.100000000000001" customHeight="1" x14ac:dyDescent="0.25">
      <c r="A84" s="57" t="s">
        <v>179</v>
      </c>
      <c r="B84" s="25">
        <v>815.97000000000014</v>
      </c>
      <c r="C84" s="223">
        <v>550.65</v>
      </c>
      <c r="D84" s="4">
        <f t="shared" si="50"/>
        <v>3.8756306205834723E-3</v>
      </c>
      <c r="E84" s="229">
        <f t="shared" si="51"/>
        <v>2.4194189378660804E-3</v>
      </c>
      <c r="F84" s="102">
        <f t="shared" si="55"/>
        <v>-0.3251590131990148</v>
      </c>
      <c r="G84" s="83">
        <f t="shared" si="56"/>
        <v>-0.37573541580135433</v>
      </c>
      <c r="I84" s="25">
        <v>357.77800000000002</v>
      </c>
      <c r="J84" s="223">
        <v>272.89899999999994</v>
      </c>
      <c r="K84" s="31">
        <f t="shared" si="52"/>
        <v>5.0813603800091405E-3</v>
      </c>
      <c r="L84" s="229">
        <f t="shared" si="53"/>
        <v>3.5628869276416271E-3</v>
      </c>
      <c r="M84" s="102">
        <f t="shared" si="57"/>
        <v>-0.23723929364019047</v>
      </c>
      <c r="N84" s="83">
        <f t="shared" si="58"/>
        <v>-0.29883207228155345</v>
      </c>
      <c r="P84" s="62">
        <f t="shared" si="59"/>
        <v>4.3846955157665111</v>
      </c>
      <c r="Q84" s="236">
        <f t="shared" si="60"/>
        <v>4.9559429764823379</v>
      </c>
      <c r="R84" s="92">
        <f t="shared" si="61"/>
        <v>0.1302821276099406</v>
      </c>
    </row>
    <row r="85" spans="1:18" ht="20.100000000000001" customHeight="1" x14ac:dyDescent="0.25">
      <c r="A85" s="57" t="s">
        <v>183</v>
      </c>
      <c r="B85" s="25">
        <v>733.91</v>
      </c>
      <c r="C85" s="223">
        <v>1000.25</v>
      </c>
      <c r="D85" s="4">
        <f t="shared" si="50"/>
        <v>3.4858684372616835E-3</v>
      </c>
      <c r="E85" s="229">
        <f t="shared" si="51"/>
        <v>4.394849346409783E-3</v>
      </c>
      <c r="F85" s="102">
        <f t="shared" si="45"/>
        <v>0.3629055333760271</v>
      </c>
      <c r="G85" s="83">
        <f t="shared" si="46"/>
        <v>0.26076167976727987</v>
      </c>
      <c r="I85" s="25">
        <v>180.577</v>
      </c>
      <c r="J85" s="223">
        <v>239.49199999999999</v>
      </c>
      <c r="K85" s="31">
        <f t="shared" si="52"/>
        <v>2.5646540965093174E-3</v>
      </c>
      <c r="L85" s="229">
        <f t="shared" si="53"/>
        <v>3.1267352246609503E-3</v>
      </c>
      <c r="M85" s="102">
        <f t="shared" si="57"/>
        <v>0.32625971192344538</v>
      </c>
      <c r="N85" s="83">
        <f t="shared" si="58"/>
        <v>0.2191644982130988</v>
      </c>
      <c r="P85" s="62">
        <f t="shared" si="59"/>
        <v>2.4604788053031026</v>
      </c>
      <c r="Q85" s="236">
        <f t="shared" si="60"/>
        <v>2.3943214196450886</v>
      </c>
      <c r="R85" s="92">
        <f t="shared" si="61"/>
        <v>-2.6888012819059486E-2</v>
      </c>
    </row>
    <row r="86" spans="1:18" ht="20.100000000000001" customHeight="1" x14ac:dyDescent="0.25">
      <c r="A86" s="57" t="s">
        <v>188</v>
      </c>
      <c r="B86" s="25">
        <v>659.31999999999994</v>
      </c>
      <c r="C86" s="223">
        <v>612.82000000000005</v>
      </c>
      <c r="D86" s="4">
        <f t="shared" si="50"/>
        <v>3.1315866769159339E-3</v>
      </c>
      <c r="E86" s="229">
        <f t="shared" si="51"/>
        <v>2.6925784318588787E-3</v>
      </c>
      <c r="F86" s="102">
        <f t="shared" si="45"/>
        <v>-7.0527209852575212E-2</v>
      </c>
      <c r="G86" s="83">
        <f t="shared" si="46"/>
        <v>-0.14018716080673893</v>
      </c>
      <c r="I86" s="25">
        <v>249.01200000000003</v>
      </c>
      <c r="J86" s="223">
        <v>216.00899999999999</v>
      </c>
      <c r="K86" s="31">
        <f t="shared" si="52"/>
        <v>3.536605691090107E-3</v>
      </c>
      <c r="L86" s="229">
        <f t="shared" si="53"/>
        <v>2.8201482686009854E-3</v>
      </c>
      <c r="M86" s="102">
        <f t="shared" si="57"/>
        <v>-0.13253578140812505</v>
      </c>
      <c r="N86" s="83">
        <f t="shared" si="58"/>
        <v>-0.20258334829187136</v>
      </c>
      <c r="P86" s="62">
        <f t="shared" si="59"/>
        <v>3.7768003397439793</v>
      </c>
      <c r="Q86" s="236">
        <f t="shared" si="60"/>
        <v>3.5248360040468647</v>
      </c>
      <c r="R86" s="92">
        <f t="shared" si="61"/>
        <v>-6.6713702878504491E-2</v>
      </c>
    </row>
    <row r="87" spans="1:18" ht="20.100000000000001" customHeight="1" x14ac:dyDescent="0.25">
      <c r="A87" s="57" t="s">
        <v>171</v>
      </c>
      <c r="B87" s="25">
        <v>510.1</v>
      </c>
      <c r="C87" s="223">
        <v>528.16</v>
      </c>
      <c r="D87" s="4">
        <f t="shared" si="50"/>
        <v>2.4228331673463843E-3</v>
      </c>
      <c r="E87" s="229">
        <f t="shared" si="51"/>
        <v>2.3206034799298082E-3</v>
      </c>
      <c r="F87" s="102">
        <f t="shared" si="45"/>
        <v>3.5404822583806991E-2</v>
      </c>
      <c r="G87" s="83">
        <f t="shared" si="46"/>
        <v>-4.2194274370341164E-2</v>
      </c>
      <c r="I87" s="25">
        <v>143.06600000000003</v>
      </c>
      <c r="J87" s="223">
        <v>141.327</v>
      </c>
      <c r="K87" s="31">
        <f t="shared" si="52"/>
        <v>2.0319021966872975E-3</v>
      </c>
      <c r="L87" s="229">
        <f t="shared" si="53"/>
        <v>1.8451226308004364E-3</v>
      </c>
      <c r="M87" s="102">
        <f t="shared" si="57"/>
        <v>-1.2155229055121638E-2</v>
      </c>
      <c r="N87" s="83">
        <f t="shared" si="58"/>
        <v>-9.1923502121005737E-2</v>
      </c>
      <c r="P87" s="62">
        <f t="shared" si="59"/>
        <v>2.8046657518133706</v>
      </c>
      <c r="Q87" s="236">
        <f t="shared" si="60"/>
        <v>2.6758368676158737</v>
      </c>
      <c r="R87" s="92">
        <f t="shared" si="61"/>
        <v>-4.5933774502078181E-2</v>
      </c>
    </row>
    <row r="88" spans="1:18" ht="20.100000000000001" customHeight="1" x14ac:dyDescent="0.25">
      <c r="A88" s="57" t="s">
        <v>197</v>
      </c>
      <c r="B88" s="25">
        <v>442.9</v>
      </c>
      <c r="C88" s="223">
        <v>631.14</v>
      </c>
      <c r="D88" s="4">
        <f t="shared" si="50"/>
        <v>2.1036518522205712E-3</v>
      </c>
      <c r="E88" s="229">
        <f t="shared" si="51"/>
        <v>2.7730719485059437E-3</v>
      </c>
      <c r="F88" s="102">
        <f t="shared" si="45"/>
        <v>0.4250169338451118</v>
      </c>
      <c r="G88" s="83">
        <f t="shared" si="46"/>
        <v>0.31821810038516901</v>
      </c>
      <c r="I88" s="25">
        <v>91.707000000000022</v>
      </c>
      <c r="J88" s="223">
        <v>139.35599999999999</v>
      </c>
      <c r="K88" s="31">
        <f t="shared" si="52"/>
        <v>1.3024733671983698E-3</v>
      </c>
      <c r="L88" s="229">
        <f t="shared" si="53"/>
        <v>1.8193898500486504E-3</v>
      </c>
      <c r="M88" s="102">
        <f t="shared" si="57"/>
        <v>0.51957865811770054</v>
      </c>
      <c r="N88" s="83">
        <f t="shared" si="58"/>
        <v>0.3968729771129002</v>
      </c>
      <c r="P88" s="62">
        <f t="shared" si="59"/>
        <v>2.0706028448859795</v>
      </c>
      <c r="Q88" s="236">
        <f t="shared" si="60"/>
        <v>2.208004563171404</v>
      </c>
      <c r="R88" s="92">
        <f t="shared" si="61"/>
        <v>6.635831619027395E-2</v>
      </c>
    </row>
    <row r="89" spans="1:18" ht="20.100000000000001" customHeight="1" x14ac:dyDescent="0.25">
      <c r="A89" s="57" t="s">
        <v>187</v>
      </c>
      <c r="B89" s="25">
        <v>528.95000000000005</v>
      </c>
      <c r="C89" s="223">
        <v>200.98999999999995</v>
      </c>
      <c r="D89" s="4">
        <f t="shared" si="50"/>
        <v>2.5123654261279553E-3</v>
      </c>
      <c r="E89" s="229">
        <f t="shared" si="51"/>
        <v>8.8309999513611797E-4</v>
      </c>
      <c r="F89" s="102">
        <f t="shared" ref="F89" si="62">(C89-B89)/B89</f>
        <v>-0.62002079591643833</v>
      </c>
      <c r="G89" s="83">
        <f t="shared" ref="G89" si="63">(E89-D89)/D89</f>
        <v>-0.64849858784390801</v>
      </c>
      <c r="I89" s="25">
        <v>340.89899999999994</v>
      </c>
      <c r="J89" s="223">
        <v>133.75</v>
      </c>
      <c r="K89" s="31">
        <f t="shared" si="52"/>
        <v>4.8416355175129148E-3</v>
      </c>
      <c r="L89" s="229">
        <f t="shared" si="53"/>
        <v>1.7461996070783246E-3</v>
      </c>
      <c r="M89" s="102">
        <f t="shared" si="57"/>
        <v>-0.60765505325624303</v>
      </c>
      <c r="N89" s="83">
        <f t="shared" si="58"/>
        <v>-0.63933683137401376</v>
      </c>
      <c r="P89" s="62">
        <f t="shared" si="59"/>
        <v>6.4448246526136668</v>
      </c>
      <c r="Q89" s="236">
        <f t="shared" si="60"/>
        <v>6.6545599283546464</v>
      </c>
      <c r="R89" s="92">
        <f t="shared" si="61"/>
        <v>3.2543209015922954E-2</v>
      </c>
    </row>
    <row r="90" spans="1:18" ht="20.100000000000001" customHeight="1" x14ac:dyDescent="0.25">
      <c r="A90" s="57" t="s">
        <v>172</v>
      </c>
      <c r="B90" s="25">
        <v>448.51</v>
      </c>
      <c r="C90" s="223">
        <v>837.87999999999988</v>
      </c>
      <c r="D90" s="4">
        <f t="shared" si="50"/>
        <v>2.1302977923672354E-3</v>
      </c>
      <c r="E90" s="229">
        <f t="shared" si="51"/>
        <v>3.6814360113669865E-3</v>
      </c>
      <c r="F90" s="102">
        <f t="shared" si="45"/>
        <v>0.8681411785690395</v>
      </c>
      <c r="G90" s="83">
        <f t="shared" si="46"/>
        <v>0.72813210648643212</v>
      </c>
      <c r="I90" s="25">
        <v>95.48099999999998</v>
      </c>
      <c r="J90" s="223">
        <v>133.56000000000003</v>
      </c>
      <c r="K90" s="31">
        <f t="shared" si="52"/>
        <v>1.3560737956041251E-3</v>
      </c>
      <c r="L90" s="229">
        <f t="shared" si="53"/>
        <v>1.7437190244589239E-3</v>
      </c>
      <c r="M90" s="102">
        <f t="shared" si="57"/>
        <v>0.39881232915449211</v>
      </c>
      <c r="N90" s="83">
        <f t="shared" si="58"/>
        <v>0.28585850571804949</v>
      </c>
      <c r="P90" s="62">
        <f t="shared" si="59"/>
        <v>2.1288488550979907</v>
      </c>
      <c r="Q90" s="236">
        <f t="shared" si="60"/>
        <v>1.5940230104549582</v>
      </c>
      <c r="R90" s="92">
        <f t="shared" si="61"/>
        <v>-0.25122772025936735</v>
      </c>
    </row>
    <row r="91" spans="1:18" ht="20.100000000000001" customHeight="1" x14ac:dyDescent="0.25">
      <c r="A91" s="57" t="s">
        <v>186</v>
      </c>
      <c r="B91" s="25">
        <v>263.19</v>
      </c>
      <c r="C91" s="223">
        <v>363.43</v>
      </c>
      <c r="D91" s="4">
        <f t="shared" si="50"/>
        <v>1.2500793203565866E-3</v>
      </c>
      <c r="E91" s="229">
        <f t="shared" si="51"/>
        <v>1.5968208927425217E-3</v>
      </c>
      <c r="F91" s="102">
        <f t="shared" si="45"/>
        <v>0.38086553440480264</v>
      </c>
      <c r="G91" s="83">
        <f t="shared" si="46"/>
        <v>0.27737565667995107</v>
      </c>
      <c r="I91" s="25">
        <v>105.14499999999998</v>
      </c>
      <c r="J91" s="223">
        <v>126.48200000000001</v>
      </c>
      <c r="K91" s="31">
        <f t="shared" si="52"/>
        <v>1.493327250854052E-3</v>
      </c>
      <c r="L91" s="229">
        <f t="shared" si="53"/>
        <v>1.6513107940372388E-3</v>
      </c>
      <c r="M91" s="102">
        <f t="shared" si="57"/>
        <v>0.20292928812592168</v>
      </c>
      <c r="N91" s="83">
        <f t="shared" si="58"/>
        <v>0.10579298214295231</v>
      </c>
      <c r="P91" s="62">
        <f t="shared" si="59"/>
        <v>3.9950226072419159</v>
      </c>
      <c r="Q91" s="236">
        <f t="shared" si="60"/>
        <v>3.4802300305423328</v>
      </c>
      <c r="R91" s="92">
        <f t="shared" si="61"/>
        <v>-0.12885848900239033</v>
      </c>
    </row>
    <row r="92" spans="1:18" ht="20.100000000000001" customHeight="1" x14ac:dyDescent="0.25">
      <c r="A92" s="57" t="s">
        <v>180</v>
      </c>
      <c r="B92" s="25">
        <v>173.09</v>
      </c>
      <c r="C92" s="223">
        <v>280.58999999999997</v>
      </c>
      <c r="D92" s="4">
        <f t="shared" si="50"/>
        <v>8.2212937254653128E-4</v>
      </c>
      <c r="E92" s="229">
        <f t="shared" si="51"/>
        <v>1.232842567467254E-3</v>
      </c>
      <c r="F92" s="102">
        <f t="shared" si="45"/>
        <v>0.6210641862614823</v>
      </c>
      <c r="G92" s="83">
        <f t="shared" si="46"/>
        <v>0.49957246223735546</v>
      </c>
      <c r="I92" s="25">
        <v>96.349000000000004</v>
      </c>
      <c r="J92" s="223">
        <v>123.55099999999999</v>
      </c>
      <c r="K92" s="31">
        <f t="shared" si="52"/>
        <v>1.3684016100864243E-3</v>
      </c>
      <c r="L92" s="229">
        <f t="shared" si="53"/>
        <v>1.613044543208479E-3</v>
      </c>
      <c r="M92" s="102">
        <f t="shared" si="57"/>
        <v>0.28232778752244425</v>
      </c>
      <c r="N92" s="83">
        <f t="shared" si="58"/>
        <v>0.17878006816040193</v>
      </c>
      <c r="P92" s="62">
        <f t="shared" si="59"/>
        <v>5.566410537870472</v>
      </c>
      <c r="Q92" s="236">
        <f t="shared" si="60"/>
        <v>4.4032574218610785</v>
      </c>
      <c r="R92" s="92">
        <f t="shared" si="61"/>
        <v>-0.20895927601746353</v>
      </c>
    </row>
    <row r="93" spans="1:18" ht="20.100000000000001" customHeight="1" x14ac:dyDescent="0.25">
      <c r="A93" s="57" t="s">
        <v>224</v>
      </c>
      <c r="B93" s="25">
        <v>238.23999999999998</v>
      </c>
      <c r="C93" s="223">
        <v>303.7</v>
      </c>
      <c r="D93" s="4">
        <f t="shared" si="50"/>
        <v>1.131573757672226E-3</v>
      </c>
      <c r="E93" s="229">
        <f t="shared" si="51"/>
        <v>1.3343821509669092E-3</v>
      </c>
      <c r="F93" s="102">
        <f t="shared" si="45"/>
        <v>0.27476494291470793</v>
      </c>
      <c r="G93" s="83">
        <f t="shared" si="46"/>
        <v>0.17922684395923313</v>
      </c>
      <c r="I93" s="25">
        <v>75.884999999999991</v>
      </c>
      <c r="J93" s="223">
        <v>117.62299999999999</v>
      </c>
      <c r="K93" s="31">
        <f t="shared" si="52"/>
        <v>1.0777606013701055E-3</v>
      </c>
      <c r="L93" s="229">
        <f t="shared" si="53"/>
        <v>1.5356503654831682E-3</v>
      </c>
      <c r="M93" s="102">
        <f t="shared" si="57"/>
        <v>0.55001647229360218</v>
      </c>
      <c r="N93" s="83">
        <f t="shared" si="58"/>
        <v>0.42485294371585802</v>
      </c>
      <c r="P93" s="62">
        <f t="shared" si="59"/>
        <v>3.1852333781061115</v>
      </c>
      <c r="Q93" s="236">
        <f t="shared" si="60"/>
        <v>3.8729996707276912</v>
      </c>
      <c r="R93" s="92">
        <f t="shared" si="61"/>
        <v>0.21592335976038105</v>
      </c>
    </row>
    <row r="94" spans="1:18" ht="20.100000000000001" customHeight="1" x14ac:dyDescent="0.25">
      <c r="A94" s="57" t="s">
        <v>225</v>
      </c>
      <c r="B94" s="25">
        <v>70.210000000000008</v>
      </c>
      <c r="C94" s="223">
        <v>132.33000000000001</v>
      </c>
      <c r="D94" s="4">
        <f t="shared" si="50"/>
        <v>3.3347797819915633E-4</v>
      </c>
      <c r="E94" s="229">
        <f t="shared" si="51"/>
        <v>5.8142505774597011E-4</v>
      </c>
      <c r="F94" s="102">
        <f t="shared" ref="F94" si="64">(C94-B94)/B94</f>
        <v>0.88477424868252386</v>
      </c>
      <c r="G94" s="83">
        <f t="shared" ref="G94" si="65">(E94-D94)/D94</f>
        <v>0.74351860019595462</v>
      </c>
      <c r="I94" s="25">
        <v>38.084000000000003</v>
      </c>
      <c r="J94" s="223">
        <v>99.652000000000001</v>
      </c>
      <c r="K94" s="31">
        <f t="shared" si="52"/>
        <v>5.4088996168648752E-4</v>
      </c>
      <c r="L94" s="229">
        <f t="shared" si="53"/>
        <v>1.3010264167818259E-3</v>
      </c>
      <c r="M94" s="102">
        <f t="shared" ref="M94" si="66">(J94-I94)/I94</f>
        <v>1.6166369078878267</v>
      </c>
      <c r="N94" s="83">
        <f t="shared" ref="N94" si="67">(L94-K94)/K94</f>
        <v>1.4053439866497861</v>
      </c>
      <c r="P94" s="62">
        <f t="shared" ref="P94" si="68">(I94/B94)*10</f>
        <v>5.4242985329725109</v>
      </c>
      <c r="Q94" s="236">
        <f t="shared" ref="Q94" si="69">(J94/C94)*10</f>
        <v>7.5305675205924576</v>
      </c>
      <c r="R94" s="92">
        <f t="shared" ref="R94" si="70">(Q94-P94)/P94</f>
        <v>0.38830255650876083</v>
      </c>
    </row>
    <row r="95" spans="1:18" ht="20.100000000000001" customHeight="1" thickBot="1" x14ac:dyDescent="0.3">
      <c r="A95" s="14" t="s">
        <v>18</v>
      </c>
      <c r="B95" s="25">
        <f>B96-SUM(B68:B94)</f>
        <v>2726.7499999999709</v>
      </c>
      <c r="C95" s="223">
        <f>C96-SUM(C68:C94)</f>
        <v>2464.2999999999302</v>
      </c>
      <c r="D95" s="4">
        <f t="shared" si="50"/>
        <v>1.2951304330644349E-2</v>
      </c>
      <c r="E95" s="229">
        <f t="shared" si="51"/>
        <v>1.0827520364266255E-2</v>
      </c>
      <c r="F95" s="102">
        <f>(C95-B95)/B95</f>
        <v>-9.6250114605315323E-2</v>
      </c>
      <c r="G95" s="83">
        <f>(E95-D95)/D95</f>
        <v>-0.16398224550657536</v>
      </c>
      <c r="I95" s="25">
        <f>I96-SUM(I68:I94)</f>
        <v>1101.3029999999999</v>
      </c>
      <c r="J95" s="223">
        <f>J96-SUM(J68:J94)</f>
        <v>921.49699999997392</v>
      </c>
      <c r="K95" s="31">
        <f t="shared" si="52"/>
        <v>1.5641312295851632E-2</v>
      </c>
      <c r="L95" s="229">
        <f t="shared" si="53"/>
        <v>1.2030786537000444E-2</v>
      </c>
      <c r="M95" s="102">
        <f>(J95-I95)/I95</f>
        <v>-0.16326660328722067</v>
      </c>
      <c r="N95" s="83">
        <f>(L95-K95)/K95</f>
        <v>-0.23083266228299573</v>
      </c>
      <c r="P95" s="62">
        <f t="shared" si="49"/>
        <v>4.0388851196479756</v>
      </c>
      <c r="Q95" s="236">
        <f t="shared" si="49"/>
        <v>3.7393864383394879</v>
      </c>
      <c r="R95" s="92">
        <f>(Q95-P95)/P95</f>
        <v>-7.4153800476155066E-2</v>
      </c>
    </row>
    <row r="96" spans="1:18" ht="26.25" customHeight="1" thickBot="1" x14ac:dyDescent="0.3">
      <c r="A96" s="18" t="s">
        <v>19</v>
      </c>
      <c r="B96" s="23">
        <v>210538.63999999996</v>
      </c>
      <c r="C96" s="242">
        <v>227595.96999999988</v>
      </c>
      <c r="D96" s="20">
        <f>SUM(D68:D95)</f>
        <v>1.0000000000000004</v>
      </c>
      <c r="E96" s="243">
        <f>SUM(E68:E95)</f>
        <v>1</v>
      </c>
      <c r="F96" s="103">
        <f>(C96-B96)/B96</f>
        <v>8.1017574731174921E-2</v>
      </c>
      <c r="G96" s="99">
        <v>0</v>
      </c>
      <c r="H96" s="2"/>
      <c r="I96" s="23">
        <v>70409.885000000024</v>
      </c>
      <c r="J96" s="242">
        <v>76594.908999999985</v>
      </c>
      <c r="K96" s="30">
        <f t="shared" si="52"/>
        <v>1</v>
      </c>
      <c r="L96" s="243">
        <f t="shared" si="53"/>
        <v>1</v>
      </c>
      <c r="M96" s="103">
        <f>(J96-I96)/I96</f>
        <v>8.7843120323232438E-2</v>
      </c>
      <c r="N96" s="99">
        <f>(L96-K96)/K96</f>
        <v>0</v>
      </c>
      <c r="O96" s="2"/>
      <c r="P96" s="56">
        <f t="shared" si="49"/>
        <v>3.3442737637138742</v>
      </c>
      <c r="Q96" s="250">
        <f t="shared" si="49"/>
        <v>3.3653895101921187</v>
      </c>
      <c r="R96" s="98">
        <f>(Q96-P96)/P96</f>
        <v>6.3140005783483295E-3</v>
      </c>
    </row>
  </sheetData>
  <mergeCells count="45"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K65:L65"/>
    <mergeCell ref="A65:A67"/>
    <mergeCell ref="B65:C65"/>
    <mergeCell ref="D65:E65"/>
    <mergeCell ref="F65:G65"/>
    <mergeCell ref="I65:J65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36:A38"/>
    <mergeCell ref="B36:C36"/>
    <mergeCell ref="D36:E36"/>
    <mergeCell ref="F36:G36"/>
    <mergeCell ref="I36:J36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4:A6"/>
    <mergeCell ref="B4:C4"/>
    <mergeCell ref="D4:E4"/>
    <mergeCell ref="F4:G4"/>
    <mergeCell ref="I4:J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ignoredErrors>
    <ignoredError sqref="F27:F3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F90A26A5-FC84-4B68-9C18-E249BAEED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4" id="{9C818BB3-71BB-4A30-89C4-41D16587D9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3" id="{50972906-F9D6-4B59-BD1F-604D4E4D2BD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</xm:sqref>
        </x14:conditionalFormatting>
        <x14:conditionalFormatting xmlns:xm="http://schemas.microsoft.com/office/excel/2006/main">
          <x14:cfRule type="iconSet" priority="2" id="{E79C2F2D-46FA-4D32-943E-CD15202B13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M68:N96</xm:sqref>
        </x14:conditionalFormatting>
        <x14:conditionalFormatting xmlns:xm="http://schemas.microsoft.com/office/excel/2006/main">
          <x14:cfRule type="iconSet" priority="1" id="{0C52D5E3-3B86-4457-83B3-7F7D864E3E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R68:R96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2">
    <pageSetUpPr fitToPage="1"/>
  </sheetPr>
  <dimension ref="A1:U19"/>
  <sheetViews>
    <sheetView showGridLines="0" workbookViewId="0">
      <selection activeCell="L7" sqref="L7:M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10" width="9.5703125" customWidth="1"/>
    <col min="11" max="11" width="2.140625" customWidth="1"/>
    <col min="16" max="17" width="9.5703125" customWidth="1"/>
    <col min="18" max="18" width="2" style="13" customWidth="1"/>
    <col min="19" max="20" width="9.140625" style="51"/>
    <col min="21" max="21" width="10.85546875" customWidth="1"/>
  </cols>
  <sheetData>
    <row r="1" spans="1:21" ht="15.75" x14ac:dyDescent="0.25">
      <c r="A1" s="41" t="s">
        <v>138</v>
      </c>
      <c r="B1" s="6"/>
    </row>
    <row r="3" spans="1:21" ht="15.75" thickBot="1" x14ac:dyDescent="0.3"/>
    <row r="4" spans="1:21" x14ac:dyDescent="0.25">
      <c r="A4" s="371" t="s">
        <v>17</v>
      </c>
      <c r="B4" s="386"/>
      <c r="C4" s="386"/>
      <c r="D4" s="386"/>
      <c r="E4" s="389" t="s">
        <v>1</v>
      </c>
      <c r="F4" s="390"/>
      <c r="G4" s="384" t="s">
        <v>13</v>
      </c>
      <c r="H4" s="384"/>
      <c r="I4" s="397" t="s">
        <v>134</v>
      </c>
      <c r="J4" s="385"/>
      <c r="L4" s="391" t="s">
        <v>20</v>
      </c>
      <c r="M4" s="384"/>
      <c r="N4" s="382" t="s">
        <v>13</v>
      </c>
      <c r="O4" s="383"/>
      <c r="P4" s="398" t="s">
        <v>134</v>
      </c>
      <c r="Q4" s="385"/>
      <c r="R4"/>
      <c r="S4" s="395" t="s">
        <v>23</v>
      </c>
      <c r="T4" s="384"/>
      <c r="U4" s="208" t="s">
        <v>0</v>
      </c>
    </row>
    <row r="5" spans="1:21" x14ac:dyDescent="0.25">
      <c r="A5" s="387"/>
      <c r="B5" s="388"/>
      <c r="C5" s="388"/>
      <c r="D5" s="388"/>
      <c r="E5" s="392" t="s">
        <v>222</v>
      </c>
      <c r="F5" s="393"/>
      <c r="G5" s="380" t="str">
        <f>E5</f>
        <v>jan-ago</v>
      </c>
      <c r="H5" s="380"/>
      <c r="I5" s="392" t="str">
        <f>G5</f>
        <v>jan-ago</v>
      </c>
      <c r="J5" s="381"/>
      <c r="L5" s="394" t="str">
        <f>E5</f>
        <v>jan-ago</v>
      </c>
      <c r="M5" s="380"/>
      <c r="N5" s="378" t="str">
        <f>E5</f>
        <v>jan-ago</v>
      </c>
      <c r="O5" s="379"/>
      <c r="P5" s="380" t="str">
        <f>E5</f>
        <v>jan-ago</v>
      </c>
      <c r="Q5" s="381"/>
      <c r="R5"/>
      <c r="S5" s="394" t="str">
        <f>E5</f>
        <v>jan-ago</v>
      </c>
      <c r="T5" s="393"/>
      <c r="U5" s="209" t="s">
        <v>132</v>
      </c>
    </row>
    <row r="6" spans="1:21" ht="15.75" thickBot="1" x14ac:dyDescent="0.3">
      <c r="A6" s="372"/>
      <c r="B6" s="396"/>
      <c r="C6" s="396"/>
      <c r="D6" s="396"/>
      <c r="E6" s="148">
        <v>2017</v>
      </c>
      <c r="F6" s="241">
        <v>2018</v>
      </c>
      <c r="G6" s="295">
        <f>E6</f>
        <v>2017</v>
      </c>
      <c r="H6" s="219">
        <f>F6</f>
        <v>2018</v>
      </c>
      <c r="I6" s="221" t="s">
        <v>1</v>
      </c>
      <c r="J6" s="222" t="s">
        <v>15</v>
      </c>
      <c r="L6" s="294">
        <f>E6</f>
        <v>2017</v>
      </c>
      <c r="M6" s="220">
        <f>F6</f>
        <v>2018</v>
      </c>
      <c r="N6" s="218">
        <f>G6</f>
        <v>2017</v>
      </c>
      <c r="O6" s="219">
        <f>H6</f>
        <v>2018</v>
      </c>
      <c r="P6" s="217">
        <v>1000</v>
      </c>
      <c r="Q6" s="222" t="s">
        <v>15</v>
      </c>
      <c r="R6"/>
      <c r="S6" s="294">
        <f>E6</f>
        <v>2017</v>
      </c>
      <c r="T6" s="220">
        <f>F6</f>
        <v>2018</v>
      </c>
      <c r="U6" s="209" t="s">
        <v>24</v>
      </c>
    </row>
    <row r="7" spans="1:21" ht="24" customHeight="1" thickBot="1" x14ac:dyDescent="0.3">
      <c r="A7" s="18" t="s">
        <v>21</v>
      </c>
      <c r="B7" s="19"/>
      <c r="C7" s="19"/>
      <c r="D7" s="19"/>
      <c r="E7" s="23">
        <v>121921.5</v>
      </c>
      <c r="F7" s="242">
        <v>116487.06000000001</v>
      </c>
      <c r="G7" s="20">
        <f>E7/E15</f>
        <v>0.3678675731650547</v>
      </c>
      <c r="H7" s="243">
        <f>F7/F15</f>
        <v>0.35217340828657834</v>
      </c>
      <c r="I7" s="153">
        <f t="shared" ref="I7:I18" si="0">(F7-E7)/E7</f>
        <v>-4.4573270506022215E-2</v>
      </c>
      <c r="J7" s="99">
        <f t="shared" ref="J7:J18" si="1">(H7-G7)/G7</f>
        <v>-4.266253952053204E-2</v>
      </c>
      <c r="K7" s="12"/>
      <c r="L7" s="23">
        <v>28877.254000000008</v>
      </c>
      <c r="M7" s="242">
        <v>27994.284000000032</v>
      </c>
      <c r="N7" s="20">
        <f>L7/L15</f>
        <v>0.34954071816386506</v>
      </c>
      <c r="O7" s="243">
        <f>M7/M15</f>
        <v>0.33146800698967233</v>
      </c>
      <c r="P7" s="153">
        <f t="shared" ref="P7:P18" si="2">(M7-L7)/L7</f>
        <v>-3.0576660786374475E-2</v>
      </c>
      <c r="Q7" s="99">
        <f t="shared" ref="Q7:Q18" si="3">(O7-N7)/N7</f>
        <v>-5.1704165595151716E-2</v>
      </c>
      <c r="R7" s="67"/>
      <c r="S7" s="334">
        <f>(L7/E7)*10</f>
        <v>2.3685120343827797</v>
      </c>
      <c r="T7" s="335">
        <f>(M7/F7)*10</f>
        <v>2.4032097642433441</v>
      </c>
      <c r="U7" s="95">
        <f>(T7-S7)/S7</f>
        <v>1.4649589850872948E-2</v>
      </c>
    </row>
    <row r="8" spans="1:21" s="9" customFormat="1" ht="24" customHeight="1" x14ac:dyDescent="0.25">
      <c r="A8" s="73"/>
      <c r="B8" s="303" t="s">
        <v>36</v>
      </c>
      <c r="C8" s="303"/>
      <c r="D8" s="304"/>
      <c r="E8" s="306">
        <v>102265.90999999999</v>
      </c>
      <c r="F8" s="307">
        <v>95944.540000000023</v>
      </c>
      <c r="G8" s="308">
        <f>E8/E7</f>
        <v>0.83878487387376299</v>
      </c>
      <c r="H8" s="309">
        <f>F8/F7</f>
        <v>0.82364976848072236</v>
      </c>
      <c r="I8" s="318">
        <f t="shared" si="0"/>
        <v>-6.1813071433090137E-2</v>
      </c>
      <c r="J8" s="317">
        <f t="shared" si="1"/>
        <v>-1.8044084799886922E-2</v>
      </c>
      <c r="K8" s="5"/>
      <c r="L8" s="306">
        <v>25240.992000000006</v>
      </c>
      <c r="M8" s="307">
        <v>24150.316000000032</v>
      </c>
      <c r="N8" s="321">
        <f>L8/L7</f>
        <v>0.87407867797956129</v>
      </c>
      <c r="O8" s="309">
        <f>M8/M7</f>
        <v>0.86268739718436815</v>
      </c>
      <c r="P8" s="316">
        <f t="shared" si="2"/>
        <v>-4.3210504563369528E-2</v>
      </c>
      <c r="Q8" s="317">
        <f t="shared" si="3"/>
        <v>-1.3032328876302256E-2</v>
      </c>
      <c r="R8" s="72"/>
      <c r="S8" s="336">
        <f t="shared" ref="S8:T18" si="4">(L8/E8)*10</f>
        <v>2.4681726295693265</v>
      </c>
      <c r="T8" s="337">
        <f t="shared" si="4"/>
        <v>2.5171120732873415</v>
      </c>
      <c r="U8" s="310">
        <f t="shared" ref="U8:U18" si="5">(T8-S8)/S8</f>
        <v>1.9828209393341564E-2</v>
      </c>
    </row>
    <row r="9" spans="1:21" ht="24" customHeight="1" x14ac:dyDescent="0.25">
      <c r="A9" s="14"/>
      <c r="B9" s="1" t="s">
        <v>40</v>
      </c>
      <c r="D9" s="1"/>
      <c r="E9" s="25">
        <v>16586.21</v>
      </c>
      <c r="F9" s="223">
        <v>20428.539999999997</v>
      </c>
      <c r="G9" s="4">
        <f>E9/E7</f>
        <v>0.13604007496626927</v>
      </c>
      <c r="H9" s="229">
        <f>F9/F7</f>
        <v>0.17537175373814048</v>
      </c>
      <c r="I9" s="314">
        <f t="shared" si="0"/>
        <v>0.23165810634255796</v>
      </c>
      <c r="J9" s="315">
        <f t="shared" si="1"/>
        <v>0.28911832621103295</v>
      </c>
      <c r="K9" s="1"/>
      <c r="L9" s="25">
        <v>3309.7219999999998</v>
      </c>
      <c r="M9" s="223">
        <v>3823.6690000000008</v>
      </c>
      <c r="N9" s="4">
        <f>L9/L7</f>
        <v>0.11461346013024641</v>
      </c>
      <c r="O9" s="229">
        <f>M9/M7</f>
        <v>0.13658749050341834</v>
      </c>
      <c r="P9" s="314">
        <f t="shared" si="2"/>
        <v>0.15528403896158077</v>
      </c>
      <c r="Q9" s="315">
        <f t="shared" si="3"/>
        <v>0.19172294727164421</v>
      </c>
      <c r="R9" s="8"/>
      <c r="S9" s="336">
        <f t="shared" si="4"/>
        <v>1.9954661131144484</v>
      </c>
      <c r="T9" s="337">
        <f t="shared" si="4"/>
        <v>1.8717289634991052</v>
      </c>
      <c r="U9" s="310">
        <f t="shared" si="5"/>
        <v>-6.200914603466702E-2</v>
      </c>
    </row>
    <row r="10" spans="1:21" ht="24" customHeight="1" thickBot="1" x14ac:dyDescent="0.3">
      <c r="A10" s="14"/>
      <c r="B10" s="1" t="s">
        <v>39</v>
      </c>
      <c r="D10" s="1"/>
      <c r="E10" s="25">
        <v>3069.38</v>
      </c>
      <c r="F10" s="223">
        <v>113.98</v>
      </c>
      <c r="G10" s="4">
        <f>E10/E7</f>
        <v>2.5175051159967685E-2</v>
      </c>
      <c r="H10" s="229">
        <f>F10/F7</f>
        <v>9.7847778113723536E-4</v>
      </c>
      <c r="I10" s="319">
        <f t="shared" si="0"/>
        <v>-0.96286546468667944</v>
      </c>
      <c r="J10" s="312">
        <f t="shared" si="1"/>
        <v>-0.96113303703258524</v>
      </c>
      <c r="K10" s="1"/>
      <c r="L10" s="25">
        <v>326.54000000000002</v>
      </c>
      <c r="M10" s="223">
        <v>20.298999999999999</v>
      </c>
      <c r="N10" s="4">
        <f>L10/L7</f>
        <v>1.1307861890192188E-2</v>
      </c>
      <c r="O10" s="229">
        <f>M10/M7</f>
        <v>7.2511231221344963E-4</v>
      </c>
      <c r="P10" s="320">
        <f t="shared" si="2"/>
        <v>-0.93783609971213333</v>
      </c>
      <c r="Q10" s="315">
        <f t="shared" si="3"/>
        <v>-0.9358753830516473</v>
      </c>
      <c r="R10" s="8"/>
      <c r="S10" s="336">
        <f t="shared" si="4"/>
        <v>1.0638630602923067</v>
      </c>
      <c r="T10" s="337">
        <f t="shared" si="4"/>
        <v>1.7809264783295315</v>
      </c>
      <c r="U10" s="310">
        <f t="shared" si="5"/>
        <v>0.67401853189658145</v>
      </c>
    </row>
    <row r="11" spans="1:21" ht="24" customHeight="1" thickBot="1" x14ac:dyDescent="0.3">
      <c r="A11" s="18" t="s">
        <v>22</v>
      </c>
      <c r="B11" s="19"/>
      <c r="C11" s="19"/>
      <c r="D11" s="19"/>
      <c r="E11" s="23">
        <v>209506.18999999986</v>
      </c>
      <c r="F11" s="242">
        <v>214279.13999999996</v>
      </c>
      <c r="G11" s="20">
        <f>E11/E15</f>
        <v>0.63213242683494542</v>
      </c>
      <c r="H11" s="243">
        <f>F11/F15</f>
        <v>0.64782659171342172</v>
      </c>
      <c r="I11" s="153">
        <f t="shared" si="0"/>
        <v>2.2781904439196293E-2</v>
      </c>
      <c r="J11" s="99">
        <f t="shared" si="1"/>
        <v>2.4827337140504214E-2</v>
      </c>
      <c r="K11" s="12"/>
      <c r="L11" s="23">
        <v>53737.596000000049</v>
      </c>
      <c r="M11" s="242">
        <v>56461.179000000026</v>
      </c>
      <c r="N11" s="20">
        <f>L11/L15</f>
        <v>0.65045928183613488</v>
      </c>
      <c r="O11" s="243">
        <f>M11/M15</f>
        <v>0.66853199301032762</v>
      </c>
      <c r="P11" s="153">
        <f t="shared" si="2"/>
        <v>5.0683007851709157E-2</v>
      </c>
      <c r="Q11" s="99">
        <f t="shared" si="3"/>
        <v>2.7784538831049616E-2</v>
      </c>
      <c r="R11" s="8"/>
      <c r="S11" s="338">
        <f t="shared" si="4"/>
        <v>2.5649645960341356</v>
      </c>
      <c r="T11" s="339">
        <f t="shared" si="4"/>
        <v>2.6349358598321815</v>
      </c>
      <c r="U11" s="98">
        <f t="shared" si="5"/>
        <v>2.7279621678300409E-2</v>
      </c>
    </row>
    <row r="12" spans="1:21" s="9" customFormat="1" ht="24" customHeight="1" x14ac:dyDescent="0.25">
      <c r="A12" s="73"/>
      <c r="B12" s="5" t="s">
        <v>36</v>
      </c>
      <c r="C12" s="5"/>
      <c r="D12" s="5"/>
      <c r="E12" s="42">
        <v>188572.77999999985</v>
      </c>
      <c r="F12" s="225">
        <v>189773.38999999996</v>
      </c>
      <c r="G12" s="74">
        <f>E12/E11</f>
        <v>0.90008214077111504</v>
      </c>
      <c r="H12" s="231">
        <f>F12/F11</f>
        <v>0.8856363246557738</v>
      </c>
      <c r="I12" s="318">
        <f t="shared" si="0"/>
        <v>6.366825583205081E-3</v>
      </c>
      <c r="J12" s="317">
        <f t="shared" si="1"/>
        <v>-1.6049442001999141E-2</v>
      </c>
      <c r="K12" s="5"/>
      <c r="L12" s="42">
        <v>50618.395000000048</v>
      </c>
      <c r="M12" s="225">
        <v>52900.009000000027</v>
      </c>
      <c r="N12" s="74">
        <f>L12/L11</f>
        <v>0.94195495831261233</v>
      </c>
      <c r="O12" s="231">
        <f>M12/M11</f>
        <v>0.93692710525935008</v>
      </c>
      <c r="P12" s="318">
        <f t="shared" si="2"/>
        <v>4.5074799388640778E-2</v>
      </c>
      <c r="Q12" s="317">
        <f t="shared" si="3"/>
        <v>-5.3376788442931365E-3</v>
      </c>
      <c r="R12" s="72"/>
      <c r="S12" s="336">
        <f t="shared" si="4"/>
        <v>2.6842895883488636</v>
      </c>
      <c r="T12" s="337">
        <f t="shared" si="4"/>
        <v>2.7875356497557453</v>
      </c>
      <c r="U12" s="310">
        <f t="shared" si="5"/>
        <v>3.8463086045194383E-2</v>
      </c>
    </row>
    <row r="13" spans="1:21" ht="24" customHeight="1" x14ac:dyDescent="0.25">
      <c r="A13" s="14"/>
      <c r="B13" s="5" t="s">
        <v>40</v>
      </c>
      <c r="D13" s="5"/>
      <c r="E13" s="273">
        <v>15862.620000000006</v>
      </c>
      <c r="F13" s="269">
        <v>20678.21</v>
      </c>
      <c r="G13" s="261">
        <f>E13/E11</f>
        <v>7.571432614950431E-2</v>
      </c>
      <c r="H13" s="272">
        <f>F13/F11</f>
        <v>9.6501273992419437E-2</v>
      </c>
      <c r="I13" s="314">
        <f t="shared" si="0"/>
        <v>0.30358099733839622</v>
      </c>
      <c r="J13" s="315">
        <f t="shared" si="1"/>
        <v>0.27454444753123136</v>
      </c>
      <c r="K13" s="324"/>
      <c r="L13" s="273">
        <v>2425.1019999999999</v>
      </c>
      <c r="M13" s="269">
        <v>3112.1839999999984</v>
      </c>
      <c r="N13" s="261">
        <f>L13/L11</f>
        <v>4.5128591163624027E-2</v>
      </c>
      <c r="O13" s="272">
        <f>M13/M11</f>
        <v>5.5120775993714143E-2</v>
      </c>
      <c r="P13" s="314">
        <f t="shared" si="2"/>
        <v>0.28332086650375882</v>
      </c>
      <c r="Q13" s="315">
        <f t="shared" si="3"/>
        <v>0.22141583799638603</v>
      </c>
      <c r="R13" s="325"/>
      <c r="S13" s="336">
        <f t="shared" si="4"/>
        <v>1.5288155424513725</v>
      </c>
      <c r="T13" s="337">
        <f t="shared" si="4"/>
        <v>1.5050548379187554</v>
      </c>
      <c r="U13" s="310">
        <f t="shared" si="5"/>
        <v>-1.5541904090350979E-2</v>
      </c>
    </row>
    <row r="14" spans="1:21" ht="24" customHeight="1" thickBot="1" x14ac:dyDescent="0.3">
      <c r="A14" s="14"/>
      <c r="B14" s="1" t="s">
        <v>39</v>
      </c>
      <c r="D14" s="1"/>
      <c r="E14" s="273">
        <v>5070.7900000000009</v>
      </c>
      <c r="F14" s="269">
        <v>3827.5399999999991</v>
      </c>
      <c r="G14" s="261">
        <f>E14/E11</f>
        <v>2.4203533079380633E-2</v>
      </c>
      <c r="H14" s="272">
        <f>F14/F11</f>
        <v>1.7862401351806806E-2</v>
      </c>
      <c r="I14" s="319">
        <f t="shared" si="0"/>
        <v>-0.24517875912826237</v>
      </c>
      <c r="J14" s="312">
        <f t="shared" si="1"/>
        <v>-0.26199198715231936</v>
      </c>
      <c r="K14" s="324"/>
      <c r="L14" s="273">
        <v>694.09899999999993</v>
      </c>
      <c r="M14" s="269">
        <v>448.98599999999988</v>
      </c>
      <c r="N14" s="261">
        <f>L14/L11</f>
        <v>1.2916450523763648E-2</v>
      </c>
      <c r="O14" s="272">
        <f>M14/M11</f>
        <v>7.952118746935832E-3</v>
      </c>
      <c r="P14" s="320">
        <f t="shared" si="2"/>
        <v>-0.35313838515831325</v>
      </c>
      <c r="Q14" s="315">
        <f t="shared" si="3"/>
        <v>-0.38434179480612363</v>
      </c>
      <c r="R14" s="325"/>
      <c r="S14" s="336">
        <f t="shared" si="4"/>
        <v>1.3688182709203098</v>
      </c>
      <c r="T14" s="337">
        <f t="shared" si="4"/>
        <v>1.1730406475177266</v>
      </c>
      <c r="U14" s="310">
        <f t="shared" si="5"/>
        <v>-0.14302674618081646</v>
      </c>
    </row>
    <row r="15" spans="1:21" ht="24" customHeight="1" thickBot="1" x14ac:dyDescent="0.3">
      <c r="A15" s="18" t="s">
        <v>12</v>
      </c>
      <c r="B15" s="19"/>
      <c r="C15" s="19"/>
      <c r="D15" s="19"/>
      <c r="E15" s="23">
        <v>331427.68999999983</v>
      </c>
      <c r="F15" s="242">
        <v>330766.19999999995</v>
      </c>
      <c r="G15" s="20">
        <f>G7+G11</f>
        <v>1</v>
      </c>
      <c r="H15" s="243">
        <f>H7+H11</f>
        <v>1</v>
      </c>
      <c r="I15" s="153">
        <f t="shared" si="0"/>
        <v>-1.995880308008889E-3</v>
      </c>
      <c r="J15" s="99">
        <v>0</v>
      </c>
      <c r="K15" s="12"/>
      <c r="L15" s="23">
        <v>82614.850000000064</v>
      </c>
      <c r="M15" s="242">
        <v>84455.463000000062</v>
      </c>
      <c r="N15" s="20">
        <f>N7+N11</f>
        <v>1</v>
      </c>
      <c r="O15" s="243">
        <f>O7+O11</f>
        <v>1</v>
      </c>
      <c r="P15" s="153">
        <f t="shared" si="2"/>
        <v>2.2279444918195654E-2</v>
      </c>
      <c r="Q15" s="99">
        <v>0</v>
      </c>
      <c r="R15" s="8"/>
      <c r="S15" s="338">
        <f t="shared" si="4"/>
        <v>2.4926960689373932</v>
      </c>
      <c r="T15" s="339">
        <f t="shared" si="4"/>
        <v>2.5533280909597194</v>
      </c>
      <c r="U15" s="98">
        <f t="shared" si="5"/>
        <v>2.4323872764870576E-2</v>
      </c>
    </row>
    <row r="16" spans="1:21" s="68" customFormat="1" ht="24" customHeight="1" x14ac:dyDescent="0.25">
      <c r="A16" s="305"/>
      <c r="B16" s="303" t="s">
        <v>36</v>
      </c>
      <c r="C16" s="303"/>
      <c r="D16" s="304"/>
      <c r="E16" s="306">
        <f>E8+E12</f>
        <v>290838.68999999983</v>
      </c>
      <c r="F16" s="307">
        <f t="shared" ref="F16:F17" si="6">F8+F12</f>
        <v>285717.93</v>
      </c>
      <c r="G16" s="308">
        <f>E16/E15</f>
        <v>0.87753286395593555</v>
      </c>
      <c r="H16" s="309">
        <f>F16/F15</f>
        <v>0.86380630789965851</v>
      </c>
      <c r="I16" s="316">
        <f t="shared" si="0"/>
        <v>-1.760687341838817E-2</v>
      </c>
      <c r="J16" s="317">
        <f t="shared" si="1"/>
        <v>-1.5642213095470241E-2</v>
      </c>
      <c r="K16" s="5"/>
      <c r="L16" s="306">
        <f t="shared" ref="L16:M18" si="7">L8+L12</f>
        <v>75859.387000000046</v>
      </c>
      <c r="M16" s="307">
        <f t="shared" si="7"/>
        <v>77050.325000000055</v>
      </c>
      <c r="N16" s="321">
        <f>L16/L15</f>
        <v>0.91822943453870565</v>
      </c>
      <c r="O16" s="309">
        <f>M16/M15</f>
        <v>0.91231901718424069</v>
      </c>
      <c r="P16" s="316">
        <f t="shared" si="2"/>
        <v>1.569928320143173E-2</v>
      </c>
      <c r="Q16" s="317">
        <f t="shared" si="3"/>
        <v>-6.4367544016209815E-3</v>
      </c>
      <c r="R16" s="72"/>
      <c r="S16" s="336">
        <f t="shared" si="4"/>
        <v>2.6082976443058552</v>
      </c>
      <c r="T16" s="337">
        <f t="shared" si="4"/>
        <v>2.6967269782473946</v>
      </c>
      <c r="U16" s="310">
        <f t="shared" si="5"/>
        <v>3.3903083927015951E-2</v>
      </c>
    </row>
    <row r="17" spans="1:21" ht="24" customHeight="1" x14ac:dyDescent="0.25">
      <c r="A17" s="14"/>
      <c r="B17" s="5" t="s">
        <v>40</v>
      </c>
      <c r="C17" s="5"/>
      <c r="D17" s="326"/>
      <c r="E17" s="273">
        <f>E9+E13</f>
        <v>32448.830000000005</v>
      </c>
      <c r="F17" s="269">
        <f t="shared" si="6"/>
        <v>41106.75</v>
      </c>
      <c r="G17" s="313">
        <f>E17/E15</f>
        <v>9.790621296609231E-2</v>
      </c>
      <c r="H17" s="272">
        <f>F17/F15</f>
        <v>0.12427735965766758</v>
      </c>
      <c r="I17" s="314">
        <f t="shared" si="0"/>
        <v>0.26681763256179014</v>
      </c>
      <c r="J17" s="315">
        <f t="shared" si="1"/>
        <v>0.2693511054370813</v>
      </c>
      <c r="K17" s="324"/>
      <c r="L17" s="273">
        <f t="shared" si="7"/>
        <v>5734.8239999999996</v>
      </c>
      <c r="M17" s="269">
        <f t="shared" si="7"/>
        <v>6935.8529999999992</v>
      </c>
      <c r="N17" s="74">
        <f>L17/L15</f>
        <v>6.9416382163739271E-2</v>
      </c>
      <c r="O17" s="231">
        <f>M17/M15</f>
        <v>8.2124385488242413E-2</v>
      </c>
      <c r="P17" s="314">
        <f t="shared" si="2"/>
        <v>0.20942735121426562</v>
      </c>
      <c r="Q17" s="315">
        <f t="shared" si="3"/>
        <v>0.18306922556879326</v>
      </c>
      <c r="R17" s="325"/>
      <c r="S17" s="336">
        <f t="shared" si="4"/>
        <v>1.7673438456794894</v>
      </c>
      <c r="T17" s="337">
        <f t="shared" si="4"/>
        <v>1.6872783666916016</v>
      </c>
      <c r="U17" s="310">
        <f t="shared" si="5"/>
        <v>-4.5302717512281904E-2</v>
      </c>
    </row>
    <row r="18" spans="1:21" ht="24" customHeight="1" thickBot="1" x14ac:dyDescent="0.3">
      <c r="A18" s="15"/>
      <c r="B18" s="327" t="s">
        <v>39</v>
      </c>
      <c r="C18" s="327"/>
      <c r="D18" s="328"/>
      <c r="E18" s="329">
        <f>E10+E14</f>
        <v>8140.170000000001</v>
      </c>
      <c r="F18" s="330">
        <f>F10+F14</f>
        <v>3941.5199999999991</v>
      </c>
      <c r="G18" s="331">
        <f>E18/E15</f>
        <v>2.4560923077972169E-2</v>
      </c>
      <c r="H18" s="332">
        <f>F18/F15</f>
        <v>1.1916332442674009E-2</v>
      </c>
      <c r="I18" s="311">
        <f t="shared" si="0"/>
        <v>-0.51579389619627125</v>
      </c>
      <c r="J18" s="312">
        <f t="shared" si="1"/>
        <v>-0.51482554605769892</v>
      </c>
      <c r="K18" s="324"/>
      <c r="L18" s="329">
        <f t="shared" si="7"/>
        <v>1020.6389999999999</v>
      </c>
      <c r="M18" s="330">
        <f t="shared" si="7"/>
        <v>469.28499999999985</v>
      </c>
      <c r="N18" s="322">
        <f>L18/L15</f>
        <v>1.2354183297554848E-2</v>
      </c>
      <c r="O18" s="323">
        <f>M18/M15</f>
        <v>5.5565973275168651E-3</v>
      </c>
      <c r="P18" s="311">
        <f t="shared" si="2"/>
        <v>-0.54020471488939781</v>
      </c>
      <c r="Q18" s="312">
        <f t="shared" si="3"/>
        <v>-0.5502254423716838</v>
      </c>
      <c r="R18" s="325"/>
      <c r="S18" s="340">
        <f t="shared" si="4"/>
        <v>1.2538300797157795</v>
      </c>
      <c r="T18" s="341">
        <f t="shared" si="4"/>
        <v>1.1906193549696562</v>
      </c>
      <c r="U18" s="333">
        <f t="shared" si="5"/>
        <v>-5.0414107755695291E-2</v>
      </c>
    </row>
    <row r="19" spans="1:21" ht="6.75" customHeight="1" x14ac:dyDescent="0.25">
      <c r="S19" s="342"/>
      <c r="T19" s="342"/>
    </row>
  </sheetData>
  <mergeCells count="15">
    <mergeCell ref="A4:D6"/>
    <mergeCell ref="E4:F4"/>
    <mergeCell ref="G4:H4"/>
    <mergeCell ref="I4:J4"/>
    <mergeCell ref="L4:M4"/>
    <mergeCell ref="P4:Q4"/>
    <mergeCell ref="S4:T4"/>
    <mergeCell ref="E5:F5"/>
    <mergeCell ref="G5:H5"/>
    <mergeCell ref="I5:J5"/>
    <mergeCell ref="L5:M5"/>
    <mergeCell ref="N5:O5"/>
    <mergeCell ref="P5:Q5"/>
    <mergeCell ref="S5:T5"/>
    <mergeCell ref="N4:O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0176B34-D790-464E-9202-A2DCC57EB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I7:J18</xm:sqref>
        </x14:conditionalFormatting>
        <x14:conditionalFormatting xmlns:xm="http://schemas.microsoft.com/office/excel/2006/main">
          <x14:cfRule type="iconSet" priority="2" id="{20F04751-E1AE-4503-A136-E97E3FC04A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U7:U18</xm:sqref>
        </x14:conditionalFormatting>
        <x14:conditionalFormatting xmlns:xm="http://schemas.microsoft.com/office/excel/2006/main">
          <x14:cfRule type="iconSet" priority="3" id="{233737AC-CB54-4D6E-931B-9D9405402A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P7:Q18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3">
    <pageSetUpPr fitToPage="1"/>
  </sheetPr>
  <dimension ref="A1:R96"/>
  <sheetViews>
    <sheetView showGridLines="0" workbookViewId="0">
      <selection activeCell="I96" sqref="I96:J96"/>
    </sheetView>
  </sheetViews>
  <sheetFormatPr defaultRowHeight="15" x14ac:dyDescent="0.25"/>
  <cols>
    <col min="1" max="1" width="26.7109375" customWidth="1"/>
    <col min="6" max="7" width="12.42578125" bestFit="1" customWidth="1"/>
    <col min="8" max="8" width="2" customWidth="1"/>
    <col min="13" max="14" width="11.42578125" bestFit="1" customWidth="1"/>
    <col min="15" max="15" width="2" customWidth="1"/>
    <col min="18" max="18" width="10.140625" customWidth="1"/>
  </cols>
  <sheetData>
    <row r="1" spans="1:18" ht="15.75" x14ac:dyDescent="0.25">
      <c r="A1" s="6" t="s">
        <v>35</v>
      </c>
    </row>
    <row r="3" spans="1:18" ht="8.25" customHeight="1" thickBot="1" x14ac:dyDescent="0.3"/>
    <row r="4" spans="1:18" x14ac:dyDescent="0.25">
      <c r="A4" s="403" t="s">
        <v>3</v>
      </c>
      <c r="B4" s="389" t="s">
        <v>1</v>
      </c>
      <c r="C4" s="384"/>
      <c r="D4" s="389" t="s">
        <v>13</v>
      </c>
      <c r="E4" s="384"/>
      <c r="F4" s="401" t="s">
        <v>136</v>
      </c>
      <c r="G4" s="402"/>
      <c r="I4" s="399" t="s">
        <v>20</v>
      </c>
      <c r="J4" s="400"/>
      <c r="K4" s="389" t="s">
        <v>13</v>
      </c>
      <c r="L4" s="390"/>
      <c r="M4" s="406" t="s">
        <v>136</v>
      </c>
      <c r="N4" s="402"/>
      <c r="P4" s="395" t="s">
        <v>23</v>
      </c>
      <c r="Q4" s="384"/>
      <c r="R4" s="208" t="s">
        <v>0</v>
      </c>
    </row>
    <row r="5" spans="1:18" x14ac:dyDescent="0.25">
      <c r="A5" s="404"/>
      <c r="B5" s="392" t="s">
        <v>222</v>
      </c>
      <c r="C5" s="380"/>
      <c r="D5" s="392" t="str">
        <f>B5</f>
        <v>jan-ago</v>
      </c>
      <c r="E5" s="380"/>
      <c r="F5" s="392" t="str">
        <f>D5</f>
        <v>jan-ago</v>
      </c>
      <c r="G5" s="381"/>
      <c r="I5" s="394" t="str">
        <f>B5</f>
        <v>jan-ago</v>
      </c>
      <c r="J5" s="380"/>
      <c r="K5" s="392" t="str">
        <f>B5</f>
        <v>jan-ago</v>
      </c>
      <c r="L5" s="393"/>
      <c r="M5" s="380" t="str">
        <f>B5</f>
        <v>jan-ago</v>
      </c>
      <c r="N5" s="381"/>
      <c r="P5" s="394" t="str">
        <f>B5</f>
        <v>jan-ago</v>
      </c>
      <c r="Q5" s="393"/>
      <c r="R5" s="209" t="s">
        <v>132</v>
      </c>
    </row>
    <row r="6" spans="1:18" ht="19.5" customHeight="1" thickBot="1" x14ac:dyDescent="0.3">
      <c r="A6" s="405"/>
      <c r="B6" s="148">
        <f>'4'!E6</f>
        <v>2017</v>
      </c>
      <c r="C6" s="213">
        <f>'4'!F6</f>
        <v>2018</v>
      </c>
      <c r="D6" s="148">
        <f>B6</f>
        <v>2017</v>
      </c>
      <c r="E6" s="213">
        <f>C6</f>
        <v>2018</v>
      </c>
      <c r="F6" s="148" t="s">
        <v>1</v>
      </c>
      <c r="G6" s="212" t="s">
        <v>15</v>
      </c>
      <c r="I6" s="36">
        <f>B6</f>
        <v>2017</v>
      </c>
      <c r="J6" s="213">
        <f>E6</f>
        <v>2018</v>
      </c>
      <c r="K6" s="148">
        <f>B6</f>
        <v>2017</v>
      </c>
      <c r="L6" s="213">
        <f>C6</f>
        <v>2018</v>
      </c>
      <c r="M6" s="37">
        <v>1000</v>
      </c>
      <c r="N6" s="212" t="s">
        <v>15</v>
      </c>
      <c r="P6" s="36">
        <f>B6</f>
        <v>2017</v>
      </c>
      <c r="Q6" s="213">
        <f>C6</f>
        <v>2018</v>
      </c>
      <c r="R6" s="210" t="s">
        <v>24</v>
      </c>
    </row>
    <row r="7" spans="1:18" ht="20.100000000000001" customHeight="1" x14ac:dyDescent="0.25">
      <c r="A7" s="14" t="s">
        <v>143</v>
      </c>
      <c r="B7" s="59">
        <v>42502.109999999993</v>
      </c>
      <c r="C7" s="245">
        <v>49881.299999999996</v>
      </c>
      <c r="D7" s="4">
        <f>B7/$B$33</f>
        <v>0.12823946605064884</v>
      </c>
      <c r="E7" s="247">
        <f>C7/$C$33</f>
        <v>0.15080531203006831</v>
      </c>
      <c r="F7" s="87">
        <f>(C7-B7)/B7</f>
        <v>0.17361938030841301</v>
      </c>
      <c r="G7" s="101">
        <f>(E7-D7)/D7</f>
        <v>0.17596646862602316</v>
      </c>
      <c r="I7" s="59">
        <v>9938.2889999999989</v>
      </c>
      <c r="J7" s="245">
        <v>12503.080999999998</v>
      </c>
      <c r="K7" s="4">
        <f>I7/$I$33</f>
        <v>0.12029664158441246</v>
      </c>
      <c r="L7" s="247">
        <f>J7/$J$33</f>
        <v>0.1480434841734275</v>
      </c>
      <c r="M7" s="87">
        <f>(J7-I7)/I7</f>
        <v>0.25807178680354331</v>
      </c>
      <c r="N7" s="101">
        <f>(L7-K7)/K7</f>
        <v>0.23065350972034418</v>
      </c>
      <c r="P7" s="49">
        <f t="shared" ref="P7:Q33" si="0">(I7/B7)*10</f>
        <v>2.3383048512179752</v>
      </c>
      <c r="Q7" s="253">
        <f t="shared" si="0"/>
        <v>2.5065667895584114</v>
      </c>
      <c r="R7" s="104">
        <f>(Q7-P7)/P7</f>
        <v>7.1958939935822322E-2</v>
      </c>
    </row>
    <row r="8" spans="1:18" ht="20.100000000000001" customHeight="1" x14ac:dyDescent="0.25">
      <c r="A8" s="14" t="s">
        <v>140</v>
      </c>
      <c r="B8" s="25">
        <v>35664.550000000003</v>
      </c>
      <c r="C8" s="223">
        <v>43257.529999999992</v>
      </c>
      <c r="D8" s="4">
        <f t="shared" ref="D8:D32" si="1">B8/$B$33</f>
        <v>0.10760884221834327</v>
      </c>
      <c r="E8" s="229">
        <f t="shared" ref="E8:E32" si="2">C8/$C$33</f>
        <v>0.13077977737749497</v>
      </c>
      <c r="F8" s="87">
        <f t="shared" ref="F8:F33" si="3">(C8-B8)/B8</f>
        <v>0.21289992443476752</v>
      </c>
      <c r="G8" s="83">
        <f t="shared" ref="G8:G32" si="4">(E8-D8)/D8</f>
        <v>0.21532556880536644</v>
      </c>
      <c r="I8" s="25">
        <v>9140.7999999999993</v>
      </c>
      <c r="J8" s="223">
        <v>11288.201000000003</v>
      </c>
      <c r="K8" s="4">
        <f t="shared" ref="K8:K32" si="5">I8/$I$33</f>
        <v>0.11064354652946774</v>
      </c>
      <c r="L8" s="229">
        <f t="shared" ref="L8:L32" si="6">J8/$J$33</f>
        <v>0.13365862430947772</v>
      </c>
      <c r="M8" s="87">
        <f t="shared" ref="M8:M33" si="7">(J8-I8)/I8</f>
        <v>0.23492484246455492</v>
      </c>
      <c r="N8" s="83">
        <f t="shared" ref="N8:N32" si="8">(L8-K8)/K8</f>
        <v>0.20801102732078791</v>
      </c>
      <c r="P8" s="49">
        <f t="shared" si="0"/>
        <v>2.5629932243642495</v>
      </c>
      <c r="Q8" s="254">
        <f t="shared" si="0"/>
        <v>2.6095343400328233</v>
      </c>
      <c r="R8" s="92">
        <f t="shared" ref="R8:R71" si="9">(Q8-P8)/P8</f>
        <v>1.8158891418887109E-2</v>
      </c>
    </row>
    <row r="9" spans="1:18" ht="20.100000000000001" customHeight="1" x14ac:dyDescent="0.25">
      <c r="A9" s="14" t="s">
        <v>144</v>
      </c>
      <c r="B9" s="25">
        <v>21028.260000000002</v>
      </c>
      <c r="C9" s="223">
        <v>23737.599999999999</v>
      </c>
      <c r="D9" s="4">
        <f t="shared" si="1"/>
        <v>6.3447504944441999E-2</v>
      </c>
      <c r="E9" s="229">
        <f t="shared" si="2"/>
        <v>7.1765494781510286E-2</v>
      </c>
      <c r="F9" s="87">
        <f t="shared" si="3"/>
        <v>0.12884280487306113</v>
      </c>
      <c r="G9" s="83">
        <f t="shared" si="4"/>
        <v>0.13110034577958521</v>
      </c>
      <c r="I9" s="25">
        <v>6344.0920000000006</v>
      </c>
      <c r="J9" s="223">
        <v>6761.3009999999995</v>
      </c>
      <c r="K9" s="4">
        <f t="shared" si="5"/>
        <v>7.6791182214819731E-2</v>
      </c>
      <c r="L9" s="229">
        <f t="shared" si="6"/>
        <v>8.005759201154336E-2</v>
      </c>
      <c r="M9" s="87">
        <f t="shared" si="7"/>
        <v>6.5763390568736854E-2</v>
      </c>
      <c r="N9" s="83">
        <f t="shared" si="8"/>
        <v>4.2536261358576313E-2</v>
      </c>
      <c r="P9" s="49">
        <f t="shared" si="0"/>
        <v>3.0169362562570563</v>
      </c>
      <c r="Q9" s="254">
        <f t="shared" si="0"/>
        <v>2.8483507178484766</v>
      </c>
      <c r="R9" s="92">
        <f t="shared" si="9"/>
        <v>-5.5879715078148297E-2</v>
      </c>
    </row>
    <row r="10" spans="1:18" ht="20.100000000000001" customHeight="1" x14ac:dyDescent="0.25">
      <c r="A10" s="14" t="s">
        <v>147</v>
      </c>
      <c r="B10" s="25">
        <v>16053.369999999997</v>
      </c>
      <c r="C10" s="223">
        <v>20334.189999999999</v>
      </c>
      <c r="D10" s="4">
        <f t="shared" si="1"/>
        <v>4.8437021058801662E-2</v>
      </c>
      <c r="E10" s="229">
        <f t="shared" si="2"/>
        <v>6.1476021431452157E-2</v>
      </c>
      <c r="F10" s="87">
        <f t="shared" si="3"/>
        <v>0.26666176634563349</v>
      </c>
      <c r="G10" s="83">
        <f t="shared" si="4"/>
        <v>0.26919492750847307</v>
      </c>
      <c r="I10" s="25">
        <v>5136.5520000000006</v>
      </c>
      <c r="J10" s="223">
        <v>6069.9319999999998</v>
      </c>
      <c r="K10" s="4">
        <f t="shared" si="5"/>
        <v>6.2174681670426085E-2</v>
      </c>
      <c r="L10" s="229">
        <f t="shared" si="6"/>
        <v>7.1871395696451235E-2</v>
      </c>
      <c r="M10" s="87">
        <f t="shared" si="7"/>
        <v>0.18171333610562088</v>
      </c>
      <c r="N10" s="83">
        <f t="shared" si="8"/>
        <v>0.15595920663374258</v>
      </c>
      <c r="P10" s="49">
        <f t="shared" si="0"/>
        <v>3.1996720937722118</v>
      </c>
      <c r="Q10" s="254">
        <f t="shared" si="0"/>
        <v>2.9850866938884706</v>
      </c>
      <c r="R10" s="92">
        <f t="shared" si="9"/>
        <v>-6.7064809641402531E-2</v>
      </c>
    </row>
    <row r="11" spans="1:18" ht="20.100000000000001" customHeight="1" x14ac:dyDescent="0.25">
      <c r="A11" s="14" t="s">
        <v>151</v>
      </c>
      <c r="B11" s="25">
        <v>18380.37</v>
      </c>
      <c r="C11" s="223">
        <v>18470.370000000003</v>
      </c>
      <c r="D11" s="4">
        <f t="shared" si="1"/>
        <v>5.5458160421055912E-2</v>
      </c>
      <c r="E11" s="229">
        <f t="shared" si="2"/>
        <v>5.5841165149280655E-2</v>
      </c>
      <c r="F11" s="87">
        <f t="shared" si="3"/>
        <v>4.896528198290004E-3</v>
      </c>
      <c r="G11" s="83">
        <f t="shared" si="4"/>
        <v>6.9061924397933599E-3</v>
      </c>
      <c r="I11" s="25">
        <v>4477.7389999999987</v>
      </c>
      <c r="J11" s="223">
        <v>5089.6000000000004</v>
      </c>
      <c r="K11" s="4">
        <f t="shared" si="5"/>
        <v>5.4200171034626321E-2</v>
      </c>
      <c r="L11" s="229">
        <f t="shared" si="6"/>
        <v>6.0263715563314092E-2</v>
      </c>
      <c r="M11" s="87">
        <f t="shared" si="7"/>
        <v>0.13664507913480484</v>
      </c>
      <c r="N11" s="83">
        <f t="shared" si="8"/>
        <v>0.11187316226020791</v>
      </c>
      <c r="P11" s="49">
        <f t="shared" si="0"/>
        <v>2.4361528086757769</v>
      </c>
      <c r="Q11" s="254">
        <f t="shared" si="0"/>
        <v>2.7555484811619908</v>
      </c>
      <c r="R11" s="92">
        <f t="shared" si="9"/>
        <v>0.13110658385170357</v>
      </c>
    </row>
    <row r="12" spans="1:18" ht="20.100000000000001" customHeight="1" x14ac:dyDescent="0.25">
      <c r="A12" s="14" t="s">
        <v>149</v>
      </c>
      <c r="B12" s="25">
        <v>18056.270000000004</v>
      </c>
      <c r="C12" s="223">
        <v>21112.560000000005</v>
      </c>
      <c r="D12" s="4">
        <f t="shared" si="1"/>
        <v>5.4480269889338441E-2</v>
      </c>
      <c r="E12" s="229">
        <f t="shared" si="2"/>
        <v>6.3829254621542333E-2</v>
      </c>
      <c r="F12" s="87">
        <f t="shared" si="3"/>
        <v>0.16926474847795253</v>
      </c>
      <c r="G12" s="83">
        <f t="shared" si="4"/>
        <v>0.17160312809010972</v>
      </c>
      <c r="I12" s="25">
        <v>4333.5999999999995</v>
      </c>
      <c r="J12" s="223">
        <v>4900.0890000000009</v>
      </c>
      <c r="K12" s="4">
        <f t="shared" si="5"/>
        <v>5.2455460489246174E-2</v>
      </c>
      <c r="L12" s="229">
        <f t="shared" si="6"/>
        <v>5.8019799145497528E-2</v>
      </c>
      <c r="M12" s="87">
        <f t="shared" si="7"/>
        <v>0.13072018645006495</v>
      </c>
      <c r="N12" s="83">
        <f t="shared" si="8"/>
        <v>0.10607739602995367</v>
      </c>
      <c r="P12" s="49">
        <f t="shared" si="0"/>
        <v>2.4000527240675944</v>
      </c>
      <c r="Q12" s="254">
        <f t="shared" si="0"/>
        <v>2.3209355000056835</v>
      </c>
      <c r="R12" s="92">
        <f t="shared" si="9"/>
        <v>-3.2964785843464108E-2</v>
      </c>
    </row>
    <row r="13" spans="1:18" ht="20.100000000000001" customHeight="1" x14ac:dyDescent="0.25">
      <c r="A13" s="14" t="s">
        <v>145</v>
      </c>
      <c r="B13" s="25">
        <v>20186.199999999997</v>
      </c>
      <c r="C13" s="223">
        <v>20152.309999999994</v>
      </c>
      <c r="D13" s="4">
        <f t="shared" si="1"/>
        <v>6.0906799911618688E-2</v>
      </c>
      <c r="E13" s="229">
        <f t="shared" si="2"/>
        <v>6.0926146625622526E-2</v>
      </c>
      <c r="F13" s="87">
        <f t="shared" si="3"/>
        <v>-1.6788697228801389E-3</v>
      </c>
      <c r="G13" s="83">
        <f t="shared" si="4"/>
        <v>3.1764456566282388E-4</v>
      </c>
      <c r="I13" s="25">
        <v>4934.0849999999991</v>
      </c>
      <c r="J13" s="223">
        <v>4873.6240000000007</v>
      </c>
      <c r="K13" s="4">
        <f t="shared" si="5"/>
        <v>5.9723947934299935E-2</v>
      </c>
      <c r="L13" s="229">
        <f t="shared" si="6"/>
        <v>5.7706438717883744E-2</v>
      </c>
      <c r="M13" s="87">
        <f t="shared" si="7"/>
        <v>-1.2253741068505799E-2</v>
      </c>
      <c r="N13" s="83">
        <f t="shared" si="8"/>
        <v>-3.3780573558793818E-2</v>
      </c>
      <c r="P13" s="49">
        <f t="shared" si="0"/>
        <v>2.4442861955197115</v>
      </c>
      <c r="Q13" s="254">
        <f t="shared" si="0"/>
        <v>2.4183947150475564</v>
      </c>
      <c r="R13" s="92">
        <f t="shared" si="9"/>
        <v>-1.059265503344625E-2</v>
      </c>
    </row>
    <row r="14" spans="1:18" ht="20.100000000000001" customHeight="1" x14ac:dyDescent="0.25">
      <c r="A14" s="14" t="s">
        <v>148</v>
      </c>
      <c r="B14" s="25">
        <v>35066.44</v>
      </c>
      <c r="C14" s="223">
        <v>16741.509999999998</v>
      </c>
      <c r="D14" s="4">
        <f t="shared" si="1"/>
        <v>0.10580419517753627</v>
      </c>
      <c r="E14" s="229">
        <f t="shared" si="2"/>
        <v>5.0614331210383626E-2</v>
      </c>
      <c r="F14" s="87">
        <f t="shared" si="3"/>
        <v>-0.52257742730656442</v>
      </c>
      <c r="G14" s="83">
        <f t="shared" si="4"/>
        <v>-0.52162264336065034</v>
      </c>
      <c r="I14" s="25">
        <v>9046.2489999999998</v>
      </c>
      <c r="J14" s="223">
        <v>4549.3710000000001</v>
      </c>
      <c r="K14" s="4">
        <f t="shared" si="5"/>
        <v>0.10949906705634639</v>
      </c>
      <c r="L14" s="229">
        <f t="shared" si="6"/>
        <v>5.3867101527819435E-2</v>
      </c>
      <c r="M14" s="87">
        <f t="shared" si="7"/>
        <v>-0.4970986317091205</v>
      </c>
      <c r="N14" s="83">
        <f t="shared" si="8"/>
        <v>-0.50805880839057449</v>
      </c>
      <c r="P14" s="49">
        <f t="shared" si="0"/>
        <v>2.5797454774422497</v>
      </c>
      <c r="Q14" s="254">
        <f t="shared" si="0"/>
        <v>2.7174197548488759</v>
      </c>
      <c r="R14" s="92">
        <f t="shared" si="9"/>
        <v>5.3367387833596146E-2</v>
      </c>
    </row>
    <row r="15" spans="1:18" ht="20.100000000000001" customHeight="1" x14ac:dyDescent="0.25">
      <c r="A15" s="14" t="s">
        <v>152</v>
      </c>
      <c r="B15" s="25">
        <v>17311.59</v>
      </c>
      <c r="C15" s="223">
        <v>16506.18</v>
      </c>
      <c r="D15" s="4">
        <f t="shared" si="1"/>
        <v>5.2233384603440923E-2</v>
      </c>
      <c r="E15" s="229">
        <f t="shared" si="2"/>
        <v>4.9902861900641582E-2</v>
      </c>
      <c r="F15" s="87">
        <f t="shared" si="3"/>
        <v>-4.6524322722522882E-2</v>
      </c>
      <c r="G15" s="83">
        <f t="shared" si="4"/>
        <v>-4.4617493591365236E-2</v>
      </c>
      <c r="I15" s="25">
        <v>3904.552000000001</v>
      </c>
      <c r="J15" s="223">
        <v>3881.8440000000001</v>
      </c>
      <c r="K15" s="4">
        <f t="shared" si="5"/>
        <v>4.7262108446604945E-2</v>
      </c>
      <c r="L15" s="229">
        <f t="shared" si="6"/>
        <v>4.5963207850746111E-2</v>
      </c>
      <c r="M15" s="87">
        <f t="shared" si="7"/>
        <v>-5.8157760480590315E-3</v>
      </c>
      <c r="N15" s="83">
        <f t="shared" si="8"/>
        <v>-2.7482916834450689E-2</v>
      </c>
      <c r="P15" s="49">
        <f t="shared" si="0"/>
        <v>2.2554554492106158</v>
      </c>
      <c r="Q15" s="254">
        <f t="shared" si="0"/>
        <v>2.3517518892923741</v>
      </c>
      <c r="R15" s="92">
        <f t="shared" si="9"/>
        <v>4.269489788213772E-2</v>
      </c>
    </row>
    <row r="16" spans="1:18" ht="20.100000000000001" customHeight="1" x14ac:dyDescent="0.25">
      <c r="A16" s="14" t="s">
        <v>155</v>
      </c>
      <c r="B16" s="25">
        <v>14481.16</v>
      </c>
      <c r="C16" s="223">
        <v>15363.769999999999</v>
      </c>
      <c r="D16" s="4">
        <f t="shared" si="1"/>
        <v>4.3693271373915654E-2</v>
      </c>
      <c r="E16" s="229">
        <f t="shared" si="2"/>
        <v>4.6449032579507797E-2</v>
      </c>
      <c r="F16" s="87">
        <f t="shared" si="3"/>
        <v>6.0948846639357533E-2</v>
      </c>
      <c r="G16" s="83">
        <f t="shared" si="4"/>
        <v>6.3070608332552056E-2</v>
      </c>
      <c r="I16" s="25">
        <v>2909.1959999999995</v>
      </c>
      <c r="J16" s="223">
        <v>3078.0399999999991</v>
      </c>
      <c r="K16" s="4">
        <f t="shared" si="5"/>
        <v>3.5213959717895746E-2</v>
      </c>
      <c r="L16" s="229">
        <f t="shared" si="6"/>
        <v>3.6445718141406638E-2</v>
      </c>
      <c r="M16" s="87">
        <f t="shared" si="7"/>
        <v>5.8038028376224779E-2</v>
      </c>
      <c r="N16" s="83">
        <f t="shared" si="8"/>
        <v>3.4979264853447094E-2</v>
      </c>
      <c r="P16" s="49">
        <f t="shared" si="0"/>
        <v>2.0089523214991063</v>
      </c>
      <c r="Q16" s="254">
        <f t="shared" si="0"/>
        <v>2.0034405617891959</v>
      </c>
      <c r="R16" s="92">
        <f t="shared" si="9"/>
        <v>-2.743599064510108E-3</v>
      </c>
    </row>
    <row r="17" spans="1:18" ht="20.100000000000001" customHeight="1" x14ac:dyDescent="0.25">
      <c r="A17" s="14" t="s">
        <v>139</v>
      </c>
      <c r="B17" s="25">
        <v>14267.36</v>
      </c>
      <c r="C17" s="223">
        <v>11561.73</v>
      </c>
      <c r="D17" s="4">
        <f t="shared" si="1"/>
        <v>4.3048183451418899E-2</v>
      </c>
      <c r="E17" s="229">
        <f t="shared" si="2"/>
        <v>3.495438772159911E-2</v>
      </c>
      <c r="F17" s="87">
        <f t="shared" si="3"/>
        <v>-0.18963774657680194</v>
      </c>
      <c r="G17" s="83">
        <f t="shared" si="4"/>
        <v>-0.18801712594804071</v>
      </c>
      <c r="I17" s="25">
        <v>3056.4939999999992</v>
      </c>
      <c r="J17" s="223">
        <v>2620.9569999999999</v>
      </c>
      <c r="K17" s="4">
        <f t="shared" si="5"/>
        <v>3.6996907940884706E-2</v>
      </c>
      <c r="L17" s="229">
        <f t="shared" si="6"/>
        <v>3.1033599330335782E-2</v>
      </c>
      <c r="M17" s="87">
        <f t="shared" si="7"/>
        <v>-0.14249561752779474</v>
      </c>
      <c r="N17" s="83">
        <f t="shared" si="8"/>
        <v>-0.16118397299788842</v>
      </c>
      <c r="P17" s="49">
        <f t="shared" si="0"/>
        <v>2.1422982247591698</v>
      </c>
      <c r="Q17" s="254">
        <f t="shared" si="0"/>
        <v>2.2669245865454393</v>
      </c>
      <c r="R17" s="92">
        <f t="shared" si="9"/>
        <v>5.8174142304710914E-2</v>
      </c>
    </row>
    <row r="18" spans="1:18" ht="20.100000000000001" customHeight="1" x14ac:dyDescent="0.25">
      <c r="A18" s="14" t="s">
        <v>142</v>
      </c>
      <c r="B18" s="25">
        <v>10787.370000000003</v>
      </c>
      <c r="C18" s="223">
        <v>8262.3200000000015</v>
      </c>
      <c r="D18" s="4">
        <f t="shared" si="1"/>
        <v>3.2548185699269719E-2</v>
      </c>
      <c r="E18" s="229">
        <f t="shared" si="2"/>
        <v>2.4979335857170406E-2</v>
      </c>
      <c r="F18" s="87">
        <f t="shared" si="3"/>
        <v>-0.23407466324043771</v>
      </c>
      <c r="G18" s="83">
        <f t="shared" si="4"/>
        <v>-0.23254291074875902</v>
      </c>
      <c r="I18" s="25">
        <v>2576.721</v>
      </c>
      <c r="J18" s="223">
        <v>2547.5529999999999</v>
      </c>
      <c r="K18" s="4">
        <f t="shared" si="5"/>
        <v>3.1189562167092233E-2</v>
      </c>
      <c r="L18" s="229">
        <f t="shared" si="6"/>
        <v>3.016445484408745E-2</v>
      </c>
      <c r="M18" s="87">
        <f t="shared" si="7"/>
        <v>-1.1319813049220353E-2</v>
      </c>
      <c r="N18" s="83">
        <f t="shared" si="8"/>
        <v>-3.2866999463248732E-2</v>
      </c>
      <c r="P18" s="49">
        <f t="shared" si="0"/>
        <v>2.3886461667672467</v>
      </c>
      <c r="Q18" s="254">
        <f t="shared" si="0"/>
        <v>3.0833385780265097</v>
      </c>
      <c r="R18" s="92">
        <f t="shared" si="9"/>
        <v>0.29083102425314333</v>
      </c>
    </row>
    <row r="19" spans="1:18" ht="20.100000000000001" customHeight="1" x14ac:dyDescent="0.25">
      <c r="A19" s="14" t="s">
        <v>141</v>
      </c>
      <c r="B19" s="25">
        <v>8523.92</v>
      </c>
      <c r="C19" s="223">
        <v>8981.57</v>
      </c>
      <c r="D19" s="4">
        <f t="shared" si="1"/>
        <v>2.5718792536616346E-2</v>
      </c>
      <c r="E19" s="229">
        <f t="shared" si="2"/>
        <v>2.7153832525814294E-2</v>
      </c>
      <c r="F19" s="87">
        <f t="shared" si="3"/>
        <v>5.3690086251396027E-2</v>
      </c>
      <c r="G19" s="83">
        <f t="shared" si="4"/>
        <v>5.5797331354294877E-2</v>
      </c>
      <c r="I19" s="25">
        <v>2110.8289999999997</v>
      </c>
      <c r="J19" s="223">
        <v>2345.2429999999995</v>
      </c>
      <c r="K19" s="4">
        <f t="shared" si="5"/>
        <v>2.5550237033656775E-2</v>
      </c>
      <c r="L19" s="229">
        <f t="shared" si="6"/>
        <v>2.7768991095342147E-2</v>
      </c>
      <c r="M19" s="87">
        <f t="shared" si="7"/>
        <v>0.11105305072083044</v>
      </c>
      <c r="N19" s="83">
        <f t="shared" si="8"/>
        <v>8.6838883676995063E-2</v>
      </c>
      <c r="P19" s="49">
        <f t="shared" si="0"/>
        <v>2.4763594684135932</v>
      </c>
      <c r="Q19" s="254">
        <f t="shared" si="0"/>
        <v>2.6111726568962883</v>
      </c>
      <c r="R19" s="92">
        <f t="shared" si="9"/>
        <v>5.4440072292517037E-2</v>
      </c>
    </row>
    <row r="20" spans="1:18" ht="20.100000000000001" customHeight="1" x14ac:dyDescent="0.25">
      <c r="A20" s="14" t="s">
        <v>154</v>
      </c>
      <c r="B20" s="25">
        <v>7086.55</v>
      </c>
      <c r="C20" s="223">
        <v>7214.8500000000013</v>
      </c>
      <c r="D20" s="4">
        <f t="shared" si="1"/>
        <v>2.138188876131622E-2</v>
      </c>
      <c r="E20" s="229">
        <f t="shared" si="2"/>
        <v>2.1812537073014105E-2</v>
      </c>
      <c r="F20" s="87">
        <f t="shared" si="3"/>
        <v>1.8104719503848996E-2</v>
      </c>
      <c r="G20" s="83">
        <f t="shared" si="4"/>
        <v>2.014079843484207E-2</v>
      </c>
      <c r="I20" s="25">
        <v>1747.2760000000001</v>
      </c>
      <c r="J20" s="223">
        <v>1808.74</v>
      </c>
      <c r="K20" s="4">
        <f t="shared" si="5"/>
        <v>2.1149660139793268E-2</v>
      </c>
      <c r="L20" s="229">
        <f t="shared" si="6"/>
        <v>2.1416494987423124E-2</v>
      </c>
      <c r="M20" s="87">
        <f t="shared" si="7"/>
        <v>3.5177041291702023E-2</v>
      </c>
      <c r="N20" s="83">
        <f t="shared" si="8"/>
        <v>1.2616507587646935E-2</v>
      </c>
      <c r="P20" s="49">
        <f t="shared" si="0"/>
        <v>2.4656229053629763</v>
      </c>
      <c r="Q20" s="254">
        <f t="shared" si="0"/>
        <v>2.506968266838534</v>
      </c>
      <c r="R20" s="92">
        <f t="shared" si="9"/>
        <v>1.6768728659044892E-2</v>
      </c>
    </row>
    <row r="21" spans="1:18" ht="20.100000000000001" customHeight="1" x14ac:dyDescent="0.25">
      <c r="A21" s="14" t="s">
        <v>146</v>
      </c>
      <c r="B21" s="25">
        <v>7879.420000000001</v>
      </c>
      <c r="C21" s="223">
        <v>8128.8</v>
      </c>
      <c r="D21" s="4">
        <f t="shared" si="1"/>
        <v>2.3774175295974809E-2</v>
      </c>
      <c r="E21" s="229">
        <f t="shared" si="2"/>
        <v>2.457566704215847E-2</v>
      </c>
      <c r="F21" s="87">
        <f t="shared" si="3"/>
        <v>3.1649537656324854E-2</v>
      </c>
      <c r="G21" s="83">
        <f t="shared" si="4"/>
        <v>3.3712704487350253E-2</v>
      </c>
      <c r="I21" s="25">
        <v>1728.9559999999997</v>
      </c>
      <c r="J21" s="223">
        <v>1734.4179999999999</v>
      </c>
      <c r="K21" s="4">
        <f t="shared" si="5"/>
        <v>2.0927908239257224E-2</v>
      </c>
      <c r="L21" s="229">
        <f t="shared" si="6"/>
        <v>2.0536480866844564E-2</v>
      </c>
      <c r="M21" s="87">
        <f t="shared" si="7"/>
        <v>3.1591318691743557E-3</v>
      </c>
      <c r="N21" s="83">
        <f t="shared" si="8"/>
        <v>-1.8703607065631518E-2</v>
      </c>
      <c r="P21" s="49">
        <f t="shared" si="0"/>
        <v>2.1942681060281082</v>
      </c>
      <c r="Q21" s="254">
        <f t="shared" si="0"/>
        <v>2.1336704064560577</v>
      </c>
      <c r="R21" s="92">
        <f t="shared" si="9"/>
        <v>-2.7616360738041131E-2</v>
      </c>
    </row>
    <row r="22" spans="1:18" ht="20.100000000000001" customHeight="1" x14ac:dyDescent="0.25">
      <c r="A22" s="14" t="s">
        <v>156</v>
      </c>
      <c r="B22" s="25">
        <v>2773.09</v>
      </c>
      <c r="C22" s="223">
        <v>4664.1400000000003</v>
      </c>
      <c r="D22" s="4">
        <f t="shared" si="1"/>
        <v>8.3671041487209438E-3</v>
      </c>
      <c r="E22" s="229">
        <f t="shared" si="2"/>
        <v>1.4101017576765698E-2</v>
      </c>
      <c r="F22" s="87">
        <f t="shared" si="3"/>
        <v>0.68192882308183289</v>
      </c>
      <c r="G22" s="83">
        <f t="shared" si="4"/>
        <v>0.68529246512621478</v>
      </c>
      <c r="I22" s="25">
        <v>747.59600000000023</v>
      </c>
      <c r="J22" s="223">
        <v>1282.4659999999997</v>
      </c>
      <c r="K22" s="4">
        <f t="shared" si="5"/>
        <v>9.0491721524641171E-3</v>
      </c>
      <c r="L22" s="229">
        <f t="shared" si="6"/>
        <v>1.5185115970532291E-2</v>
      </c>
      <c r="M22" s="87">
        <f t="shared" si="7"/>
        <v>0.71545326620260041</v>
      </c>
      <c r="N22" s="83">
        <f t="shared" si="8"/>
        <v>0.67806686785125836</v>
      </c>
      <c r="P22" s="49">
        <f t="shared" si="0"/>
        <v>2.6958951927272472</v>
      </c>
      <c r="Q22" s="254">
        <f t="shared" si="0"/>
        <v>2.7496301568992343</v>
      </c>
      <c r="R22" s="92">
        <f t="shared" si="9"/>
        <v>1.9932141396649478E-2</v>
      </c>
    </row>
    <row r="23" spans="1:18" ht="20.100000000000001" customHeight="1" x14ac:dyDescent="0.25">
      <c r="A23" s="14" t="s">
        <v>159</v>
      </c>
      <c r="B23" s="25">
        <v>2851.07</v>
      </c>
      <c r="C23" s="223">
        <v>2695.44</v>
      </c>
      <c r="D23" s="4">
        <f t="shared" si="1"/>
        <v>8.6023892572162537E-3</v>
      </c>
      <c r="E23" s="229">
        <f t="shared" si="2"/>
        <v>8.1490793194709706E-3</v>
      </c>
      <c r="F23" s="87">
        <f t="shared" si="3"/>
        <v>-5.4586523656030929E-2</v>
      </c>
      <c r="G23" s="83">
        <f t="shared" si="4"/>
        <v>-5.2695817893269221E-2</v>
      </c>
      <c r="I23" s="25">
        <v>1258.9740000000002</v>
      </c>
      <c r="J23" s="223">
        <v>988.9129999999999</v>
      </c>
      <c r="K23" s="4">
        <f t="shared" si="5"/>
        <v>1.523907626776542E-2</v>
      </c>
      <c r="L23" s="229">
        <f t="shared" si="6"/>
        <v>1.1709283980836141E-2</v>
      </c>
      <c r="M23" s="87">
        <f t="shared" si="7"/>
        <v>-0.21450879843428081</v>
      </c>
      <c r="N23" s="83">
        <f t="shared" si="8"/>
        <v>-0.23162770662127999</v>
      </c>
      <c r="P23" s="49">
        <f t="shared" si="0"/>
        <v>4.4157947717874348</v>
      </c>
      <c r="Q23" s="254">
        <f t="shared" si="0"/>
        <v>3.6688369987831293</v>
      </c>
      <c r="R23" s="92">
        <f t="shared" si="9"/>
        <v>-0.16915590773752159</v>
      </c>
    </row>
    <row r="24" spans="1:18" ht="20.100000000000001" customHeight="1" x14ac:dyDescent="0.25">
      <c r="A24" s="14" t="s">
        <v>150</v>
      </c>
      <c r="B24" s="25">
        <v>1753.3000000000004</v>
      </c>
      <c r="C24" s="223">
        <v>4620.7299999999996</v>
      </c>
      <c r="D24" s="4">
        <f t="shared" si="1"/>
        <v>5.2901433793899342E-3</v>
      </c>
      <c r="E24" s="229">
        <f t="shared" si="2"/>
        <v>1.3969776839350568E-2</v>
      </c>
      <c r="F24" s="87">
        <f t="shared" si="3"/>
        <v>1.6354474419665765</v>
      </c>
      <c r="G24" s="83">
        <f t="shared" si="4"/>
        <v>1.6407179990198264</v>
      </c>
      <c r="I24" s="25">
        <v>511.15</v>
      </c>
      <c r="J24" s="223">
        <v>877.24799999999982</v>
      </c>
      <c r="K24" s="4">
        <f t="shared" si="5"/>
        <v>6.1871443209059861E-3</v>
      </c>
      <c r="L24" s="229">
        <f t="shared" si="6"/>
        <v>1.0387107817998693E-2</v>
      </c>
      <c r="M24" s="87">
        <f t="shared" si="7"/>
        <v>0.71622420033258316</v>
      </c>
      <c r="N24" s="83">
        <f t="shared" si="8"/>
        <v>0.67882100032825876</v>
      </c>
      <c r="P24" s="49">
        <f t="shared" si="0"/>
        <v>2.9153596075971016</v>
      </c>
      <c r="Q24" s="254">
        <f t="shared" si="0"/>
        <v>1.898505214544022</v>
      </c>
      <c r="R24" s="92">
        <f t="shared" si="9"/>
        <v>-0.3487920976895168</v>
      </c>
    </row>
    <row r="25" spans="1:18" ht="20.100000000000001" customHeight="1" x14ac:dyDescent="0.25">
      <c r="A25" s="14" t="s">
        <v>153</v>
      </c>
      <c r="B25" s="25">
        <v>4065.61</v>
      </c>
      <c r="C25" s="223">
        <v>3062.1600000000003</v>
      </c>
      <c r="D25" s="4">
        <f t="shared" si="1"/>
        <v>1.2266959347904812E-2</v>
      </c>
      <c r="E25" s="229">
        <f t="shared" si="2"/>
        <v>9.2577778503365789E-3</v>
      </c>
      <c r="F25" s="87">
        <f t="shared" ref="F25:F27" si="10">(C25-B25)/B25</f>
        <v>-0.24681413121278228</v>
      </c>
      <c r="G25" s="83">
        <f t="shared" ref="G25:G27" si="11">(E25-D25)/D25</f>
        <v>-0.24530785602401128</v>
      </c>
      <c r="I25" s="25">
        <v>1055.0350000000001</v>
      </c>
      <c r="J25" s="223">
        <v>769.95800000000008</v>
      </c>
      <c r="K25" s="4">
        <f t="shared" si="5"/>
        <v>1.2770524911683553E-2</v>
      </c>
      <c r="L25" s="229">
        <f t="shared" si="6"/>
        <v>9.1167341063537796E-3</v>
      </c>
      <c r="M25" s="87">
        <f t="shared" ref="M25:M29" si="12">(J25-I25)/I25</f>
        <v>-0.27020620168999132</v>
      </c>
      <c r="N25" s="83">
        <f t="shared" ref="N25:N29" si="13">(L25-K25)/K25</f>
        <v>-0.28611124684365774</v>
      </c>
      <c r="P25" s="49">
        <f t="shared" ref="P25:P29" si="14">(I25/B25)*10</f>
        <v>2.5950226411288835</v>
      </c>
      <c r="Q25" s="254">
        <f t="shared" ref="Q25:Q29" si="15">(J25/C25)*10</f>
        <v>2.5144277242208113</v>
      </c>
      <c r="R25" s="92">
        <f t="shared" ref="R25:R29" si="16">(Q25-P25)/P25</f>
        <v>-3.105750047445131E-2</v>
      </c>
    </row>
    <row r="26" spans="1:18" ht="20.100000000000001" customHeight="1" x14ac:dyDescent="0.25">
      <c r="A26" s="14" t="s">
        <v>177</v>
      </c>
      <c r="B26" s="25">
        <v>1946.4399999999996</v>
      </c>
      <c r="C26" s="223">
        <v>2434.9600000000005</v>
      </c>
      <c r="D26" s="4">
        <f t="shared" si="1"/>
        <v>5.872894929207631E-3</v>
      </c>
      <c r="E26" s="229">
        <f t="shared" si="2"/>
        <v>7.3615744293098855E-3</v>
      </c>
      <c r="F26" s="87">
        <f t="shared" si="10"/>
        <v>0.25098127864203418</v>
      </c>
      <c r="G26" s="83">
        <f t="shared" si="11"/>
        <v>0.2534830808395046</v>
      </c>
      <c r="I26" s="25">
        <v>444.63600000000002</v>
      </c>
      <c r="J26" s="223">
        <v>576.45299999999997</v>
      </c>
      <c r="K26" s="4">
        <f t="shared" si="5"/>
        <v>5.3820348278790075E-3</v>
      </c>
      <c r="L26" s="229">
        <f t="shared" si="6"/>
        <v>6.8255264908085303E-3</v>
      </c>
      <c r="M26" s="87">
        <f t="shared" si="12"/>
        <v>0.29646047553504429</v>
      </c>
      <c r="N26" s="83">
        <f t="shared" si="13"/>
        <v>0.26820555962444131</v>
      </c>
      <c r="P26" s="49">
        <f t="shared" si="14"/>
        <v>2.2843550276402054</v>
      </c>
      <c r="Q26" s="254">
        <f t="shared" si="15"/>
        <v>2.3674023392581391</v>
      </c>
      <c r="R26" s="92">
        <f t="shared" si="16"/>
        <v>3.635481814914019E-2</v>
      </c>
    </row>
    <row r="27" spans="1:18" ht="20.100000000000001" customHeight="1" x14ac:dyDescent="0.25">
      <c r="A27" s="14" t="s">
        <v>164</v>
      </c>
      <c r="B27" s="25">
        <v>1788.31</v>
      </c>
      <c r="C27" s="223">
        <v>1781.9700000000005</v>
      </c>
      <c r="D27" s="4">
        <f t="shared" si="1"/>
        <v>5.3957772810111276E-3</v>
      </c>
      <c r="E27" s="229">
        <f t="shared" si="2"/>
        <v>5.3874005264141255E-3</v>
      </c>
      <c r="F27" s="87">
        <f t="shared" si="10"/>
        <v>-3.5452466294990598E-3</v>
      </c>
      <c r="G27" s="83">
        <f t="shared" si="11"/>
        <v>-1.5524648555235354E-3</v>
      </c>
      <c r="I27" s="25">
        <v>470.03700000000003</v>
      </c>
      <c r="J27" s="223">
        <v>491.57600000000002</v>
      </c>
      <c r="K27" s="4">
        <f t="shared" si="5"/>
        <v>5.6894977113678717E-3</v>
      </c>
      <c r="L27" s="229">
        <f t="shared" si="6"/>
        <v>5.8205352565529091E-3</v>
      </c>
      <c r="M27" s="87">
        <f t="shared" si="12"/>
        <v>4.5824052149086109E-2</v>
      </c>
      <c r="N27" s="83">
        <f t="shared" si="13"/>
        <v>2.3031478670466551E-2</v>
      </c>
      <c r="P27" s="49">
        <f t="shared" si="14"/>
        <v>2.6283865772712787</v>
      </c>
      <c r="Q27" s="254">
        <f t="shared" si="15"/>
        <v>2.7586098531400634</v>
      </c>
      <c r="R27" s="92">
        <f t="shared" si="16"/>
        <v>4.9544947837916228E-2</v>
      </c>
    </row>
    <row r="28" spans="1:18" ht="20.100000000000001" customHeight="1" x14ac:dyDescent="0.25">
      <c r="A28" s="14" t="s">
        <v>157</v>
      </c>
      <c r="B28" s="25">
        <v>247.25999999999996</v>
      </c>
      <c r="C28" s="223">
        <v>287.68000000000006</v>
      </c>
      <c r="D28" s="4">
        <f t="shared" si="1"/>
        <v>7.4604508754232287E-4</v>
      </c>
      <c r="E28" s="229">
        <f t="shared" si="2"/>
        <v>8.6973820178724414E-4</v>
      </c>
      <c r="F28" s="87">
        <f t="shared" ref="F28:F29" si="17">(C28-B28)/B28</f>
        <v>0.16347164927606611</v>
      </c>
      <c r="G28" s="83">
        <f t="shared" ref="G28:G29" si="18">(E28-D28)/D28</f>
        <v>0.16579844343242084</v>
      </c>
      <c r="I28" s="25">
        <v>408.64100000000002</v>
      </c>
      <c r="J28" s="223">
        <v>476.95100000000002</v>
      </c>
      <c r="K28" s="4">
        <f t="shared" si="5"/>
        <v>4.9463383398989404E-3</v>
      </c>
      <c r="L28" s="229">
        <f t="shared" si="6"/>
        <v>5.6473670625664532E-3</v>
      </c>
      <c r="M28" s="87">
        <f t="shared" si="12"/>
        <v>0.16716384307986717</v>
      </c>
      <c r="N28" s="83">
        <f t="shared" si="13"/>
        <v>0.14172680364639911</v>
      </c>
      <c r="P28" s="49">
        <f t="shared" si="14"/>
        <v>16.526773436868076</v>
      </c>
      <c r="Q28" s="254">
        <f t="shared" si="15"/>
        <v>16.579219966629587</v>
      </c>
      <c r="R28" s="92">
        <f t="shared" si="16"/>
        <v>3.1734282533644881E-3</v>
      </c>
    </row>
    <row r="29" spans="1:18" ht="20.100000000000001" customHeight="1" x14ac:dyDescent="0.25">
      <c r="A29" s="14" t="s">
        <v>172</v>
      </c>
      <c r="B29" s="25">
        <v>2105.7700000000004</v>
      </c>
      <c r="C29" s="223">
        <v>2258.48</v>
      </c>
      <c r="D29" s="4">
        <f t="shared" si="1"/>
        <v>6.3536332766884968E-3</v>
      </c>
      <c r="E29" s="229">
        <f t="shared" si="2"/>
        <v>6.828025354464873E-3</v>
      </c>
      <c r="F29" s="87">
        <f t="shared" si="17"/>
        <v>7.2519790860350153E-2</v>
      </c>
      <c r="G29" s="83">
        <f t="shared" si="18"/>
        <v>7.466469295873944E-2</v>
      </c>
      <c r="I29" s="25">
        <v>439.25899999999996</v>
      </c>
      <c r="J29" s="223">
        <v>476.53000000000003</v>
      </c>
      <c r="K29" s="4">
        <f t="shared" si="5"/>
        <v>5.3169496767227677E-3</v>
      </c>
      <c r="L29" s="229">
        <f t="shared" si="6"/>
        <v>5.6423821866916973E-3</v>
      </c>
      <c r="M29" s="87">
        <f t="shared" si="12"/>
        <v>8.4849712811803688E-2</v>
      </c>
      <c r="N29" s="83">
        <f t="shared" si="13"/>
        <v>6.1206618410110263E-2</v>
      </c>
      <c r="P29" s="49">
        <f t="shared" si="14"/>
        <v>2.0859780507842731</v>
      </c>
      <c r="Q29" s="254">
        <f t="shared" si="15"/>
        <v>2.109958910417626</v>
      </c>
      <c r="R29" s="92">
        <f t="shared" si="16"/>
        <v>1.1496218584053012E-2</v>
      </c>
    </row>
    <row r="30" spans="1:18" ht="20.100000000000001" customHeight="1" x14ac:dyDescent="0.25">
      <c r="A30" s="14" t="s">
        <v>178</v>
      </c>
      <c r="B30" s="25">
        <v>481.1</v>
      </c>
      <c r="C30" s="223">
        <v>2063.6699999999996</v>
      </c>
      <c r="D30" s="4">
        <f t="shared" si="1"/>
        <v>1.4515986880878895E-3</v>
      </c>
      <c r="E30" s="229">
        <f t="shared" si="2"/>
        <v>6.2390594927776745E-3</v>
      </c>
      <c r="F30" s="87">
        <f t="shared" ref="F30" si="19">(C30-B30)/B30</f>
        <v>3.2894824360839734</v>
      </c>
      <c r="G30" s="83">
        <f t="shared" ref="G30" si="20">(E30-D30)/D30</f>
        <v>3.2980608510993088</v>
      </c>
      <c r="I30" s="25">
        <v>138.73100000000005</v>
      </c>
      <c r="J30" s="223">
        <v>451.38499999999993</v>
      </c>
      <c r="K30" s="4">
        <f t="shared" si="5"/>
        <v>1.6792501590210483E-3</v>
      </c>
      <c r="L30" s="229">
        <f t="shared" si="6"/>
        <v>5.3446512986377176E-3</v>
      </c>
      <c r="M30" s="87">
        <f t="shared" ref="M30:M31" si="21">(J30-I30)/I30</f>
        <v>2.2536707729346706</v>
      </c>
      <c r="N30" s="83">
        <f t="shared" ref="N30:N31" si="22">(L30-K30)/K30</f>
        <v>2.18276063272996</v>
      </c>
      <c r="P30" s="49">
        <f t="shared" ref="P30:P31" si="23">(I30/B30)*10</f>
        <v>2.8836208688422378</v>
      </c>
      <c r="Q30" s="254">
        <f t="shared" ref="Q30:Q31" si="24">(J30/C30)*10</f>
        <v>2.1872925419277309</v>
      </c>
      <c r="R30" s="92">
        <f t="shared" ref="R30:R31" si="25">(Q30-P30)/P30</f>
        <v>-0.24147707295310283</v>
      </c>
    </row>
    <row r="31" spans="1:18" ht="20.100000000000001" customHeight="1" x14ac:dyDescent="0.25">
      <c r="A31" s="14" t="s">
        <v>160</v>
      </c>
      <c r="B31" s="25">
        <v>6331.9700000000012</v>
      </c>
      <c r="C31" s="223">
        <v>2138.6699999999996</v>
      </c>
      <c r="D31" s="4">
        <f t="shared" si="1"/>
        <v>1.9105132706322751E-2</v>
      </c>
      <c r="E31" s="229">
        <f t="shared" si="2"/>
        <v>6.4658057564527414E-3</v>
      </c>
      <c r="F31" s="87">
        <f t="shared" si="3"/>
        <v>-0.66224255642398822</v>
      </c>
      <c r="G31" s="83">
        <f t="shared" si="4"/>
        <v>-0.66156708483302418</v>
      </c>
      <c r="I31" s="25">
        <v>1020.6589999999999</v>
      </c>
      <c r="J31" s="223">
        <v>403.33400000000006</v>
      </c>
      <c r="K31" s="4">
        <f t="shared" si="5"/>
        <v>1.2354425384782515E-2</v>
      </c>
      <c r="L31" s="229">
        <f t="shared" si="6"/>
        <v>4.7757005369800628E-3</v>
      </c>
      <c r="M31" s="87">
        <f t="shared" si="21"/>
        <v>-0.60482982073346714</v>
      </c>
      <c r="N31" s="83">
        <f t="shared" si="22"/>
        <v>-0.61344211582171182</v>
      </c>
      <c r="P31" s="49">
        <f t="shared" si="23"/>
        <v>1.6119138277660818</v>
      </c>
      <c r="Q31" s="254">
        <f t="shared" si="24"/>
        <v>1.8859104022593487</v>
      </c>
      <c r="R31" s="92">
        <f t="shared" si="25"/>
        <v>0.16998214778825557</v>
      </c>
    </row>
    <row r="32" spans="1:18" ht="20.100000000000001" customHeight="1" thickBot="1" x14ac:dyDescent="0.3">
      <c r="A32" s="14" t="s">
        <v>18</v>
      </c>
      <c r="B32" s="25">
        <f>B33-SUM(B7:B31)</f>
        <v>19808.830000000191</v>
      </c>
      <c r="C32" s="223">
        <f>C33-SUM(C7:C31)</f>
        <v>15051.710000000254</v>
      </c>
      <c r="D32" s="4">
        <f t="shared" si="1"/>
        <v>5.9768180504170244E-2</v>
      </c>
      <c r="E32" s="229">
        <f t="shared" si="2"/>
        <v>4.5505586725609351E-2</v>
      </c>
      <c r="F32" s="87">
        <f t="shared" si="3"/>
        <v>-0.24015148799802366</v>
      </c>
      <c r="G32" s="83">
        <f t="shared" si="4"/>
        <v>-0.23863188837688876</v>
      </c>
      <c r="I32" s="25">
        <f>I33-SUM(I7:I31)</f>
        <v>4734.7019999999902</v>
      </c>
      <c r="J32" s="223">
        <f>J33-SUM(J7:J31)</f>
        <v>3608.6550000000425</v>
      </c>
      <c r="K32" s="4">
        <f t="shared" si="5"/>
        <v>5.7310544048678774E-2</v>
      </c>
      <c r="L32" s="229">
        <f t="shared" si="6"/>
        <v>4.2728497030441244E-2</v>
      </c>
      <c r="M32" s="87">
        <f t="shared" si="7"/>
        <v>-0.23782848424250355</v>
      </c>
      <c r="N32" s="83">
        <f t="shared" si="8"/>
        <v>-0.254439165781636</v>
      </c>
      <c r="P32" s="49">
        <f t="shared" si="0"/>
        <v>2.3901977047609297</v>
      </c>
      <c r="Q32" s="254">
        <f t="shared" si="0"/>
        <v>2.3975050010928869</v>
      </c>
      <c r="R32" s="92">
        <f t="shared" si="9"/>
        <v>3.0571932679050208E-3</v>
      </c>
    </row>
    <row r="33" spans="1:18" ht="26.25" customHeight="1" thickBot="1" x14ac:dyDescent="0.3">
      <c r="A33" s="18" t="s">
        <v>19</v>
      </c>
      <c r="B33" s="23">
        <v>331427.69000000018</v>
      </c>
      <c r="C33" s="242">
        <v>330766.20000000013</v>
      </c>
      <c r="D33" s="20">
        <f>SUM(D7:D32)</f>
        <v>1</v>
      </c>
      <c r="E33" s="243">
        <f>SUM(E7:E32)</f>
        <v>1.0000000000000004</v>
      </c>
      <c r="F33" s="97">
        <f t="shared" si="3"/>
        <v>-1.9958803080094138E-3</v>
      </c>
      <c r="G33" s="99">
        <v>0</v>
      </c>
      <c r="H33" s="2"/>
      <c r="I33" s="23">
        <v>82614.850000000006</v>
      </c>
      <c r="J33" s="242">
        <v>84455.463000000047</v>
      </c>
      <c r="K33" s="20">
        <f>SUM(K7:K32)</f>
        <v>0.99999999999999967</v>
      </c>
      <c r="L33" s="243">
        <f>SUM(L7:L32)</f>
        <v>1</v>
      </c>
      <c r="M33" s="97">
        <f t="shared" si="7"/>
        <v>2.2279444918196199E-2</v>
      </c>
      <c r="N33" s="99">
        <v>0</v>
      </c>
      <c r="P33" s="40">
        <f t="shared" si="0"/>
        <v>2.4926960689373892</v>
      </c>
      <c r="Q33" s="244">
        <f t="shared" si="0"/>
        <v>2.5533280909597176</v>
      </c>
      <c r="R33" s="98">
        <f t="shared" si="9"/>
        <v>2.4323872764871506E-2</v>
      </c>
    </row>
    <row r="35" spans="1:18" ht="15.75" thickBot="1" x14ac:dyDescent="0.3"/>
    <row r="36" spans="1:18" x14ac:dyDescent="0.25">
      <c r="A36" s="403" t="s">
        <v>2</v>
      </c>
      <c r="B36" s="389" t="s">
        <v>1</v>
      </c>
      <c r="C36" s="384"/>
      <c r="D36" s="389" t="s">
        <v>13</v>
      </c>
      <c r="E36" s="384"/>
      <c r="F36" s="401" t="s">
        <v>136</v>
      </c>
      <c r="G36" s="402"/>
      <c r="I36" s="399" t="s">
        <v>20</v>
      </c>
      <c r="J36" s="400"/>
      <c r="K36" s="389" t="s">
        <v>13</v>
      </c>
      <c r="L36" s="390"/>
      <c r="M36" s="406" t="s">
        <v>136</v>
      </c>
      <c r="N36" s="402"/>
      <c r="P36" s="395" t="s">
        <v>23</v>
      </c>
      <c r="Q36" s="384"/>
      <c r="R36" s="208" t="s">
        <v>0</v>
      </c>
    </row>
    <row r="37" spans="1:18" x14ac:dyDescent="0.25">
      <c r="A37" s="404"/>
      <c r="B37" s="392" t="str">
        <f>B5</f>
        <v>jan-ago</v>
      </c>
      <c r="C37" s="380"/>
      <c r="D37" s="392" t="str">
        <f>B5</f>
        <v>jan-ago</v>
      </c>
      <c r="E37" s="380"/>
      <c r="F37" s="392" t="str">
        <f>B5</f>
        <v>jan-ago</v>
      </c>
      <c r="G37" s="381"/>
      <c r="I37" s="394" t="str">
        <f>B5</f>
        <v>jan-ago</v>
      </c>
      <c r="J37" s="380"/>
      <c r="K37" s="392" t="str">
        <f>B5</f>
        <v>jan-ago</v>
      </c>
      <c r="L37" s="393"/>
      <c r="M37" s="380" t="str">
        <f>B5</f>
        <v>jan-ago</v>
      </c>
      <c r="N37" s="381"/>
      <c r="P37" s="394" t="str">
        <f>B5</f>
        <v>jan-ago</v>
      </c>
      <c r="Q37" s="393"/>
      <c r="R37" s="209" t="str">
        <f>R5</f>
        <v>2018/2017</v>
      </c>
    </row>
    <row r="38" spans="1:18" ht="19.5" customHeight="1" thickBot="1" x14ac:dyDescent="0.3">
      <c r="A38" s="405"/>
      <c r="B38" s="148">
        <f>B6</f>
        <v>2017</v>
      </c>
      <c r="C38" s="213">
        <f>C6</f>
        <v>2018</v>
      </c>
      <c r="D38" s="148">
        <f>B6</f>
        <v>2017</v>
      </c>
      <c r="E38" s="213">
        <f>C6</f>
        <v>2018</v>
      </c>
      <c r="F38" s="148" t="s">
        <v>1</v>
      </c>
      <c r="G38" s="212" t="s">
        <v>15</v>
      </c>
      <c r="I38" s="36">
        <f>B6</f>
        <v>2017</v>
      </c>
      <c r="J38" s="213">
        <f>C6</f>
        <v>2018</v>
      </c>
      <c r="K38" s="148">
        <f>B6</f>
        <v>2017</v>
      </c>
      <c r="L38" s="213">
        <f>C6</f>
        <v>2018</v>
      </c>
      <c r="M38" s="37">
        <v>1000</v>
      </c>
      <c r="N38" s="212" t="s">
        <v>15</v>
      </c>
      <c r="P38" s="36">
        <f>B6</f>
        <v>2017</v>
      </c>
      <c r="Q38" s="213">
        <f>C6</f>
        <v>2018</v>
      </c>
      <c r="R38" s="210" t="s">
        <v>24</v>
      </c>
    </row>
    <row r="39" spans="1:18" ht="20.100000000000001" customHeight="1" x14ac:dyDescent="0.25">
      <c r="A39" s="57" t="s">
        <v>149</v>
      </c>
      <c r="B39" s="59">
        <v>18056.270000000004</v>
      </c>
      <c r="C39" s="245">
        <v>21112.560000000005</v>
      </c>
      <c r="D39" s="4">
        <f t="shared" ref="D39:D61" si="26">B39/$B$62</f>
        <v>0.14809750536205676</v>
      </c>
      <c r="E39" s="247">
        <f t="shared" ref="E39:E61" si="27">C39/$C$62</f>
        <v>0.18124382227519525</v>
      </c>
      <c r="F39" s="87">
        <f>(C39-B39)/B39</f>
        <v>0.16926474847795253</v>
      </c>
      <c r="G39" s="101">
        <f>(E39-D39)/D39</f>
        <v>0.22381414752466669</v>
      </c>
      <c r="I39" s="59">
        <v>4333.5999999999995</v>
      </c>
      <c r="J39" s="245">
        <v>4900.0890000000009</v>
      </c>
      <c r="K39" s="4">
        <f t="shared" ref="K39:K61" si="28">I39/$I$62</f>
        <v>0.15006967075193506</v>
      </c>
      <c r="L39" s="247">
        <f t="shared" ref="L39:L61" si="29">J39/$J$62</f>
        <v>0.17503891151493645</v>
      </c>
      <c r="M39" s="87">
        <f>(J39-I39)/I39</f>
        <v>0.13072018645006495</v>
      </c>
      <c r="N39" s="101">
        <f>(L39-K39)/K39</f>
        <v>0.1663843242801239</v>
      </c>
      <c r="P39" s="49">
        <f t="shared" ref="P39:Q62" si="30">(I39/B39)*10</f>
        <v>2.4000527240675944</v>
      </c>
      <c r="Q39" s="253">
        <f t="shared" si="30"/>
        <v>2.3209355000056835</v>
      </c>
      <c r="R39" s="104">
        <f t="shared" si="9"/>
        <v>-3.2964785843464108E-2</v>
      </c>
    </row>
    <row r="40" spans="1:18" ht="20.100000000000001" customHeight="1" x14ac:dyDescent="0.25">
      <c r="A40" s="57" t="s">
        <v>145</v>
      </c>
      <c r="B40" s="25">
        <v>20186.199999999993</v>
      </c>
      <c r="C40" s="223">
        <v>20152.309999999994</v>
      </c>
      <c r="D40" s="4">
        <f t="shared" si="26"/>
        <v>0.16556718872389195</v>
      </c>
      <c r="E40" s="229">
        <f t="shared" si="27"/>
        <v>0.17300041738541597</v>
      </c>
      <c r="F40" s="87">
        <f t="shared" ref="F40:F62" si="31">(C40-B40)/B40</f>
        <v>-1.678869722879959E-3</v>
      </c>
      <c r="G40" s="83">
        <f t="shared" ref="G40:G61" si="32">(E40-D40)/D40</f>
        <v>4.4895541917547667E-2</v>
      </c>
      <c r="I40" s="25">
        <v>4934.0849999999991</v>
      </c>
      <c r="J40" s="223">
        <v>4873.6240000000007</v>
      </c>
      <c r="K40" s="4">
        <f t="shared" si="28"/>
        <v>0.17086406484494682</v>
      </c>
      <c r="L40" s="229">
        <f t="shared" si="29"/>
        <v>0.17409353995265608</v>
      </c>
      <c r="M40" s="87">
        <f t="shared" ref="M40:M62" si="33">(J40-I40)/I40</f>
        <v>-1.2253741068505799E-2</v>
      </c>
      <c r="N40" s="83">
        <f t="shared" ref="N40:N43" si="34">(L40-K40)/K40</f>
        <v>1.890084442647378E-2</v>
      </c>
      <c r="P40" s="49">
        <f t="shared" si="30"/>
        <v>2.4442861955197119</v>
      </c>
      <c r="Q40" s="254">
        <f t="shared" si="30"/>
        <v>2.4183947150475564</v>
      </c>
      <c r="R40" s="92">
        <f t="shared" si="9"/>
        <v>-1.0592655033446431E-2</v>
      </c>
    </row>
    <row r="41" spans="1:18" ht="20.100000000000001" customHeight="1" x14ac:dyDescent="0.25">
      <c r="A41" s="57" t="s">
        <v>152</v>
      </c>
      <c r="B41" s="25">
        <v>17311.59</v>
      </c>
      <c r="C41" s="223">
        <v>16506.18</v>
      </c>
      <c r="D41" s="4">
        <f t="shared" si="26"/>
        <v>0.14198964087548135</v>
      </c>
      <c r="E41" s="229">
        <f t="shared" si="27"/>
        <v>0.14169968750177059</v>
      </c>
      <c r="F41" s="87">
        <f t="shared" si="31"/>
        <v>-4.6524322722522882E-2</v>
      </c>
      <c r="G41" s="83">
        <f t="shared" si="32"/>
        <v>-2.0420741395144634E-3</v>
      </c>
      <c r="I41" s="25">
        <v>3904.5520000000006</v>
      </c>
      <c r="J41" s="223">
        <v>3881.8440000000001</v>
      </c>
      <c r="K41" s="4">
        <f t="shared" si="28"/>
        <v>0.13521202535393431</v>
      </c>
      <c r="L41" s="229">
        <f t="shared" si="29"/>
        <v>0.13866559330469036</v>
      </c>
      <c r="M41" s="87">
        <f t="shared" si="33"/>
        <v>-5.8157760480589153E-3</v>
      </c>
      <c r="N41" s="83">
        <f t="shared" si="34"/>
        <v>2.5541869827893665E-2</v>
      </c>
      <c r="P41" s="49">
        <f t="shared" si="30"/>
        <v>2.2554554492106158</v>
      </c>
      <c r="Q41" s="254">
        <f t="shared" si="30"/>
        <v>2.3517518892923741</v>
      </c>
      <c r="R41" s="92">
        <f t="shared" si="9"/>
        <v>4.269489788213772E-2</v>
      </c>
    </row>
    <row r="42" spans="1:18" ht="20.100000000000001" customHeight="1" x14ac:dyDescent="0.25">
      <c r="A42" s="57" t="s">
        <v>139</v>
      </c>
      <c r="B42" s="25">
        <v>14267.36</v>
      </c>
      <c r="C42" s="223">
        <v>11561.73</v>
      </c>
      <c r="D42" s="4">
        <f t="shared" si="26"/>
        <v>0.1170208699860156</v>
      </c>
      <c r="E42" s="229">
        <f t="shared" si="27"/>
        <v>9.925334195918413E-2</v>
      </c>
      <c r="F42" s="87">
        <f t="shared" si="31"/>
        <v>-0.18963774657680194</v>
      </c>
      <c r="G42" s="83">
        <f t="shared" si="32"/>
        <v>-0.15183213070416202</v>
      </c>
      <c r="I42" s="25">
        <v>3056.4940000000001</v>
      </c>
      <c r="J42" s="223">
        <v>2620.9569999999999</v>
      </c>
      <c r="K42" s="4">
        <f t="shared" si="28"/>
        <v>0.10584434378698197</v>
      </c>
      <c r="L42" s="229">
        <f t="shared" si="29"/>
        <v>9.3624719960689121E-2</v>
      </c>
      <c r="M42" s="87">
        <f t="shared" si="33"/>
        <v>-0.14249561752779499</v>
      </c>
      <c r="N42" s="83">
        <f t="shared" si="34"/>
        <v>-0.11544900170466899</v>
      </c>
      <c r="P42" s="49">
        <f t="shared" si="30"/>
        <v>2.1422982247591706</v>
      </c>
      <c r="Q42" s="254">
        <f t="shared" si="30"/>
        <v>2.2669245865454393</v>
      </c>
      <c r="R42" s="92">
        <f t="shared" si="9"/>
        <v>5.8174142304710477E-2</v>
      </c>
    </row>
    <row r="43" spans="1:18" ht="20.100000000000001" customHeight="1" x14ac:dyDescent="0.25">
      <c r="A43" s="57" t="s">
        <v>142</v>
      </c>
      <c r="B43" s="25">
        <v>10787.369999999999</v>
      </c>
      <c r="C43" s="223">
        <v>8262.3200000000015</v>
      </c>
      <c r="D43" s="4">
        <f t="shared" si="26"/>
        <v>8.8477996087646546E-2</v>
      </c>
      <c r="E43" s="229">
        <f t="shared" si="27"/>
        <v>7.0929080019703494E-2</v>
      </c>
      <c r="F43" s="87">
        <f t="shared" si="31"/>
        <v>-0.23407466324043744</v>
      </c>
      <c r="G43" s="83">
        <f t="shared" si="32"/>
        <v>-0.19834215108758846</v>
      </c>
      <c r="I43" s="25">
        <v>2576.7209999999995</v>
      </c>
      <c r="J43" s="223">
        <v>2547.5529999999999</v>
      </c>
      <c r="K43" s="4">
        <f t="shared" si="28"/>
        <v>8.9230125551411493E-2</v>
      </c>
      <c r="L43" s="229">
        <f t="shared" si="29"/>
        <v>9.1002613247761571E-2</v>
      </c>
      <c r="M43" s="87">
        <f t="shared" si="33"/>
        <v>-1.131981304922018E-2</v>
      </c>
      <c r="N43" s="83">
        <f t="shared" si="34"/>
        <v>1.986422954575838E-2</v>
      </c>
      <c r="P43" s="49">
        <f t="shared" ref="P43:P60" si="35">(I43/B43)*10</f>
        <v>2.3886461667672472</v>
      </c>
      <c r="Q43" s="254">
        <f t="shared" ref="Q43:Q60" si="36">(J43/C43)*10</f>
        <v>3.0833385780265097</v>
      </c>
      <c r="R43" s="92">
        <f t="shared" ref="R43:R60" si="37">(Q43-P43)/P43</f>
        <v>0.29083102425314306</v>
      </c>
    </row>
    <row r="44" spans="1:18" ht="20.100000000000001" customHeight="1" x14ac:dyDescent="0.25">
      <c r="A44" s="57" t="s">
        <v>141</v>
      </c>
      <c r="B44" s="25">
        <v>8523.92</v>
      </c>
      <c r="C44" s="223">
        <v>8981.57</v>
      </c>
      <c r="D44" s="4">
        <f t="shared" si="26"/>
        <v>6.9913181842415004E-2</v>
      </c>
      <c r="E44" s="229">
        <f t="shared" si="27"/>
        <v>7.7103585582810663E-2</v>
      </c>
      <c r="F44" s="87">
        <f t="shared" ref="F44:F57" si="38">(C44-B44)/B44</f>
        <v>5.3690086251396027E-2</v>
      </c>
      <c r="G44" s="83">
        <f t="shared" ref="G44:G57" si="39">(E44-D44)/D44</f>
        <v>0.10284761115011043</v>
      </c>
      <c r="I44" s="25">
        <v>2110.8290000000002</v>
      </c>
      <c r="J44" s="223">
        <v>2345.2429999999995</v>
      </c>
      <c r="K44" s="4">
        <f t="shared" si="28"/>
        <v>7.3096597065635135E-2</v>
      </c>
      <c r="L44" s="229">
        <f t="shared" si="29"/>
        <v>8.3775780798680172E-2</v>
      </c>
      <c r="M44" s="87">
        <f t="shared" ref="M44:M57" si="40">(J44-I44)/I44</f>
        <v>0.1110530507208302</v>
      </c>
      <c r="N44" s="83">
        <f t="shared" ref="N44:N57" si="41">(L44-K44)/K44</f>
        <v>0.14609686581518902</v>
      </c>
      <c r="P44" s="49">
        <f t="shared" si="35"/>
        <v>2.4763594684135941</v>
      </c>
      <c r="Q44" s="254">
        <f t="shared" si="36"/>
        <v>2.6111726568962883</v>
      </c>
      <c r="R44" s="92">
        <f t="shared" si="37"/>
        <v>5.4440072292516663E-2</v>
      </c>
    </row>
    <row r="45" spans="1:18" ht="20.100000000000001" customHeight="1" x14ac:dyDescent="0.25">
      <c r="A45" s="57" t="s">
        <v>154</v>
      </c>
      <c r="B45" s="25">
        <v>7086.5500000000011</v>
      </c>
      <c r="C45" s="223">
        <v>7214.8500000000013</v>
      </c>
      <c r="D45" s="4">
        <f t="shared" si="26"/>
        <v>5.8123874788285915E-2</v>
      </c>
      <c r="E45" s="229">
        <f t="shared" si="27"/>
        <v>6.1936922435848252E-2</v>
      </c>
      <c r="F45" s="87">
        <f t="shared" si="38"/>
        <v>1.8104719503848864E-2</v>
      </c>
      <c r="G45" s="83">
        <f t="shared" si="39"/>
        <v>6.5602089699821689E-2</v>
      </c>
      <c r="I45" s="25">
        <v>1747.2760000000001</v>
      </c>
      <c r="J45" s="223">
        <v>1808.74</v>
      </c>
      <c r="K45" s="4">
        <f t="shared" si="28"/>
        <v>6.0506999730653072E-2</v>
      </c>
      <c r="L45" s="229">
        <f t="shared" si="29"/>
        <v>6.4611047026600144E-2</v>
      </c>
      <c r="M45" s="87">
        <f t="shared" si="40"/>
        <v>3.5177041291702023E-2</v>
      </c>
      <c r="N45" s="83">
        <f t="shared" si="41"/>
        <v>6.7827644970271869E-2</v>
      </c>
      <c r="P45" s="49">
        <f t="shared" si="35"/>
        <v>2.4656229053629759</v>
      </c>
      <c r="Q45" s="254">
        <f t="shared" si="36"/>
        <v>2.506968266838534</v>
      </c>
      <c r="R45" s="92">
        <f t="shared" si="37"/>
        <v>1.6768728659045076E-2</v>
      </c>
    </row>
    <row r="46" spans="1:18" ht="20.100000000000001" customHeight="1" x14ac:dyDescent="0.25">
      <c r="A46" s="57" t="s">
        <v>146</v>
      </c>
      <c r="B46" s="25">
        <v>7879.420000000001</v>
      </c>
      <c r="C46" s="223">
        <v>8128.8</v>
      </c>
      <c r="D46" s="4">
        <f t="shared" si="26"/>
        <v>6.4626993598339927E-2</v>
      </c>
      <c r="E46" s="229">
        <f t="shared" si="27"/>
        <v>6.9782858284860139E-2</v>
      </c>
      <c r="F46" s="87">
        <f t="shared" si="38"/>
        <v>3.1649537656324854E-2</v>
      </c>
      <c r="G46" s="83">
        <f t="shared" si="39"/>
        <v>7.9778810671035927E-2</v>
      </c>
      <c r="I46" s="25">
        <v>1728.9559999999999</v>
      </c>
      <c r="J46" s="223">
        <v>1734.4179999999999</v>
      </c>
      <c r="K46" s="4">
        <f t="shared" si="28"/>
        <v>5.9872590378572704E-2</v>
      </c>
      <c r="L46" s="229">
        <f t="shared" si="29"/>
        <v>6.1956147905050898E-2</v>
      </c>
      <c r="M46" s="87">
        <f t="shared" si="40"/>
        <v>3.1591318691742238E-3</v>
      </c>
      <c r="N46" s="83">
        <f t="shared" si="41"/>
        <v>3.479985604938618E-2</v>
      </c>
      <c r="P46" s="49">
        <f t="shared" si="35"/>
        <v>2.1942681060281082</v>
      </c>
      <c r="Q46" s="254">
        <f t="shared" si="36"/>
        <v>2.1336704064560577</v>
      </c>
      <c r="R46" s="92">
        <f t="shared" si="37"/>
        <v>-2.7616360738041131E-2</v>
      </c>
    </row>
    <row r="47" spans="1:18" ht="20.100000000000001" customHeight="1" x14ac:dyDescent="0.25">
      <c r="A47" s="57" t="s">
        <v>150</v>
      </c>
      <c r="B47" s="25">
        <v>1753.3000000000004</v>
      </c>
      <c r="C47" s="223">
        <v>4620.7299999999996</v>
      </c>
      <c r="D47" s="4">
        <f t="shared" si="26"/>
        <v>1.4380564543579274E-2</v>
      </c>
      <c r="E47" s="229">
        <f t="shared" si="27"/>
        <v>3.9667324422128947E-2</v>
      </c>
      <c r="F47" s="87">
        <f t="shared" si="38"/>
        <v>1.6354474419665765</v>
      </c>
      <c r="G47" s="83">
        <f t="shared" si="39"/>
        <v>1.7583982744154412</v>
      </c>
      <c r="I47" s="25">
        <v>511.15000000000003</v>
      </c>
      <c r="J47" s="223">
        <v>877.24799999999982</v>
      </c>
      <c r="K47" s="4">
        <f t="shared" si="28"/>
        <v>1.7700782768333864E-2</v>
      </c>
      <c r="L47" s="229">
        <f t="shared" si="29"/>
        <v>3.1336682874261036E-2</v>
      </c>
      <c r="M47" s="87">
        <f t="shared" si="40"/>
        <v>0.71622420033258294</v>
      </c>
      <c r="N47" s="83">
        <f t="shared" si="41"/>
        <v>0.77035576812576689</v>
      </c>
      <c r="P47" s="49">
        <f t="shared" si="35"/>
        <v>2.915359607597102</v>
      </c>
      <c r="Q47" s="254">
        <f t="shared" si="36"/>
        <v>1.898505214544022</v>
      </c>
      <c r="R47" s="92">
        <f t="shared" si="37"/>
        <v>-0.34879209768951691</v>
      </c>
    </row>
    <row r="48" spans="1:18" ht="20.100000000000001" customHeight="1" x14ac:dyDescent="0.25">
      <c r="A48" s="57" t="s">
        <v>153</v>
      </c>
      <c r="B48" s="25">
        <v>4065.6099999999997</v>
      </c>
      <c r="C48" s="223">
        <v>3062.1600000000003</v>
      </c>
      <c r="D48" s="4">
        <f t="shared" si="26"/>
        <v>3.3346128451503629E-2</v>
      </c>
      <c r="E48" s="229">
        <f t="shared" si="27"/>
        <v>2.6287555029717469E-2</v>
      </c>
      <c r="F48" s="87">
        <f t="shared" si="38"/>
        <v>-0.2468141312127822</v>
      </c>
      <c r="G48" s="83">
        <f t="shared" si="39"/>
        <v>-0.21167595008972859</v>
      </c>
      <c r="I48" s="25">
        <v>1055.0350000000001</v>
      </c>
      <c r="J48" s="223">
        <v>769.95800000000008</v>
      </c>
      <c r="K48" s="4">
        <f t="shared" si="28"/>
        <v>3.6535156701534025E-2</v>
      </c>
      <c r="L48" s="229">
        <f t="shared" si="29"/>
        <v>2.7504114768572046E-2</v>
      </c>
      <c r="M48" s="87">
        <f t="shared" si="40"/>
        <v>-0.27020620168999132</v>
      </c>
      <c r="N48" s="83">
        <f t="shared" si="41"/>
        <v>-0.24718771584145927</v>
      </c>
      <c r="P48" s="49">
        <f t="shared" si="35"/>
        <v>2.5950226411288839</v>
      </c>
      <c r="Q48" s="254">
        <f t="shared" si="36"/>
        <v>2.5144277242208113</v>
      </c>
      <c r="R48" s="92">
        <f t="shared" si="37"/>
        <v>-3.1057500474451476E-2</v>
      </c>
    </row>
    <row r="49" spans="1:18" ht="20.100000000000001" customHeight="1" x14ac:dyDescent="0.25">
      <c r="A49" s="57" t="s">
        <v>164</v>
      </c>
      <c r="B49" s="25">
        <v>1788.3100000000002</v>
      </c>
      <c r="C49" s="223">
        <v>1781.9700000000005</v>
      </c>
      <c r="D49" s="4">
        <f t="shared" si="26"/>
        <v>1.4667716522516539E-2</v>
      </c>
      <c r="E49" s="229">
        <f t="shared" si="27"/>
        <v>1.5297578975724861E-2</v>
      </c>
      <c r="F49" s="87">
        <f t="shared" si="38"/>
        <v>-3.5452466294991864E-3</v>
      </c>
      <c r="G49" s="83">
        <f t="shared" si="39"/>
        <v>4.2942093422750183E-2</v>
      </c>
      <c r="I49" s="25">
        <v>470.03700000000003</v>
      </c>
      <c r="J49" s="223">
        <v>491.57600000000002</v>
      </c>
      <c r="K49" s="4">
        <f t="shared" si="28"/>
        <v>1.6277067064617713E-2</v>
      </c>
      <c r="L49" s="229">
        <f t="shared" si="29"/>
        <v>1.7559870436407662E-2</v>
      </c>
      <c r="M49" s="87">
        <f t="shared" si="40"/>
        <v>4.5824052149086109E-2</v>
      </c>
      <c r="N49" s="83">
        <f t="shared" si="41"/>
        <v>7.8810474067434633E-2</v>
      </c>
      <c r="P49" s="49">
        <f t="shared" si="35"/>
        <v>2.6283865772712782</v>
      </c>
      <c r="Q49" s="254">
        <f t="shared" si="36"/>
        <v>2.7586098531400634</v>
      </c>
      <c r="R49" s="92">
        <f t="shared" si="37"/>
        <v>4.9544947837916409E-2</v>
      </c>
    </row>
    <row r="50" spans="1:18" ht="20.100000000000001" customHeight="1" x14ac:dyDescent="0.25">
      <c r="A50" s="57" t="s">
        <v>161</v>
      </c>
      <c r="B50" s="25">
        <v>1835.65</v>
      </c>
      <c r="C50" s="223">
        <v>1476.89</v>
      </c>
      <c r="D50" s="4">
        <f t="shared" si="26"/>
        <v>1.5055999146992122E-2</v>
      </c>
      <c r="E50" s="229">
        <f t="shared" si="27"/>
        <v>1.267857562891535E-2</v>
      </c>
      <c r="F50" s="87">
        <f t="shared" si="38"/>
        <v>-0.19544030724811373</v>
      </c>
      <c r="G50" s="83">
        <f t="shared" si="39"/>
        <v>-0.15790539670372741</v>
      </c>
      <c r="I50" s="25">
        <v>375.44500000000005</v>
      </c>
      <c r="J50" s="223">
        <v>324.57099999999997</v>
      </c>
      <c r="K50" s="4">
        <f t="shared" si="28"/>
        <v>1.3001409344531169E-2</v>
      </c>
      <c r="L50" s="229">
        <f t="shared" si="29"/>
        <v>1.1594188299297098E-2</v>
      </c>
      <c r="M50" s="87">
        <f t="shared" si="40"/>
        <v>-0.13550320286593262</v>
      </c>
      <c r="N50" s="83">
        <f t="shared" si="41"/>
        <v>-0.10823603872037121</v>
      </c>
      <c r="P50" s="49">
        <f t="shared" si="35"/>
        <v>2.0452973061313435</v>
      </c>
      <c r="Q50" s="254">
        <f t="shared" si="36"/>
        <v>2.1976653643805562</v>
      </c>
      <c r="R50" s="92">
        <f t="shared" si="37"/>
        <v>7.4496777457461708E-2</v>
      </c>
    </row>
    <row r="51" spans="1:18" ht="20.100000000000001" customHeight="1" x14ac:dyDescent="0.25">
      <c r="A51" s="57" t="s">
        <v>170</v>
      </c>
      <c r="B51" s="25">
        <v>2361.75</v>
      </c>
      <c r="C51" s="223">
        <v>1503.44</v>
      </c>
      <c r="D51" s="4">
        <f t="shared" si="26"/>
        <v>1.9371070729936886E-2</v>
      </c>
      <c r="E51" s="229">
        <f t="shared" si="27"/>
        <v>1.2906497940629629E-2</v>
      </c>
      <c r="F51" s="87">
        <f t="shared" si="38"/>
        <v>-0.3634211919127765</v>
      </c>
      <c r="G51" s="83">
        <f t="shared" si="39"/>
        <v>-0.33372304915064027</v>
      </c>
      <c r="I51" s="25">
        <v>493.74799999999999</v>
      </c>
      <c r="J51" s="223">
        <v>307.38100000000003</v>
      </c>
      <c r="K51" s="4">
        <f t="shared" si="28"/>
        <v>1.7098163142520408E-2</v>
      </c>
      <c r="L51" s="229">
        <f t="shared" si="29"/>
        <v>1.0980134373145605E-2</v>
      </c>
      <c r="M51" s="87">
        <f t="shared" si="40"/>
        <v>-0.37745368082503616</v>
      </c>
      <c r="N51" s="83">
        <f t="shared" si="41"/>
        <v>-0.35781789648270695</v>
      </c>
      <c r="P51" s="49">
        <f t="shared" si="35"/>
        <v>2.0906023076108817</v>
      </c>
      <c r="Q51" s="254">
        <f t="shared" si="36"/>
        <v>2.0445179056031502</v>
      </c>
      <c r="R51" s="92">
        <f t="shared" si="37"/>
        <v>-2.2043600468611521E-2</v>
      </c>
    </row>
    <row r="52" spans="1:18" ht="20.100000000000001" customHeight="1" x14ac:dyDescent="0.25">
      <c r="A52" s="57" t="s">
        <v>165</v>
      </c>
      <c r="B52" s="25">
        <v>497.62000000000006</v>
      </c>
      <c r="C52" s="223">
        <v>371.68999999999994</v>
      </c>
      <c r="D52" s="4">
        <f t="shared" si="26"/>
        <v>4.0814786563485523E-3</v>
      </c>
      <c r="E52" s="229">
        <f t="shared" si="27"/>
        <v>3.1908265175548249E-3</v>
      </c>
      <c r="F52" s="87">
        <f t="shared" si="38"/>
        <v>-0.25306458743619653</v>
      </c>
      <c r="G52" s="83">
        <f t="shared" si="39"/>
        <v>-0.21821800719412288</v>
      </c>
      <c r="I52" s="25">
        <v>112.717</v>
      </c>
      <c r="J52" s="223">
        <v>97.481000000000009</v>
      </c>
      <c r="K52" s="4">
        <f t="shared" si="28"/>
        <v>3.9033143525350439E-3</v>
      </c>
      <c r="L52" s="229">
        <f t="shared" si="29"/>
        <v>3.4821751468978456E-3</v>
      </c>
      <c r="M52" s="87">
        <f t="shared" si="40"/>
        <v>-0.1351703824622727</v>
      </c>
      <c r="N52" s="83">
        <f t="shared" si="41"/>
        <v>-0.10789272080115339</v>
      </c>
      <c r="P52" s="49">
        <f t="shared" si="35"/>
        <v>2.265121980627788</v>
      </c>
      <c r="Q52" s="254">
        <f t="shared" si="36"/>
        <v>2.6226425246845499</v>
      </c>
      <c r="R52" s="92">
        <f t="shared" si="37"/>
        <v>0.15783721455816416</v>
      </c>
    </row>
    <row r="53" spans="1:18" ht="20.100000000000001" customHeight="1" x14ac:dyDescent="0.25">
      <c r="A53" s="57" t="s">
        <v>167</v>
      </c>
      <c r="B53" s="25">
        <v>185.73</v>
      </c>
      <c r="C53" s="223">
        <v>568.06000000000006</v>
      </c>
      <c r="D53" s="4">
        <f t="shared" si="26"/>
        <v>1.5233572421599142E-3</v>
      </c>
      <c r="E53" s="229">
        <f t="shared" si="27"/>
        <v>4.8765931597895941E-3</v>
      </c>
      <c r="F53" s="87">
        <f t="shared" si="38"/>
        <v>2.0585258170462502</v>
      </c>
      <c r="G53" s="83">
        <f t="shared" si="39"/>
        <v>2.2012144130258284</v>
      </c>
      <c r="I53" s="25">
        <v>24.068999999999999</v>
      </c>
      <c r="J53" s="223">
        <v>80.997</v>
      </c>
      <c r="K53" s="4">
        <f t="shared" si="28"/>
        <v>8.3349337856016372E-4</v>
      </c>
      <c r="L53" s="229">
        <f t="shared" si="29"/>
        <v>2.8933406548279643E-3</v>
      </c>
      <c r="M53" s="87">
        <f t="shared" si="40"/>
        <v>2.3652000498566621</v>
      </c>
      <c r="N53" s="83">
        <f t="shared" si="41"/>
        <v>2.4713420997130515</v>
      </c>
      <c r="P53" s="49">
        <f t="shared" si="35"/>
        <v>1.2959134227103861</v>
      </c>
      <c r="Q53" s="254">
        <f t="shared" si="36"/>
        <v>1.4258529028623734</v>
      </c>
      <c r="R53" s="92">
        <f t="shared" si="37"/>
        <v>0.10026864285441274</v>
      </c>
    </row>
    <row r="54" spans="1:18" ht="20.100000000000001" customHeight="1" x14ac:dyDescent="0.25">
      <c r="A54" s="57" t="s">
        <v>174</v>
      </c>
      <c r="B54" s="25">
        <v>10.120000000000001</v>
      </c>
      <c r="C54" s="223">
        <v>289.62</v>
      </c>
      <c r="D54" s="4">
        <f t="shared" si="26"/>
        <v>8.3004228130395386E-5</v>
      </c>
      <c r="E54" s="229">
        <f t="shared" si="27"/>
        <v>2.4862847427001766E-3</v>
      </c>
      <c r="F54" s="87">
        <f t="shared" si="38"/>
        <v>27.618577075098813</v>
      </c>
      <c r="G54" s="83">
        <f t="shared" si="39"/>
        <v>28.953711981928809</v>
      </c>
      <c r="I54" s="25">
        <v>3.859</v>
      </c>
      <c r="J54" s="223">
        <v>78.194999999999993</v>
      </c>
      <c r="K54" s="4">
        <f t="shared" si="28"/>
        <v>1.3363459004793186E-4</v>
      </c>
      <c r="L54" s="229">
        <f t="shared" si="29"/>
        <v>2.7932487932179296E-3</v>
      </c>
      <c r="M54" s="87">
        <f t="shared" si="40"/>
        <v>19.263021508162737</v>
      </c>
      <c r="N54" s="83">
        <f t="shared" si="41"/>
        <v>19.902139125925789</v>
      </c>
      <c r="P54" s="49">
        <f t="shared" si="35"/>
        <v>3.8132411067193672</v>
      </c>
      <c r="Q54" s="254">
        <f t="shared" si="36"/>
        <v>2.6999171327946963</v>
      </c>
      <c r="R54" s="92">
        <f t="shared" si="37"/>
        <v>-0.29196264877216044</v>
      </c>
    </row>
    <row r="55" spans="1:18" ht="20.100000000000001" customHeight="1" x14ac:dyDescent="0.25">
      <c r="A55" s="57" t="s">
        <v>169</v>
      </c>
      <c r="B55" s="25">
        <v>1032.72</v>
      </c>
      <c r="C55" s="223">
        <v>285.14999999999992</v>
      </c>
      <c r="D55" s="4">
        <f t="shared" si="26"/>
        <v>8.470368228737344E-3</v>
      </c>
      <c r="E55" s="229">
        <f t="shared" si="27"/>
        <v>2.4479113817448901E-3</v>
      </c>
      <c r="F55" s="87">
        <f t="shared" si="38"/>
        <v>-0.72388449918661413</v>
      </c>
      <c r="G55" s="83">
        <f t="shared" si="39"/>
        <v>-0.71100295575818273</v>
      </c>
      <c r="I55" s="25">
        <v>287.89299999999997</v>
      </c>
      <c r="J55" s="223">
        <v>73.646000000000001</v>
      </c>
      <c r="K55" s="4">
        <f t="shared" si="28"/>
        <v>9.9695421178204822E-3</v>
      </c>
      <c r="L55" s="229">
        <f t="shared" si="29"/>
        <v>2.6307513348082061E-3</v>
      </c>
      <c r="M55" s="87">
        <f t="shared" si="40"/>
        <v>-0.74418968158308807</v>
      </c>
      <c r="N55" s="83">
        <f t="shared" si="41"/>
        <v>-0.73612114741902157</v>
      </c>
      <c r="P55" s="49">
        <f t="shared" si="35"/>
        <v>2.7877159346192575</v>
      </c>
      <c r="Q55" s="254">
        <f t="shared" si="36"/>
        <v>2.5827108539365251</v>
      </c>
      <c r="R55" s="92">
        <f t="shared" si="37"/>
        <v>-7.3538726861254497E-2</v>
      </c>
    </row>
    <row r="56" spans="1:18" ht="20.100000000000001" customHeight="1" x14ac:dyDescent="0.25">
      <c r="A56" s="57" t="s">
        <v>166</v>
      </c>
      <c r="B56" s="25">
        <v>181.28</v>
      </c>
      <c r="C56" s="223">
        <v>169.03</v>
      </c>
      <c r="D56" s="4">
        <f t="shared" si="26"/>
        <v>1.4868583473792564E-3</v>
      </c>
      <c r="E56" s="229">
        <f t="shared" si="27"/>
        <v>1.451062461358369E-3</v>
      </c>
      <c r="F56" s="87">
        <f t="shared" si="38"/>
        <v>-6.7575022065313323E-2</v>
      </c>
      <c r="G56" s="83">
        <f t="shared" si="39"/>
        <v>-2.4074846190951169E-2</v>
      </c>
      <c r="I56" s="25">
        <v>66.617999999999995</v>
      </c>
      <c r="J56" s="223">
        <v>73.037000000000006</v>
      </c>
      <c r="K56" s="4">
        <f t="shared" si="28"/>
        <v>2.3069368022319574E-3</v>
      </c>
      <c r="L56" s="229">
        <f t="shared" si="29"/>
        <v>2.6089968937944622E-3</v>
      </c>
      <c r="M56" s="87">
        <f t="shared" si="40"/>
        <v>9.6355339397760545E-2</v>
      </c>
      <c r="N56" s="83">
        <f t="shared" si="41"/>
        <v>0.13093557277783344</v>
      </c>
      <c r="P56" s="49">
        <f t="shared" si="35"/>
        <v>3.6748676081200351</v>
      </c>
      <c r="Q56" s="254">
        <f t="shared" si="36"/>
        <v>4.3209489439744422</v>
      </c>
      <c r="R56" s="92">
        <f t="shared" si="37"/>
        <v>0.17581077871399159</v>
      </c>
    </row>
    <row r="57" spans="1:18" ht="20.100000000000001" customHeight="1" x14ac:dyDescent="0.25">
      <c r="A57" s="57" t="s">
        <v>158</v>
      </c>
      <c r="B57" s="25">
        <v>3770.5899999999997</v>
      </c>
      <c r="C57" s="223">
        <v>139.31</v>
      </c>
      <c r="D57" s="4">
        <f t="shared" si="26"/>
        <v>3.0926374757528408E-2</v>
      </c>
      <c r="E57" s="229">
        <f t="shared" si="27"/>
        <v>1.1959268265505198E-3</v>
      </c>
      <c r="F57" s="87">
        <f t="shared" si="38"/>
        <v>-0.96305352743204642</v>
      </c>
      <c r="G57" s="83">
        <f t="shared" si="39"/>
        <v>-0.9613298734194704</v>
      </c>
      <c r="I57" s="25">
        <v>1002.9200000000001</v>
      </c>
      <c r="J57" s="223">
        <v>38.280999999999999</v>
      </c>
      <c r="K57" s="4">
        <f t="shared" si="28"/>
        <v>3.4730449093255206E-2</v>
      </c>
      <c r="L57" s="229">
        <f t="shared" si="29"/>
        <v>1.3674577281562192E-3</v>
      </c>
      <c r="M57" s="87">
        <f t="shared" si="40"/>
        <v>-0.96183045507119214</v>
      </c>
      <c r="N57" s="83">
        <f t="shared" si="41"/>
        <v>-0.96062654633447331</v>
      </c>
      <c r="P57" s="49">
        <f t="shared" si="35"/>
        <v>2.6598489891502397</v>
      </c>
      <c r="Q57" s="254">
        <f t="shared" si="36"/>
        <v>2.7479003660900148</v>
      </c>
      <c r="R57" s="92">
        <f t="shared" si="37"/>
        <v>3.3103900747352366E-2</v>
      </c>
    </row>
    <row r="58" spans="1:18" ht="20.100000000000001" customHeight="1" x14ac:dyDescent="0.25">
      <c r="A58" s="57" t="s">
        <v>168</v>
      </c>
      <c r="B58" s="25">
        <v>260.39</v>
      </c>
      <c r="C58" s="223">
        <v>98.830000000000013</v>
      </c>
      <c r="D58" s="4">
        <f t="shared" si="26"/>
        <v>2.1357184745922578E-3</v>
      </c>
      <c r="E58" s="229">
        <f t="shared" si="27"/>
        <v>8.4842041682569734E-4</v>
      </c>
      <c r="F58" s="87">
        <f t="shared" ref="F58" si="42">(C58-B58)/B58</f>
        <v>-0.62045393448289099</v>
      </c>
      <c r="G58" s="83">
        <f t="shared" ref="G58" si="43">(E58-D58)/D58</f>
        <v>-0.60274707227614632</v>
      </c>
      <c r="I58" s="25">
        <v>62.826999999999998</v>
      </c>
      <c r="J58" s="223">
        <v>23.935000000000002</v>
      </c>
      <c r="K58" s="4">
        <f t="shared" si="28"/>
        <v>2.1756570067223151E-3</v>
      </c>
      <c r="L58" s="229">
        <f t="shared" si="29"/>
        <v>8.5499596989156799E-4</v>
      </c>
      <c r="M58" s="87">
        <f t="shared" ref="M58:M59" si="44">(J58-I58)/I58</f>
        <v>-0.61903321820236523</v>
      </c>
      <c r="N58" s="83">
        <f t="shared" ref="N58:N59" si="45">(L58-K58)/K58</f>
        <v>-0.6070171137960565</v>
      </c>
      <c r="P58" s="49">
        <f t="shared" ref="P58:P59" si="46">(I58/B58)*10</f>
        <v>2.4128038711164024</v>
      </c>
      <c r="Q58" s="254">
        <f t="shared" ref="Q58:Q59" si="47">(J58/C58)*10</f>
        <v>2.4218354750581805</v>
      </c>
      <c r="R58" s="92">
        <f t="shared" ref="R58:R59" si="48">(Q58-P58)/P58</f>
        <v>3.7431985458475075E-3</v>
      </c>
    </row>
    <row r="59" spans="1:18" ht="20.100000000000001" customHeight="1" x14ac:dyDescent="0.25">
      <c r="A59" s="57" t="s">
        <v>196</v>
      </c>
      <c r="B59" s="25">
        <v>29.74</v>
      </c>
      <c r="C59" s="223">
        <v>23.11</v>
      </c>
      <c r="D59" s="4">
        <f t="shared" si="26"/>
        <v>2.4392744511837533E-4</v>
      </c>
      <c r="E59" s="229">
        <f t="shared" si="27"/>
        <v>1.9839113460327698E-4</v>
      </c>
      <c r="F59" s="87">
        <f t="shared" ref="F59" si="49">(C59-B59)/B59</f>
        <v>-0.22293207800941492</v>
      </c>
      <c r="G59" s="83">
        <f t="shared" ref="G59" si="50">(E59-D59)/D59</f>
        <v>-0.18667973377493491</v>
      </c>
      <c r="I59" s="25">
        <v>6.5550000000000015</v>
      </c>
      <c r="J59" s="223">
        <v>10.856999999999999</v>
      </c>
      <c r="K59" s="4">
        <f t="shared" si="28"/>
        <v>2.2699526762482342E-4</v>
      </c>
      <c r="L59" s="229">
        <f t="shared" si="29"/>
        <v>3.8782917255536877E-4</v>
      </c>
      <c r="M59" s="87">
        <f t="shared" si="44"/>
        <v>0.65629290617848923</v>
      </c>
      <c r="N59" s="83">
        <f t="shared" si="45"/>
        <v>0.70853417612375424</v>
      </c>
      <c r="P59" s="49">
        <f t="shared" si="46"/>
        <v>2.2041022192333566</v>
      </c>
      <c r="Q59" s="254">
        <f t="shared" si="47"/>
        <v>4.697966248377325</v>
      </c>
      <c r="R59" s="92">
        <f t="shared" si="48"/>
        <v>1.1314647784399938</v>
      </c>
    </row>
    <row r="60" spans="1:18" ht="20.100000000000001" customHeight="1" x14ac:dyDescent="0.25">
      <c r="A60" s="57" t="s">
        <v>195</v>
      </c>
      <c r="B60" s="25">
        <v>0.98000000000000009</v>
      </c>
      <c r="C60" s="223">
        <v>35.909999999999997</v>
      </c>
      <c r="D60" s="4">
        <f t="shared" si="26"/>
        <v>8.0379588505718849E-6</v>
      </c>
      <c r="E60" s="229">
        <f t="shared" si="27"/>
        <v>3.0827458431863589E-4</v>
      </c>
      <c r="F60" s="87">
        <f t="shared" ref="F60" si="51">(C60-B60)/B60</f>
        <v>35.642857142857139</v>
      </c>
      <c r="G60" s="83">
        <f t="shared" ref="G60" si="52">(E60-D60)/D60</f>
        <v>37.352346665310776</v>
      </c>
      <c r="I60" s="25">
        <v>0.58899999999999997</v>
      </c>
      <c r="J60" s="223">
        <v>8.5609999999999982</v>
      </c>
      <c r="K60" s="4">
        <f t="shared" si="28"/>
        <v>2.0396676221360939E-5</v>
      </c>
      <c r="L60" s="229">
        <f t="shared" si="29"/>
        <v>3.0581242942309217E-4</v>
      </c>
      <c r="M60" s="87">
        <f t="shared" ref="M60:M61" si="53">(J60-I60)/I60</f>
        <v>13.534804753820032</v>
      </c>
      <c r="N60" s="83">
        <f t="shared" ref="N60:N61" si="54">(L60-K60)/K60</f>
        <v>13.993248218688803</v>
      </c>
      <c r="P60" s="49">
        <f t="shared" si="35"/>
        <v>6.0102040816326516</v>
      </c>
      <c r="Q60" s="254">
        <f t="shared" si="36"/>
        <v>2.3840155945419101</v>
      </c>
      <c r="R60" s="92">
        <f t="shared" si="37"/>
        <v>-0.60333866168912187</v>
      </c>
    </row>
    <row r="61" spans="1:18" ht="20.100000000000001" customHeight="1" thickBot="1" x14ac:dyDescent="0.3">
      <c r="A61" s="14" t="s">
        <v>18</v>
      </c>
      <c r="B61" s="25">
        <f>B62-SUM(B39:B60)</f>
        <v>49.03000000002794</v>
      </c>
      <c r="C61" s="223">
        <f>C62-SUM(C39:C60)</f>
        <v>140.83999999998196</v>
      </c>
      <c r="D61" s="4">
        <f t="shared" si="26"/>
        <v>4.0214400249363681E-4</v>
      </c>
      <c r="E61" s="229">
        <f t="shared" si="27"/>
        <v>1.2090613326491539E-3</v>
      </c>
      <c r="F61" s="87">
        <f t="shared" si="31"/>
        <v>1.8725270242688496</v>
      </c>
      <c r="G61" s="83">
        <f t="shared" si="32"/>
        <v>2.00653826776463</v>
      </c>
      <c r="I61" s="25">
        <f>I62-SUM(I39:I60)</f>
        <v>11.278999999994994</v>
      </c>
      <c r="J61" s="223">
        <f>J62-SUM(J39:J60)</f>
        <v>26.091999999993277</v>
      </c>
      <c r="K61" s="4">
        <f t="shared" si="28"/>
        <v>3.9058422937288275E-4</v>
      </c>
      <c r="L61" s="229">
        <f t="shared" si="29"/>
        <v>9.3204741367892377E-4</v>
      </c>
      <c r="M61" s="87">
        <f t="shared" si="53"/>
        <v>1.3133256494374375</v>
      </c>
      <c r="N61" s="83">
        <f t="shared" si="54"/>
        <v>1.3862904428461118</v>
      </c>
      <c r="P61" s="49">
        <f t="shared" ref="P61" si="55">(I61/B61)*10</f>
        <v>2.3004283091961182</v>
      </c>
      <c r="Q61" s="254">
        <f t="shared" ref="Q61" si="56">(J61/C61)*10</f>
        <v>1.8525986935527281</v>
      </c>
      <c r="R61" s="92">
        <f t="shared" ref="R61" si="57">(Q61-P61)/P61</f>
        <v>-0.19467227639877357</v>
      </c>
    </row>
    <row r="62" spans="1:18" ht="26.25" customHeight="1" thickBot="1" x14ac:dyDescent="0.3">
      <c r="A62" s="18" t="s">
        <v>19</v>
      </c>
      <c r="B62" s="61">
        <v>121921.5</v>
      </c>
      <c r="C62" s="251">
        <v>116487.06</v>
      </c>
      <c r="D62" s="58">
        <f>SUM(D39:D61)</f>
        <v>1.0000000000000002</v>
      </c>
      <c r="E62" s="252">
        <f>SUM(E39:E61)</f>
        <v>1</v>
      </c>
      <c r="F62" s="97">
        <f t="shared" si="31"/>
        <v>-4.4573270506022333E-2</v>
      </c>
      <c r="G62" s="99">
        <v>0</v>
      </c>
      <c r="H62" s="2"/>
      <c r="I62" s="61">
        <v>28877.253999999997</v>
      </c>
      <c r="J62" s="251">
        <v>27994.284</v>
      </c>
      <c r="K62" s="58">
        <f>SUM(K39:K61)</f>
        <v>0.99999999999999989</v>
      </c>
      <c r="L62" s="252">
        <f>SUM(L39:L61)</f>
        <v>1</v>
      </c>
      <c r="M62" s="97">
        <f t="shared" si="33"/>
        <v>-3.0576660786375241E-2</v>
      </c>
      <c r="N62" s="99">
        <v>0</v>
      </c>
      <c r="O62" s="2"/>
      <c r="P62" s="40">
        <f t="shared" si="30"/>
        <v>2.3685120343827788</v>
      </c>
      <c r="Q62" s="244">
        <f t="shared" si="30"/>
        <v>2.4032097642433419</v>
      </c>
      <c r="R62" s="98">
        <f t="shared" si="9"/>
        <v>1.4649589850872391E-2</v>
      </c>
    </row>
    <row r="64" spans="1:18" ht="15.75" thickBot="1" x14ac:dyDescent="0.3"/>
    <row r="65" spans="1:18" x14ac:dyDescent="0.25">
      <c r="A65" s="403" t="s">
        <v>16</v>
      </c>
      <c r="B65" s="389" t="s">
        <v>1</v>
      </c>
      <c r="C65" s="384"/>
      <c r="D65" s="389" t="s">
        <v>13</v>
      </c>
      <c r="E65" s="384"/>
      <c r="F65" s="401" t="s">
        <v>136</v>
      </c>
      <c r="G65" s="402"/>
      <c r="I65" s="399" t="s">
        <v>20</v>
      </c>
      <c r="J65" s="400"/>
      <c r="K65" s="389" t="s">
        <v>13</v>
      </c>
      <c r="L65" s="390"/>
      <c r="M65" s="406" t="s">
        <v>136</v>
      </c>
      <c r="N65" s="402"/>
      <c r="P65" s="395" t="s">
        <v>23</v>
      </c>
      <c r="Q65" s="384"/>
      <c r="R65" s="208" t="s">
        <v>0</v>
      </c>
    </row>
    <row r="66" spans="1:18" x14ac:dyDescent="0.25">
      <c r="A66" s="404"/>
      <c r="B66" s="392" t="str">
        <f>B5</f>
        <v>jan-ago</v>
      </c>
      <c r="C66" s="380"/>
      <c r="D66" s="392" t="str">
        <f>B5</f>
        <v>jan-ago</v>
      </c>
      <c r="E66" s="380"/>
      <c r="F66" s="392" t="str">
        <f>B5</f>
        <v>jan-ago</v>
      </c>
      <c r="G66" s="381"/>
      <c r="I66" s="394" t="str">
        <f>B5</f>
        <v>jan-ago</v>
      </c>
      <c r="J66" s="380"/>
      <c r="K66" s="392" t="str">
        <f>B5</f>
        <v>jan-ago</v>
      </c>
      <c r="L66" s="393"/>
      <c r="M66" s="380" t="str">
        <f>B5</f>
        <v>jan-ago</v>
      </c>
      <c r="N66" s="381"/>
      <c r="P66" s="394" t="str">
        <f>B5</f>
        <v>jan-ago</v>
      </c>
      <c r="Q66" s="393"/>
      <c r="R66" s="209" t="str">
        <f>R37</f>
        <v>2018/2017</v>
      </c>
    </row>
    <row r="67" spans="1:18" ht="19.5" customHeight="1" thickBot="1" x14ac:dyDescent="0.3">
      <c r="A67" s="405"/>
      <c r="B67" s="148">
        <f>B6</f>
        <v>2017</v>
      </c>
      <c r="C67" s="213">
        <f>C6</f>
        <v>2018</v>
      </c>
      <c r="D67" s="148">
        <f>B6</f>
        <v>2017</v>
      </c>
      <c r="E67" s="213">
        <f>C6</f>
        <v>2018</v>
      </c>
      <c r="F67" s="148" t="s">
        <v>1</v>
      </c>
      <c r="G67" s="212" t="s">
        <v>15</v>
      </c>
      <c r="I67" s="36">
        <f>B6</f>
        <v>2017</v>
      </c>
      <c r="J67" s="213">
        <f>C6</f>
        <v>2018</v>
      </c>
      <c r="K67" s="148">
        <f>B6</f>
        <v>2017</v>
      </c>
      <c r="L67" s="213">
        <f>C6</f>
        <v>2018</v>
      </c>
      <c r="M67" s="37">
        <v>1000</v>
      </c>
      <c r="N67" s="212" t="s">
        <v>15</v>
      </c>
      <c r="P67" s="36">
        <f>B6</f>
        <v>2017</v>
      </c>
      <c r="Q67" s="213">
        <f>C6</f>
        <v>2018</v>
      </c>
      <c r="R67" s="210" t="s">
        <v>24</v>
      </c>
    </row>
    <row r="68" spans="1:18" ht="20.100000000000001" customHeight="1" x14ac:dyDescent="0.25">
      <c r="A68" s="57" t="s">
        <v>143</v>
      </c>
      <c r="B68" s="59">
        <v>42502.11</v>
      </c>
      <c r="C68" s="245">
        <v>49881.299999999996</v>
      </c>
      <c r="D68" s="4">
        <f>B68/$B$96</f>
        <v>0.20286803936437392</v>
      </c>
      <c r="E68" s="247">
        <f>C68/$C$96</f>
        <v>0.2327865418911052</v>
      </c>
      <c r="F68" s="100">
        <f t="shared" ref="F68:F76" si="58">(C68-B68)/B68</f>
        <v>0.17361938030841281</v>
      </c>
      <c r="G68" s="101">
        <f t="shared" ref="G68:G76" si="59">(E68-D68)/D68</f>
        <v>0.1474776540477836</v>
      </c>
      <c r="I68" s="25">
        <v>9938.2889999999989</v>
      </c>
      <c r="J68" s="245">
        <v>12503.080999999998</v>
      </c>
      <c r="K68" s="290">
        <f>I68/$I$96</f>
        <v>0.18494107923994219</v>
      </c>
      <c r="L68" s="247">
        <f>J68/$J$96</f>
        <v>0.22144562372670248</v>
      </c>
      <c r="M68" s="100">
        <f t="shared" ref="M68:M76" si="60">(J68-I68)/I68</f>
        <v>0.25807178680354331</v>
      </c>
      <c r="N68" s="101">
        <f t="shared" ref="N68:N76" si="61">(L68-K68)/K68</f>
        <v>0.19738472726980993</v>
      </c>
      <c r="P68" s="64">
        <f t="shared" ref="P68:Q96" si="62">(I68/B68)*10</f>
        <v>2.3383048512179747</v>
      </c>
      <c r="Q68" s="249">
        <f t="shared" si="62"/>
        <v>2.5065667895584114</v>
      </c>
      <c r="R68" s="104">
        <f t="shared" si="9"/>
        <v>7.195893993582253E-2</v>
      </c>
    </row>
    <row r="69" spans="1:18" ht="20.100000000000001" customHeight="1" x14ac:dyDescent="0.25">
      <c r="A69" s="57" t="s">
        <v>140</v>
      </c>
      <c r="B69" s="25">
        <v>35664.55000000001</v>
      </c>
      <c r="C69" s="223">
        <v>43257.529999999992</v>
      </c>
      <c r="D69" s="4">
        <f t="shared" ref="D69:D95" si="63">B69/$B$96</f>
        <v>0.17023148576182884</v>
      </c>
      <c r="E69" s="229">
        <f t="shared" ref="E69:E95" si="64">C69/$C$96</f>
        <v>0.2018746668481122</v>
      </c>
      <c r="F69" s="102">
        <f t="shared" si="58"/>
        <v>0.21289992443476727</v>
      </c>
      <c r="G69" s="83">
        <f t="shared" si="59"/>
        <v>0.18588324565618483</v>
      </c>
      <c r="I69" s="25">
        <v>9140.7999999999975</v>
      </c>
      <c r="J69" s="223">
        <v>11288.201000000003</v>
      </c>
      <c r="K69" s="291">
        <f t="shared" ref="K69:K95" si="65">I69/$I$96</f>
        <v>0.17010064983182349</v>
      </c>
      <c r="L69" s="229">
        <f t="shared" ref="L69:L96" si="66">J69/$J$96</f>
        <v>0.19992853850961917</v>
      </c>
      <c r="M69" s="102">
        <f t="shared" si="60"/>
        <v>0.23492484246455517</v>
      </c>
      <c r="N69" s="83">
        <f t="shared" si="61"/>
        <v>0.17535434877695152</v>
      </c>
      <c r="P69" s="62">
        <f t="shared" si="62"/>
        <v>2.5629932243642486</v>
      </c>
      <c r="Q69" s="236">
        <f t="shared" si="62"/>
        <v>2.6095343400328233</v>
      </c>
      <c r="R69" s="92">
        <f t="shared" si="9"/>
        <v>1.8158891418887463E-2</v>
      </c>
    </row>
    <row r="70" spans="1:18" ht="20.100000000000001" customHeight="1" x14ac:dyDescent="0.25">
      <c r="A70" s="57" t="s">
        <v>144</v>
      </c>
      <c r="B70" s="25">
        <v>21028.260000000006</v>
      </c>
      <c r="C70" s="223">
        <v>23737.599999999999</v>
      </c>
      <c r="D70" s="4">
        <f t="shared" si="63"/>
        <v>0.10037059048231466</v>
      </c>
      <c r="E70" s="229">
        <f t="shared" si="64"/>
        <v>0.11077886536225598</v>
      </c>
      <c r="F70" s="102">
        <f t="shared" si="58"/>
        <v>0.12884280487306093</v>
      </c>
      <c r="G70" s="83">
        <f t="shared" si="59"/>
        <v>0.10369845220523302</v>
      </c>
      <c r="I70" s="25">
        <v>6344.0920000000015</v>
      </c>
      <c r="J70" s="223">
        <v>6761.3009999999995</v>
      </c>
      <c r="K70" s="291">
        <f t="shared" si="65"/>
        <v>0.11805686283398317</v>
      </c>
      <c r="L70" s="229">
        <f t="shared" si="66"/>
        <v>0.11975132506531609</v>
      </c>
      <c r="M70" s="102">
        <f t="shared" si="60"/>
        <v>6.5763390568736702E-2</v>
      </c>
      <c r="N70" s="83">
        <f t="shared" si="61"/>
        <v>1.4352932905863739E-2</v>
      </c>
      <c r="P70" s="62">
        <f t="shared" si="62"/>
        <v>3.0169362562570559</v>
      </c>
      <c r="Q70" s="236">
        <f t="shared" si="62"/>
        <v>2.8483507178484766</v>
      </c>
      <c r="R70" s="92">
        <f t="shared" si="9"/>
        <v>-5.5879715078148158E-2</v>
      </c>
    </row>
    <row r="71" spans="1:18" ht="20.100000000000001" customHeight="1" x14ac:dyDescent="0.25">
      <c r="A71" s="57" t="s">
        <v>147</v>
      </c>
      <c r="B71" s="25">
        <v>16053.369999999999</v>
      </c>
      <c r="C71" s="223">
        <v>20334.189999999999</v>
      </c>
      <c r="D71" s="4">
        <f t="shared" si="63"/>
        <v>7.6624800441457114E-2</v>
      </c>
      <c r="E71" s="229">
        <f t="shared" si="64"/>
        <v>9.4895798069751444E-2</v>
      </c>
      <c r="F71" s="102">
        <f t="shared" si="58"/>
        <v>0.26666176634563332</v>
      </c>
      <c r="G71" s="83">
        <f t="shared" si="59"/>
        <v>0.23844757210498368</v>
      </c>
      <c r="I71" s="25">
        <v>5136.5520000000006</v>
      </c>
      <c r="J71" s="223">
        <v>6069.9319999999998</v>
      </c>
      <c r="K71" s="291">
        <f t="shared" si="65"/>
        <v>9.5585816678513152E-2</v>
      </c>
      <c r="L71" s="229">
        <f t="shared" si="66"/>
        <v>0.10750629206662508</v>
      </c>
      <c r="M71" s="102">
        <f t="shared" si="60"/>
        <v>0.18171333610562088</v>
      </c>
      <c r="N71" s="83">
        <f t="shared" si="61"/>
        <v>0.12470966721144884</v>
      </c>
      <c r="P71" s="62">
        <f t="shared" si="62"/>
        <v>3.1996720937722118</v>
      </c>
      <c r="Q71" s="236">
        <f t="shared" si="62"/>
        <v>2.9850866938884706</v>
      </c>
      <c r="R71" s="92">
        <f t="shared" si="9"/>
        <v>-6.7064809641402531E-2</v>
      </c>
    </row>
    <row r="72" spans="1:18" ht="20.100000000000001" customHeight="1" x14ac:dyDescent="0.25">
      <c r="A72" s="57" t="s">
        <v>151</v>
      </c>
      <c r="B72" s="25">
        <v>18380.37</v>
      </c>
      <c r="C72" s="223">
        <v>18470.370000000003</v>
      </c>
      <c r="D72" s="4">
        <f t="shared" si="63"/>
        <v>8.7731870833983469E-2</v>
      </c>
      <c r="E72" s="229">
        <f t="shared" si="64"/>
        <v>8.6197704545575474E-2</v>
      </c>
      <c r="F72" s="102">
        <f t="shared" si="58"/>
        <v>4.896528198290004E-3</v>
      </c>
      <c r="G72" s="83">
        <f t="shared" si="59"/>
        <v>-1.74869893212596E-2</v>
      </c>
      <c r="I72" s="25">
        <v>4477.7389999999996</v>
      </c>
      <c r="J72" s="223">
        <v>5089.6000000000004</v>
      </c>
      <c r="K72" s="291">
        <f t="shared" si="65"/>
        <v>8.3326001408771624E-2</v>
      </c>
      <c r="L72" s="229">
        <f t="shared" si="66"/>
        <v>9.0143353187860265E-2</v>
      </c>
      <c r="M72" s="102">
        <f t="shared" si="60"/>
        <v>0.13664507913480461</v>
      </c>
      <c r="N72" s="83">
        <f t="shared" si="61"/>
        <v>8.1815419722888388E-2</v>
      </c>
      <c r="P72" s="62">
        <f t="shared" si="62"/>
        <v>2.4361528086757773</v>
      </c>
      <c r="Q72" s="236">
        <f t="shared" si="62"/>
        <v>2.7555484811619908</v>
      </c>
      <c r="R72" s="92">
        <f t="shared" ref="R72:R76" si="67">(Q72-P72)/P72</f>
        <v>0.13110658385170337</v>
      </c>
    </row>
    <row r="73" spans="1:18" ht="20.100000000000001" customHeight="1" x14ac:dyDescent="0.25">
      <c r="A73" s="57" t="s">
        <v>148</v>
      </c>
      <c r="B73" s="25">
        <v>35066.439999999995</v>
      </c>
      <c r="C73" s="223">
        <v>16741.509999999998</v>
      </c>
      <c r="D73" s="4">
        <f t="shared" si="63"/>
        <v>0.16737662977881462</v>
      </c>
      <c r="E73" s="229">
        <f t="shared" si="64"/>
        <v>7.8129443677998706E-2</v>
      </c>
      <c r="F73" s="102">
        <f t="shared" si="58"/>
        <v>-0.52257742730656431</v>
      </c>
      <c r="G73" s="83">
        <f t="shared" si="59"/>
        <v>-0.53321175255323616</v>
      </c>
      <c r="I73" s="25">
        <v>9046.2489999999998</v>
      </c>
      <c r="J73" s="223">
        <v>4549.3710000000001</v>
      </c>
      <c r="K73" s="291">
        <f t="shared" si="65"/>
        <v>0.16834115541752187</v>
      </c>
      <c r="L73" s="229">
        <f t="shared" si="66"/>
        <v>8.0575203716521743E-2</v>
      </c>
      <c r="M73" s="102">
        <f t="shared" si="60"/>
        <v>-0.4970986317091205</v>
      </c>
      <c r="N73" s="83">
        <f t="shared" si="61"/>
        <v>-0.5213576649353624</v>
      </c>
      <c r="P73" s="62">
        <f t="shared" si="62"/>
        <v>2.5797454774422501</v>
      </c>
      <c r="Q73" s="236">
        <f t="shared" si="62"/>
        <v>2.7174197548488759</v>
      </c>
      <c r="R73" s="92">
        <f t="shared" si="67"/>
        <v>5.3367387833595958E-2</v>
      </c>
    </row>
    <row r="74" spans="1:18" ht="20.100000000000001" customHeight="1" x14ac:dyDescent="0.25">
      <c r="A74" s="57" t="s">
        <v>155</v>
      </c>
      <c r="B74" s="25">
        <v>14481.159999999998</v>
      </c>
      <c r="C74" s="223">
        <v>15363.769999999999</v>
      </c>
      <c r="D74" s="4">
        <f t="shared" si="63"/>
        <v>6.9120439830441277E-2</v>
      </c>
      <c r="E74" s="229">
        <f t="shared" si="64"/>
        <v>7.1699793082985117E-2</v>
      </c>
      <c r="F74" s="102">
        <f t="shared" si="58"/>
        <v>6.0948846639357672E-2</v>
      </c>
      <c r="G74" s="83">
        <f t="shared" si="59"/>
        <v>3.7316794552685537E-2</v>
      </c>
      <c r="I74" s="25">
        <v>2909.1959999999995</v>
      </c>
      <c r="J74" s="223">
        <v>3078.0399999999991</v>
      </c>
      <c r="K74" s="291">
        <f t="shared" si="65"/>
        <v>5.4137070069156051E-2</v>
      </c>
      <c r="L74" s="229">
        <f t="shared" si="66"/>
        <v>5.4516041898452001E-2</v>
      </c>
      <c r="M74" s="102">
        <f t="shared" si="60"/>
        <v>5.8038028376224779E-2</v>
      </c>
      <c r="N74" s="83">
        <f t="shared" si="61"/>
        <v>7.000227917983777E-3</v>
      </c>
      <c r="P74" s="62">
        <f t="shared" si="62"/>
        <v>2.0089523214991063</v>
      </c>
      <c r="Q74" s="236">
        <f t="shared" si="62"/>
        <v>2.0034405617891959</v>
      </c>
      <c r="R74" s="92">
        <f t="shared" si="67"/>
        <v>-2.743599064510108E-3</v>
      </c>
    </row>
    <row r="75" spans="1:18" ht="20.100000000000001" customHeight="1" x14ac:dyDescent="0.25">
      <c r="A75" s="57" t="s">
        <v>156</v>
      </c>
      <c r="B75" s="25">
        <v>2773.09</v>
      </c>
      <c r="C75" s="223">
        <v>4664.1400000000003</v>
      </c>
      <c r="D75" s="4">
        <f t="shared" si="63"/>
        <v>1.3236315356601159E-2</v>
      </c>
      <c r="E75" s="229">
        <f t="shared" si="64"/>
        <v>2.1766654467625737E-2</v>
      </c>
      <c r="F75" s="102">
        <f t="shared" si="58"/>
        <v>0.68192882308183289</v>
      </c>
      <c r="G75" s="83">
        <f t="shared" si="59"/>
        <v>0.64446478352983361</v>
      </c>
      <c r="I75" s="25">
        <v>747.59600000000012</v>
      </c>
      <c r="J75" s="223">
        <v>1282.4659999999997</v>
      </c>
      <c r="K75" s="291">
        <f t="shared" si="65"/>
        <v>1.3911973285890947E-2</v>
      </c>
      <c r="L75" s="229">
        <f t="shared" si="66"/>
        <v>2.2714120085944353E-2</v>
      </c>
      <c r="M75" s="102">
        <f t="shared" si="60"/>
        <v>0.71545326620260064</v>
      </c>
      <c r="N75" s="83">
        <f t="shared" si="61"/>
        <v>0.63270296881465726</v>
      </c>
      <c r="P75" s="62">
        <f t="shared" si="62"/>
        <v>2.6958951927272468</v>
      </c>
      <c r="Q75" s="236">
        <f t="shared" si="62"/>
        <v>2.7496301568992343</v>
      </c>
      <c r="R75" s="92">
        <f t="shared" si="67"/>
        <v>1.9932141396649648E-2</v>
      </c>
    </row>
    <row r="76" spans="1:18" ht="20.100000000000001" customHeight="1" x14ac:dyDescent="0.25">
      <c r="A76" s="57" t="s">
        <v>159</v>
      </c>
      <c r="B76" s="25">
        <v>2851.07</v>
      </c>
      <c r="C76" s="223">
        <v>2695.44</v>
      </c>
      <c r="D76" s="4">
        <f t="shared" si="63"/>
        <v>1.360852392953163E-2</v>
      </c>
      <c r="E76" s="229">
        <f t="shared" si="64"/>
        <v>1.2579105926969841E-2</v>
      </c>
      <c r="F76" s="102">
        <f t="shared" si="58"/>
        <v>-5.4586523656030929E-2</v>
      </c>
      <c r="G76" s="83">
        <f t="shared" si="59"/>
        <v>-7.5645088908420519E-2</v>
      </c>
      <c r="I76" s="25">
        <v>1258.9740000000002</v>
      </c>
      <c r="J76" s="223">
        <v>988.9129999999999</v>
      </c>
      <c r="K76" s="291">
        <f t="shared" si="65"/>
        <v>2.3428178662849013E-2</v>
      </c>
      <c r="L76" s="229">
        <f t="shared" si="66"/>
        <v>1.7514919410379293E-2</v>
      </c>
      <c r="M76" s="102">
        <f t="shared" si="60"/>
        <v>-0.21450879843428081</v>
      </c>
      <c r="N76" s="83">
        <f t="shared" si="61"/>
        <v>-0.2523994433185115</v>
      </c>
      <c r="P76" s="62">
        <f t="shared" si="62"/>
        <v>4.4157947717874348</v>
      </c>
      <c r="Q76" s="236">
        <f t="shared" si="62"/>
        <v>3.6688369987831293</v>
      </c>
      <c r="R76" s="92">
        <f t="shared" si="67"/>
        <v>-0.16915590773752159</v>
      </c>
    </row>
    <row r="77" spans="1:18" ht="20.100000000000001" customHeight="1" x14ac:dyDescent="0.25">
      <c r="A77" s="57" t="s">
        <v>177</v>
      </c>
      <c r="B77" s="25">
        <v>1946.4399999999996</v>
      </c>
      <c r="C77" s="223">
        <v>2434.9600000000005</v>
      </c>
      <c r="D77" s="4">
        <f t="shared" si="63"/>
        <v>9.2906085495612304E-3</v>
      </c>
      <c r="E77" s="229">
        <f t="shared" si="64"/>
        <v>1.1363495298702434E-2</v>
      </c>
      <c r="F77" s="102">
        <f t="shared" ref="F77:F80" si="68">(C77-B77)/B77</f>
        <v>0.25098127864203418</v>
      </c>
      <c r="G77" s="83">
        <f t="shared" ref="G77:G80" si="69">(E77-D77)/D77</f>
        <v>0.22311635864144766</v>
      </c>
      <c r="I77" s="25">
        <v>444.63600000000002</v>
      </c>
      <c r="J77" s="223">
        <v>576.45299999999997</v>
      </c>
      <c r="K77" s="291">
        <f t="shared" si="65"/>
        <v>8.2742071305162233E-3</v>
      </c>
      <c r="L77" s="229">
        <f t="shared" si="66"/>
        <v>1.0209723038195853E-2</v>
      </c>
      <c r="M77" s="102">
        <f t="shared" ref="M77:M80" si="70">(J77-I77)/I77</f>
        <v>0.29646047553504429</v>
      </c>
      <c r="N77" s="83">
        <f t="shared" ref="N77:N80" si="71">(L77-K77)/K77</f>
        <v>0.23392161655480265</v>
      </c>
      <c r="P77" s="62">
        <f t="shared" ref="P77:P80" si="72">(I77/B77)*10</f>
        <v>2.2843550276402054</v>
      </c>
      <c r="Q77" s="236">
        <f t="shared" ref="Q77:Q80" si="73">(J77/C77)*10</f>
        <v>2.3674023392581391</v>
      </c>
      <c r="R77" s="92">
        <f t="shared" ref="R77:R80" si="74">(Q77-P77)/P77</f>
        <v>3.635481814914019E-2</v>
      </c>
    </row>
    <row r="78" spans="1:18" ht="20.100000000000001" customHeight="1" x14ac:dyDescent="0.25">
      <c r="A78" s="57" t="s">
        <v>157</v>
      </c>
      <c r="B78" s="25">
        <v>247.26</v>
      </c>
      <c r="C78" s="223">
        <v>287.68000000000006</v>
      </c>
      <c r="D78" s="4">
        <f t="shared" si="63"/>
        <v>1.1802037925466545E-3</v>
      </c>
      <c r="E78" s="229">
        <f t="shared" si="64"/>
        <v>1.3425478560348902E-3</v>
      </c>
      <c r="F78" s="102">
        <f t="shared" si="68"/>
        <v>0.16347164927606597</v>
      </c>
      <c r="G78" s="83">
        <f t="shared" si="69"/>
        <v>0.13755595814340527</v>
      </c>
      <c r="I78" s="25">
        <v>408.64100000000002</v>
      </c>
      <c r="J78" s="223">
        <v>476.95100000000002</v>
      </c>
      <c r="K78" s="291">
        <f t="shared" si="65"/>
        <v>7.6043781340720956E-3</v>
      </c>
      <c r="L78" s="229">
        <f t="shared" si="66"/>
        <v>8.4474148157621699E-3</v>
      </c>
      <c r="M78" s="102">
        <f t="shared" si="70"/>
        <v>0.16716384307986717</v>
      </c>
      <c r="N78" s="83">
        <f t="shared" si="71"/>
        <v>0.11086201485862113</v>
      </c>
      <c r="P78" s="62">
        <f t="shared" si="72"/>
        <v>16.526773436868076</v>
      </c>
      <c r="Q78" s="236">
        <f t="shared" si="73"/>
        <v>16.579219966629587</v>
      </c>
      <c r="R78" s="92">
        <f t="shared" si="74"/>
        <v>3.1734282533644881E-3</v>
      </c>
    </row>
    <row r="79" spans="1:18" ht="20.100000000000001" customHeight="1" x14ac:dyDescent="0.25">
      <c r="A79" s="57" t="s">
        <v>172</v>
      </c>
      <c r="B79" s="25">
        <v>2105.77</v>
      </c>
      <c r="C79" s="223">
        <v>2258.48</v>
      </c>
      <c r="D79" s="4">
        <f t="shared" si="63"/>
        <v>1.0051111139007396E-2</v>
      </c>
      <c r="E79" s="229">
        <f t="shared" si="64"/>
        <v>1.0539896697364009E-2</v>
      </c>
      <c r="F79" s="102">
        <f t="shared" si="68"/>
        <v>7.2519790860350389E-2</v>
      </c>
      <c r="G79" s="83">
        <f t="shared" si="69"/>
        <v>4.8630002354633529E-2</v>
      </c>
      <c r="I79" s="25">
        <v>439.25899999999996</v>
      </c>
      <c r="J79" s="223">
        <v>476.53000000000003</v>
      </c>
      <c r="K79" s="291">
        <f t="shared" si="65"/>
        <v>8.1741468300889387E-3</v>
      </c>
      <c r="L79" s="229">
        <f t="shared" si="66"/>
        <v>8.4399583650210334E-3</v>
      </c>
      <c r="M79" s="102">
        <f t="shared" si="70"/>
        <v>8.4849712811803688E-2</v>
      </c>
      <c r="N79" s="83">
        <f t="shared" si="71"/>
        <v>3.2518566213374768E-2</v>
      </c>
      <c r="P79" s="62">
        <f t="shared" si="72"/>
        <v>2.0859780507842736</v>
      </c>
      <c r="Q79" s="236">
        <f t="shared" si="73"/>
        <v>2.109958910417626</v>
      </c>
      <c r="R79" s="92">
        <f t="shared" si="74"/>
        <v>1.1496218584052795E-2</v>
      </c>
    </row>
    <row r="80" spans="1:18" ht="20.100000000000001" customHeight="1" x14ac:dyDescent="0.25">
      <c r="A80" s="57" t="s">
        <v>178</v>
      </c>
      <c r="B80" s="25">
        <v>481.1</v>
      </c>
      <c r="C80" s="223">
        <v>2063.6699999999996</v>
      </c>
      <c r="D80" s="4">
        <f t="shared" si="63"/>
        <v>2.2963521984720359E-3</v>
      </c>
      <c r="E80" s="229">
        <f t="shared" si="64"/>
        <v>9.6307554715778666E-3</v>
      </c>
      <c r="F80" s="102">
        <f t="shared" si="68"/>
        <v>3.2894824360839734</v>
      </c>
      <c r="G80" s="83">
        <f t="shared" si="69"/>
        <v>3.19393657383482</v>
      </c>
      <c r="I80" s="25">
        <v>138.73100000000002</v>
      </c>
      <c r="J80" s="223">
        <v>451.38499999999993</v>
      </c>
      <c r="K80" s="291">
        <f t="shared" si="65"/>
        <v>2.5816376303845084E-3</v>
      </c>
      <c r="L80" s="229">
        <f t="shared" si="66"/>
        <v>7.9946081182612188E-3</v>
      </c>
      <c r="M80" s="102">
        <f t="shared" si="70"/>
        <v>2.253670772934671</v>
      </c>
      <c r="N80" s="83">
        <f t="shared" si="71"/>
        <v>2.0967197038689371</v>
      </c>
      <c r="P80" s="62">
        <f t="shared" si="72"/>
        <v>2.8836208688422369</v>
      </c>
      <c r="Q80" s="236">
        <f t="shared" si="73"/>
        <v>2.1872925419277309</v>
      </c>
      <c r="R80" s="92">
        <f t="shared" si="74"/>
        <v>-0.24147707295310261</v>
      </c>
    </row>
    <row r="81" spans="1:18" ht="20.100000000000001" customHeight="1" x14ac:dyDescent="0.25">
      <c r="A81" s="57" t="s">
        <v>160</v>
      </c>
      <c r="B81" s="25">
        <v>6331.97</v>
      </c>
      <c r="C81" s="223">
        <v>2138.6699999999996</v>
      </c>
      <c r="D81" s="4">
        <f t="shared" si="63"/>
        <v>3.0223307483182239E-2</v>
      </c>
      <c r="E81" s="229">
        <f t="shared" si="64"/>
        <v>9.9807662099073192E-3</v>
      </c>
      <c r="F81" s="102">
        <f t="shared" ref="F81:F84" si="75">(C81-B81)/B81</f>
        <v>-0.66224255642398822</v>
      </c>
      <c r="G81" s="83">
        <f t="shared" ref="G81:G84" si="76">(E81-D81)/D81</f>
        <v>-0.66976591772885485</v>
      </c>
      <c r="I81" s="25">
        <v>1020.659</v>
      </c>
      <c r="J81" s="223">
        <v>403.33400000000006</v>
      </c>
      <c r="K81" s="291">
        <f t="shared" si="65"/>
        <v>1.8993387795017854E-2</v>
      </c>
      <c r="L81" s="229">
        <f t="shared" si="66"/>
        <v>7.1435631905596587E-3</v>
      </c>
      <c r="M81" s="102">
        <f t="shared" ref="M81:M93" si="77">(J81-I81)/I81</f>
        <v>-0.60482982073346725</v>
      </c>
      <c r="N81" s="83">
        <f t="shared" ref="N81:N93" si="78">(L81-K81)/K81</f>
        <v>-0.62389210036381804</v>
      </c>
      <c r="P81" s="62">
        <f t="shared" ref="P81:P93" si="79">(I81/B81)*10</f>
        <v>1.6119138277660823</v>
      </c>
      <c r="Q81" s="236">
        <f t="shared" ref="Q81:Q93" si="80">(J81/C81)*10</f>
        <v>1.8859104022593487</v>
      </c>
      <c r="R81" s="92">
        <f t="shared" ref="R81:R93" si="81">(Q81-P81)/P81</f>
        <v>0.16998214778825524</v>
      </c>
    </row>
    <row r="82" spans="1:18" ht="20.100000000000001" customHeight="1" x14ac:dyDescent="0.25">
      <c r="A82" s="57" t="s">
        <v>176</v>
      </c>
      <c r="B82" s="25">
        <v>2200.6300000000006</v>
      </c>
      <c r="C82" s="223">
        <v>1954.58</v>
      </c>
      <c r="D82" s="4">
        <f t="shared" si="63"/>
        <v>1.0503890123723793E-2</v>
      </c>
      <c r="E82" s="229">
        <f t="shared" si="64"/>
        <v>9.1216531856530697E-3</v>
      </c>
      <c r="F82" s="102">
        <f t="shared" si="75"/>
        <v>-0.11180889109027896</v>
      </c>
      <c r="G82" s="83">
        <f t="shared" si="76"/>
        <v>-0.13159285957769512</v>
      </c>
      <c r="I82" s="25">
        <v>359.94299999999998</v>
      </c>
      <c r="J82" s="223">
        <v>367.62399999999997</v>
      </c>
      <c r="K82" s="291">
        <f t="shared" si="65"/>
        <v>6.6981597018221668E-3</v>
      </c>
      <c r="L82" s="229">
        <f t="shared" si="66"/>
        <v>6.5110932238945964E-3</v>
      </c>
      <c r="M82" s="102">
        <f t="shared" si="77"/>
        <v>2.1339489863672814E-2</v>
      </c>
      <c r="N82" s="83">
        <f t="shared" si="78"/>
        <v>-2.7928040873179068E-2</v>
      </c>
      <c r="P82" s="62">
        <f t="shared" si="79"/>
        <v>1.6356361587363613</v>
      </c>
      <c r="Q82" s="236">
        <f t="shared" si="80"/>
        <v>1.8808337341014436</v>
      </c>
      <c r="R82" s="92">
        <f t="shared" si="81"/>
        <v>0.14990960798672606</v>
      </c>
    </row>
    <row r="83" spans="1:18" ht="20.100000000000001" customHeight="1" x14ac:dyDescent="0.25">
      <c r="A83" s="57" t="s">
        <v>171</v>
      </c>
      <c r="B83" s="25">
        <v>652.06000000000006</v>
      </c>
      <c r="C83" s="223">
        <v>949.53999999999985</v>
      </c>
      <c r="D83" s="4">
        <f t="shared" si="63"/>
        <v>3.1123662742375299E-3</v>
      </c>
      <c r="E83" s="229">
        <f t="shared" si="64"/>
        <v>4.4313226196446374E-3</v>
      </c>
      <c r="F83" s="102">
        <f t="shared" si="75"/>
        <v>0.45621568567309723</v>
      </c>
      <c r="G83" s="83">
        <f t="shared" si="76"/>
        <v>0.42377928212521404</v>
      </c>
      <c r="I83" s="25">
        <v>148.11500000000001</v>
      </c>
      <c r="J83" s="223">
        <v>194.14100000000002</v>
      </c>
      <c r="K83" s="291">
        <f t="shared" si="65"/>
        <v>2.7562639757833609E-3</v>
      </c>
      <c r="L83" s="229">
        <f t="shared" si="66"/>
        <v>3.4384864687292483E-3</v>
      </c>
      <c r="M83" s="102">
        <f t="shared" si="77"/>
        <v>0.31074502920028363</v>
      </c>
      <c r="N83" s="83">
        <f t="shared" si="78"/>
        <v>0.24751710973256549</v>
      </c>
      <c r="P83" s="62">
        <f t="shared" si="79"/>
        <v>2.2714934208508417</v>
      </c>
      <c r="Q83" s="236">
        <f t="shared" si="80"/>
        <v>2.0445794805906021</v>
      </c>
      <c r="R83" s="92">
        <f t="shared" si="81"/>
        <v>-9.989636693521374E-2</v>
      </c>
    </row>
    <row r="84" spans="1:18" ht="20.100000000000001" customHeight="1" x14ac:dyDescent="0.25">
      <c r="A84" s="57" t="s">
        <v>181</v>
      </c>
      <c r="B84" s="25">
        <v>198.64999999999998</v>
      </c>
      <c r="C84" s="223">
        <v>536.33999999999992</v>
      </c>
      <c r="D84" s="4">
        <f t="shared" si="63"/>
        <v>9.4818200836929917E-4</v>
      </c>
      <c r="E84" s="229">
        <f t="shared" si="64"/>
        <v>2.5029967919415765E-3</v>
      </c>
      <c r="F84" s="102">
        <f t="shared" si="75"/>
        <v>1.6999244903095896</v>
      </c>
      <c r="G84" s="83">
        <f t="shared" si="76"/>
        <v>1.6397851571200726</v>
      </c>
      <c r="I84" s="25">
        <v>49.193000000000005</v>
      </c>
      <c r="J84" s="223">
        <v>174.48199999999997</v>
      </c>
      <c r="K84" s="291">
        <f t="shared" si="65"/>
        <v>9.1542986031604415E-4</v>
      </c>
      <c r="L84" s="229">
        <f t="shared" si="66"/>
        <v>3.0903003283016804E-3</v>
      </c>
      <c r="M84" s="102">
        <f t="shared" si="77"/>
        <v>2.5468867521801872</v>
      </c>
      <c r="N84" s="83">
        <f t="shared" si="78"/>
        <v>2.3757914857996671</v>
      </c>
      <c r="P84" s="62">
        <f t="shared" si="79"/>
        <v>2.4763654669015862</v>
      </c>
      <c r="Q84" s="236">
        <f t="shared" si="80"/>
        <v>3.2531975985382404</v>
      </c>
      <c r="R84" s="92">
        <f t="shared" si="81"/>
        <v>0.31369849968414476</v>
      </c>
    </row>
    <row r="85" spans="1:18" ht="20.100000000000001" customHeight="1" x14ac:dyDescent="0.25">
      <c r="A85" s="57" t="s">
        <v>183</v>
      </c>
      <c r="B85" s="25">
        <v>246.53000000000003</v>
      </c>
      <c r="C85" s="223">
        <v>697.08999999999992</v>
      </c>
      <c r="D85" s="4">
        <f t="shared" si="63"/>
        <v>1.1767194086246332E-3</v>
      </c>
      <c r="E85" s="229">
        <f t="shared" si="64"/>
        <v>3.2531864744277019E-3</v>
      </c>
      <c r="F85" s="102">
        <f t="shared" ref="F85:F87" si="82">(C85-B85)/B85</f>
        <v>1.8276071877661941</v>
      </c>
      <c r="G85" s="83">
        <f t="shared" ref="G85:G87" si="83">(E85-D85)/D85</f>
        <v>1.7646237927103403</v>
      </c>
      <c r="I85" s="25">
        <v>49.805</v>
      </c>
      <c r="J85" s="223">
        <v>152.52600000000001</v>
      </c>
      <c r="K85" s="291">
        <f t="shared" si="65"/>
        <v>9.2681853501596929E-4</v>
      </c>
      <c r="L85" s="229">
        <f t="shared" si="66"/>
        <v>2.7014313675596461E-3</v>
      </c>
      <c r="M85" s="102">
        <f t="shared" ref="M85:M87" si="84">(J85-I85)/I85</f>
        <v>2.0624636080714787</v>
      </c>
      <c r="N85" s="83">
        <f t="shared" ref="N85:N87" si="85">(L85-K85)/K85</f>
        <v>1.9147360195090399</v>
      </c>
      <c r="P85" s="62">
        <f t="shared" ref="P85:P87" si="86">(I85/B85)*10</f>
        <v>2.0202409443069809</v>
      </c>
      <c r="Q85" s="236">
        <f t="shared" ref="Q85:Q87" si="87">(J85/C85)*10</f>
        <v>2.1880388472076779</v>
      </c>
      <c r="R85" s="92">
        <f t="shared" ref="R85:R87" si="88">(Q85-P85)/P85</f>
        <v>8.3058361614514312E-2</v>
      </c>
    </row>
    <row r="86" spans="1:18" ht="20.100000000000001" customHeight="1" x14ac:dyDescent="0.25">
      <c r="A86" s="57" t="s">
        <v>187</v>
      </c>
      <c r="B86" s="25">
        <v>387.44999999999993</v>
      </c>
      <c r="C86" s="223">
        <v>397.49</v>
      </c>
      <c r="D86" s="4">
        <f t="shared" si="63"/>
        <v>1.8493486994346083E-3</v>
      </c>
      <c r="E86" s="229">
        <f t="shared" si="64"/>
        <v>1.8550102450476515E-3</v>
      </c>
      <c r="F86" s="102">
        <f t="shared" si="82"/>
        <v>2.5913021034972457E-2</v>
      </c>
      <c r="G86" s="83">
        <f t="shared" si="83"/>
        <v>3.0613726955733239E-3</v>
      </c>
      <c r="I86" s="25">
        <v>158.09899999999999</v>
      </c>
      <c r="J86" s="223">
        <v>150.75800000000001</v>
      </c>
      <c r="K86" s="291">
        <f t="shared" si="65"/>
        <v>2.9420556885350812E-3</v>
      </c>
      <c r="L86" s="229">
        <f t="shared" si="66"/>
        <v>2.6701178167037563E-3</v>
      </c>
      <c r="M86" s="102">
        <f t="shared" si="84"/>
        <v>-4.6432931264587252E-2</v>
      </c>
      <c r="N86" s="83">
        <f t="shared" si="85"/>
        <v>-9.2431245571265572E-2</v>
      </c>
      <c r="P86" s="62">
        <f t="shared" si="86"/>
        <v>4.0805007097690025</v>
      </c>
      <c r="Q86" s="236">
        <f t="shared" si="87"/>
        <v>3.7927495031321543</v>
      </c>
      <c r="R86" s="92">
        <f t="shared" si="88"/>
        <v>-7.0518602275439324E-2</v>
      </c>
    </row>
    <row r="87" spans="1:18" ht="20.100000000000001" customHeight="1" x14ac:dyDescent="0.25">
      <c r="A87" s="57" t="s">
        <v>179</v>
      </c>
      <c r="B87" s="25">
        <v>840.2399999999999</v>
      </c>
      <c r="C87" s="223">
        <v>518.6</v>
      </c>
      <c r="D87" s="4">
        <f t="shared" si="63"/>
        <v>4.0105736255334505E-3</v>
      </c>
      <c r="E87" s="229">
        <f t="shared" si="64"/>
        <v>2.4202075853020505E-3</v>
      </c>
      <c r="F87" s="102">
        <f t="shared" si="82"/>
        <v>-0.38279539179282102</v>
      </c>
      <c r="G87" s="83">
        <f t="shared" si="83"/>
        <v>-0.39654328500698294</v>
      </c>
      <c r="I87" s="25">
        <v>217.59099999999998</v>
      </c>
      <c r="J87" s="223">
        <v>149.86899999999997</v>
      </c>
      <c r="K87" s="291">
        <f t="shared" si="65"/>
        <v>4.0491390794631012E-3</v>
      </c>
      <c r="L87" s="229">
        <f t="shared" si="66"/>
        <v>2.654372484853707E-3</v>
      </c>
      <c r="M87" s="102">
        <f t="shared" si="84"/>
        <v>-0.31123529925410526</v>
      </c>
      <c r="N87" s="83">
        <f t="shared" si="85"/>
        <v>-0.34446003637749445</v>
      </c>
      <c r="P87" s="62">
        <f t="shared" si="86"/>
        <v>2.589629153575169</v>
      </c>
      <c r="Q87" s="236">
        <f t="shared" si="87"/>
        <v>2.8898765908214417</v>
      </c>
      <c r="R87" s="92">
        <f t="shared" si="88"/>
        <v>0.11594225251587068</v>
      </c>
    </row>
    <row r="88" spans="1:18" ht="20.100000000000001" customHeight="1" x14ac:dyDescent="0.25">
      <c r="A88" s="57" t="s">
        <v>186</v>
      </c>
      <c r="B88" s="25">
        <v>111.6</v>
      </c>
      <c r="C88" s="223">
        <v>325.14999999999998</v>
      </c>
      <c r="D88" s="4">
        <f t="shared" si="63"/>
        <v>5.3268115848987565E-4</v>
      </c>
      <c r="E88" s="229">
        <f t="shared" si="64"/>
        <v>1.517413220904284E-3</v>
      </c>
      <c r="F88" s="102">
        <f t="shared" ref="F88:F93" si="89">(C88-B88)/B88</f>
        <v>1.9135304659498207</v>
      </c>
      <c r="G88" s="83">
        <f t="shared" ref="G88:G93" si="90">(E88-D88)/D88</f>
        <v>1.8486331771262088</v>
      </c>
      <c r="I88" s="25">
        <v>39.134</v>
      </c>
      <c r="J88" s="223">
        <v>132.64699999999999</v>
      </c>
      <c r="K88" s="291">
        <f t="shared" ref="K88" si="91">I88/$I$96</f>
        <v>7.282424766452152E-4</v>
      </c>
      <c r="L88" s="229">
        <f t="shared" ref="L88" si="92">J88/$J$96</f>
        <v>2.3493487445595137E-3</v>
      </c>
      <c r="M88" s="102">
        <f t="shared" ref="M88:M92" si="93">(J88-I88)/I88</f>
        <v>2.3895589512955482</v>
      </c>
      <c r="N88" s="83">
        <f t="shared" ref="N88:N92" si="94">(L88-K88)/K88</f>
        <v>2.2260528874698808</v>
      </c>
      <c r="P88" s="62">
        <f t="shared" ref="P88:P92" si="95">(I88/B88)*10</f>
        <v>3.5066308243727602</v>
      </c>
      <c r="Q88" s="236">
        <f t="shared" ref="Q88:Q92" si="96">(J88/C88)*10</f>
        <v>4.0795632784868525</v>
      </c>
      <c r="R88" s="92">
        <f t="shared" ref="R88:R92" si="97">(Q88-P88)/P88</f>
        <v>0.16338544968347907</v>
      </c>
    </row>
    <row r="89" spans="1:18" ht="20.100000000000001" customHeight="1" x14ac:dyDescent="0.25">
      <c r="A89" s="57" t="s">
        <v>180</v>
      </c>
      <c r="B89" s="25">
        <v>228.67</v>
      </c>
      <c r="C89" s="223">
        <v>386.12</v>
      </c>
      <c r="D89" s="4">
        <f t="shared" si="63"/>
        <v>1.0914713307516115E-3</v>
      </c>
      <c r="E89" s="229">
        <f t="shared" si="64"/>
        <v>1.8019486171169067E-3</v>
      </c>
      <c r="F89" s="102">
        <f t="shared" si="89"/>
        <v>0.68854681418638219</v>
      </c>
      <c r="G89" s="83">
        <f t="shared" si="90"/>
        <v>0.65093536252211459</v>
      </c>
      <c r="I89" s="25">
        <v>84.73</v>
      </c>
      <c r="J89" s="223">
        <v>103.726</v>
      </c>
      <c r="K89" s="291">
        <f t="shared" si="65"/>
        <v>1.5767359596808167E-3</v>
      </c>
      <c r="L89" s="229">
        <f t="shared" si="66"/>
        <v>1.83712068782694E-3</v>
      </c>
      <c r="M89" s="102">
        <f t="shared" si="93"/>
        <v>0.22419450017703285</v>
      </c>
      <c r="N89" s="83">
        <f t="shared" si="94"/>
        <v>0.16514161838411659</v>
      </c>
      <c r="P89" s="62">
        <f t="shared" si="95"/>
        <v>3.705339572309442</v>
      </c>
      <c r="Q89" s="236">
        <f t="shared" si="96"/>
        <v>2.6863669325598263</v>
      </c>
      <c r="R89" s="92">
        <f t="shared" si="97"/>
        <v>-0.27500114898093309</v>
      </c>
    </row>
    <row r="90" spans="1:18" ht="20.100000000000001" customHeight="1" x14ac:dyDescent="0.25">
      <c r="A90" s="57" t="s">
        <v>198</v>
      </c>
      <c r="B90" s="25"/>
      <c r="C90" s="223">
        <v>129.88999999999999</v>
      </c>
      <c r="D90" s="4">
        <f t="shared" si="63"/>
        <v>0</v>
      </c>
      <c r="E90" s="229">
        <f t="shared" si="64"/>
        <v>6.061719306881668E-4</v>
      </c>
      <c r="F90" s="102"/>
      <c r="G90" s="83"/>
      <c r="I90" s="25"/>
      <c r="J90" s="223">
        <v>78.846000000000004</v>
      </c>
      <c r="K90" s="291">
        <f t="shared" si="65"/>
        <v>0</v>
      </c>
      <c r="L90" s="229">
        <f t="shared" si="66"/>
        <v>1.396463931438626E-3</v>
      </c>
      <c r="M90" s="102"/>
      <c r="N90" s="83"/>
      <c r="P90" s="62"/>
      <c r="Q90" s="236">
        <f t="shared" si="96"/>
        <v>6.0702132573716225</v>
      </c>
      <c r="R90" s="92"/>
    </row>
    <row r="91" spans="1:18" ht="20.100000000000001" customHeight="1" x14ac:dyDescent="0.25">
      <c r="A91" s="57" t="s">
        <v>188</v>
      </c>
      <c r="B91" s="25">
        <v>224.13</v>
      </c>
      <c r="C91" s="223">
        <v>226.64</v>
      </c>
      <c r="D91" s="4">
        <f t="shared" si="63"/>
        <v>1.0698013266338335E-3</v>
      </c>
      <c r="E91" s="229">
        <f t="shared" si="64"/>
        <v>1.0576857831331599E-3</v>
      </c>
      <c r="F91" s="102">
        <f t="shared" si="89"/>
        <v>1.1198857805737702E-2</v>
      </c>
      <c r="G91" s="83">
        <f t="shared" si="90"/>
        <v>-1.1325040639831247E-2</v>
      </c>
      <c r="I91" s="25">
        <v>75.382000000000005</v>
      </c>
      <c r="J91" s="223">
        <v>76.904000000000011</v>
      </c>
      <c r="K91" s="291">
        <f t="shared" si="65"/>
        <v>1.4027795363231361E-3</v>
      </c>
      <c r="L91" s="229">
        <f t="shared" si="66"/>
        <v>1.3620686170935253E-3</v>
      </c>
      <c r="M91" s="102">
        <f t="shared" si="93"/>
        <v>2.0190496404977387E-2</v>
      </c>
      <c r="N91" s="83">
        <f t="shared" si="94"/>
        <v>-2.9021609009438037E-2</v>
      </c>
      <c r="P91" s="62">
        <f t="shared" si="95"/>
        <v>3.3633159327176192</v>
      </c>
      <c r="Q91" s="236">
        <f t="shared" si="96"/>
        <v>3.3932227320861283</v>
      </c>
      <c r="R91" s="92">
        <f t="shared" si="97"/>
        <v>8.8920577093523079E-3</v>
      </c>
    </row>
    <row r="92" spans="1:18" ht="20.100000000000001" customHeight="1" x14ac:dyDescent="0.25">
      <c r="A92" s="57" t="s">
        <v>189</v>
      </c>
      <c r="B92" s="25">
        <v>108.01</v>
      </c>
      <c r="C92" s="223">
        <v>284.02</v>
      </c>
      <c r="D92" s="4">
        <f t="shared" si="63"/>
        <v>5.1554562659938594E-4</v>
      </c>
      <c r="E92" s="229">
        <f t="shared" si="64"/>
        <v>1.3254673320044126E-3</v>
      </c>
      <c r="F92" s="102">
        <f t="shared" si="89"/>
        <v>1.6295713359874084</v>
      </c>
      <c r="G92" s="83">
        <f t="shared" si="90"/>
        <v>1.5709990806194754</v>
      </c>
      <c r="I92" s="25">
        <v>23.089000000000002</v>
      </c>
      <c r="J92" s="223">
        <v>67.966000000000008</v>
      </c>
      <c r="K92" s="291">
        <f t="shared" si="65"/>
        <v>4.2966194468394171E-4</v>
      </c>
      <c r="L92" s="229">
        <f t="shared" si="66"/>
        <v>1.2037651569408424E-3</v>
      </c>
      <c r="M92" s="102">
        <f t="shared" si="93"/>
        <v>1.9436528216899824</v>
      </c>
      <c r="N92" s="83">
        <f t="shared" si="94"/>
        <v>1.8016564460376612</v>
      </c>
      <c r="P92" s="62">
        <f t="shared" si="95"/>
        <v>2.1376724377372467</v>
      </c>
      <c r="Q92" s="236">
        <f t="shared" si="96"/>
        <v>2.3930004929230337</v>
      </c>
      <c r="R92" s="92">
        <f t="shared" si="97"/>
        <v>0.11944208601765714</v>
      </c>
    </row>
    <row r="93" spans="1:18" ht="20.100000000000001" customHeight="1" x14ac:dyDescent="0.25">
      <c r="A93" s="57" t="s">
        <v>192</v>
      </c>
      <c r="B93" s="25">
        <v>381.51000000000005</v>
      </c>
      <c r="C93" s="223">
        <v>227.1</v>
      </c>
      <c r="D93" s="4">
        <f t="shared" si="63"/>
        <v>1.8209963151924057E-3</v>
      </c>
      <c r="E93" s="229">
        <f t="shared" si="64"/>
        <v>1.0598325156615806E-3</v>
      </c>
      <c r="F93" s="102">
        <f t="shared" si="89"/>
        <v>-0.40473382086970205</v>
      </c>
      <c r="G93" s="83">
        <f t="shared" si="90"/>
        <v>-0.41799304764128575</v>
      </c>
      <c r="I93" s="25">
        <v>101.876</v>
      </c>
      <c r="J93" s="223">
        <v>61.512000000000008</v>
      </c>
      <c r="K93" s="291">
        <f t="shared" si="65"/>
        <v>1.8958049407346027E-3</v>
      </c>
      <c r="L93" s="229">
        <f t="shared" si="66"/>
        <v>1.0894565272893079E-3</v>
      </c>
      <c r="M93" s="102">
        <f t="shared" si="77"/>
        <v>-0.39620715379480931</v>
      </c>
      <c r="N93" s="83">
        <f t="shared" si="78"/>
        <v>-0.42533300558486997</v>
      </c>
      <c r="P93" s="62">
        <f t="shared" si="79"/>
        <v>2.6703362952478309</v>
      </c>
      <c r="Q93" s="236">
        <f t="shared" si="80"/>
        <v>2.7085865257595776</v>
      </c>
      <c r="R93" s="92">
        <f t="shared" si="81"/>
        <v>1.4324124860159883E-2</v>
      </c>
    </row>
    <row r="94" spans="1:18" ht="20.100000000000001" customHeight="1" x14ac:dyDescent="0.25">
      <c r="A94" s="57" t="s">
        <v>199</v>
      </c>
      <c r="B94" s="25">
        <v>335.62999999999994</v>
      </c>
      <c r="C94" s="223">
        <v>327.06</v>
      </c>
      <c r="D94" s="4">
        <f t="shared" si="63"/>
        <v>1.6020051722576785E-3</v>
      </c>
      <c r="E94" s="229">
        <f t="shared" si="64"/>
        <v>1.5263268277070743E-3</v>
      </c>
      <c r="F94" s="102">
        <f t="shared" ref="F94" si="98">(C94-B94)/B94</f>
        <v>-2.5534070255936413E-2</v>
      </c>
      <c r="G94" s="83">
        <f t="shared" ref="G94" si="99">(E94-D94)/D94</f>
        <v>-4.7239762930323143E-2</v>
      </c>
      <c r="I94" s="25">
        <v>69.822999999999993</v>
      </c>
      <c r="J94" s="223">
        <v>61.374000000000002</v>
      </c>
      <c r="K94" s="291">
        <f t="shared" si="65"/>
        <v>1.2993324077988156E-3</v>
      </c>
      <c r="L94" s="229">
        <f t="shared" si="66"/>
        <v>1.0870123700392439E-3</v>
      </c>
      <c r="M94" s="102">
        <f t="shared" ref="M94" si="100">(J94-I94)/I94</f>
        <v>-0.12100597224410282</v>
      </c>
      <c r="N94" s="83">
        <f t="shared" ref="N94" si="101">(L94-K94)/K94</f>
        <v>-0.16340702077866334</v>
      </c>
      <c r="P94" s="62">
        <f t="shared" ref="P94" si="102">(I94/B94)*10</f>
        <v>2.0803563447844353</v>
      </c>
      <c r="Q94" s="236">
        <f t="shared" ref="Q94" si="103">(J94/C94)*10</f>
        <v>1.8765364153366355</v>
      </c>
      <c r="R94" s="92">
        <f t="shared" ref="R94" si="104">(Q94-P94)/P94</f>
        <v>-9.7973565903162349E-2</v>
      </c>
    </row>
    <row r="95" spans="1:18" ht="20.100000000000001" customHeight="1" thickBot="1" x14ac:dyDescent="0.3">
      <c r="A95" s="14" t="s">
        <v>18</v>
      </c>
      <c r="B95" s="25">
        <f>B96-SUM(B68:B94)</f>
        <v>3678.1199999999371</v>
      </c>
      <c r="C95" s="223">
        <f>C96-SUM(C68:C94)</f>
        <v>2990.2099999999627</v>
      </c>
      <c r="D95" s="4">
        <f t="shared" si="63"/>
        <v>1.7556139988035374E-2</v>
      </c>
      <c r="E95" s="229">
        <f t="shared" si="64"/>
        <v>1.3954741464801301E-2</v>
      </c>
      <c r="F95" s="102">
        <f>(C95-B95)/B95</f>
        <v>-0.18702761193217898</v>
      </c>
      <c r="G95" s="83">
        <f>(E95-D95)/D95</f>
        <v>-0.2051361247796184</v>
      </c>
      <c r="I95" s="25">
        <f>I96-SUM(I68:I94)</f>
        <v>909.40300000001298</v>
      </c>
      <c r="J95" s="223">
        <f>J96-SUM(J68:J94)</f>
        <v>693.24599999999919</v>
      </c>
      <c r="K95" s="292">
        <f t="shared" si="65"/>
        <v>1.6923030944666993E-2</v>
      </c>
      <c r="L95" s="229">
        <f t="shared" si="66"/>
        <v>1.2278277079548747E-2</v>
      </c>
      <c r="M95" s="102">
        <f>(J95-I95)/I95</f>
        <v>-0.2376911006451603</v>
      </c>
      <c r="N95" s="83">
        <f>(L95-K95)/K95</f>
        <v>-0.27446347408482175</v>
      </c>
      <c r="P95" s="62">
        <f t="shared" ref="P95" si="105">(I95/B95)*10</f>
        <v>2.4724669124444785</v>
      </c>
      <c r="Q95" s="236">
        <f t="shared" ref="Q94:Q95" si="106">(J95/C95)*10</f>
        <v>2.3183856652208634</v>
      </c>
      <c r="R95" s="92">
        <f t="shared" ref="R95" si="107">(Q95-P95)/P95</f>
        <v>-6.2318830819571215E-2</v>
      </c>
    </row>
    <row r="96" spans="1:18" ht="26.25" customHeight="1" thickBot="1" x14ac:dyDescent="0.3">
      <c r="A96" s="18" t="s">
        <v>19</v>
      </c>
      <c r="B96" s="23">
        <v>209506.19</v>
      </c>
      <c r="C96" s="242">
        <v>214279.13999999998</v>
      </c>
      <c r="D96" s="20">
        <f>SUM(D68:D95)</f>
        <v>0.99999999999999978</v>
      </c>
      <c r="E96" s="243">
        <f>SUM(E68:E95)</f>
        <v>0.99999999999999978</v>
      </c>
      <c r="F96" s="103">
        <f>(C96-B96)/B96</f>
        <v>2.2781904439195724E-2</v>
      </c>
      <c r="G96" s="99">
        <v>0</v>
      </c>
      <c r="H96" s="2"/>
      <c r="I96" s="23">
        <v>53737.59599999999</v>
      </c>
      <c r="J96" s="242">
        <v>56461.179000000011</v>
      </c>
      <c r="K96" s="30">
        <f t="shared" ref="K96" si="108">I96/$I$96</f>
        <v>1</v>
      </c>
      <c r="L96" s="243">
        <f t="shared" si="66"/>
        <v>1</v>
      </c>
      <c r="M96" s="103">
        <f>(J96-I96)/I96</f>
        <v>5.0683007851710024E-2</v>
      </c>
      <c r="N96" s="99">
        <f>(L96-K96)/K96</f>
        <v>0</v>
      </c>
      <c r="O96" s="2"/>
      <c r="P96" s="56">
        <f t="shared" si="62"/>
        <v>2.5649645960341312</v>
      </c>
      <c r="Q96" s="250">
        <f t="shared" si="62"/>
        <v>2.6349358598321801</v>
      </c>
      <c r="R96" s="98">
        <f>(Q96-P96)/P96</f>
        <v>2.7279621678301669E-2</v>
      </c>
    </row>
  </sheetData>
  <mergeCells count="45"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K65:L65"/>
    <mergeCell ref="A65:A67"/>
    <mergeCell ref="B65:C65"/>
    <mergeCell ref="D65:E65"/>
    <mergeCell ref="F65:G65"/>
    <mergeCell ref="I65:J65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36:A38"/>
    <mergeCell ref="B36:C36"/>
    <mergeCell ref="D36:E36"/>
    <mergeCell ref="F36:G36"/>
    <mergeCell ref="I36:J36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4:A6"/>
    <mergeCell ref="B4:C4"/>
    <mergeCell ref="D4:E4"/>
    <mergeCell ref="F4:G4"/>
    <mergeCell ref="I4:J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339E4BE4-D6A9-4309-B1C8-AB112FE678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4" id="{93243F52-BB7E-4617-A17B-F690F41D2D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3" id="{F1D23D26-2FE4-4092-BA62-41E4E25859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</xm:sqref>
        </x14:conditionalFormatting>
        <x14:conditionalFormatting xmlns:xm="http://schemas.microsoft.com/office/excel/2006/main">
          <x14:cfRule type="iconSet" priority="2" id="{4E4CBE9E-3C66-4A34-8511-15EBDF59F49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M68:N96</xm:sqref>
        </x14:conditionalFormatting>
        <x14:conditionalFormatting xmlns:xm="http://schemas.microsoft.com/office/excel/2006/main">
          <x14:cfRule type="iconSet" priority="1" id="{F60ED465-D335-4088-B79E-1D8D73D62D6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R68:R96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4">
    <pageSetUpPr fitToPage="1"/>
  </sheetPr>
  <dimension ref="A1:U19"/>
  <sheetViews>
    <sheetView showGridLines="0" workbookViewId="0">
      <selection activeCell="W7" sqref="W7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10" width="9.5703125" customWidth="1"/>
    <col min="11" max="11" width="2.140625" customWidth="1"/>
    <col min="16" max="17" width="9.5703125" customWidth="1"/>
    <col min="18" max="18" width="2" style="13" customWidth="1"/>
    <col min="19" max="20" width="9.140625" style="51"/>
    <col min="21" max="21" width="10.85546875" customWidth="1"/>
  </cols>
  <sheetData>
    <row r="1" spans="1:21" ht="15.75" x14ac:dyDescent="0.25">
      <c r="A1" s="41" t="s">
        <v>105</v>
      </c>
      <c r="B1" s="6"/>
    </row>
    <row r="3" spans="1:21" ht="15.75" thickBot="1" x14ac:dyDescent="0.3"/>
    <row r="4" spans="1:21" x14ac:dyDescent="0.25">
      <c r="A4" s="371" t="s">
        <v>17</v>
      </c>
      <c r="B4" s="386"/>
      <c r="C4" s="386"/>
      <c r="D4" s="386"/>
      <c r="E4" s="389" t="s">
        <v>1</v>
      </c>
      <c r="F4" s="390"/>
      <c r="G4" s="384" t="s">
        <v>13</v>
      </c>
      <c r="H4" s="384"/>
      <c r="I4" s="397" t="s">
        <v>134</v>
      </c>
      <c r="J4" s="385"/>
      <c r="L4" s="391" t="s">
        <v>20</v>
      </c>
      <c r="M4" s="384"/>
      <c r="N4" s="382" t="s">
        <v>13</v>
      </c>
      <c r="O4" s="383"/>
      <c r="P4" s="398" t="s">
        <v>134</v>
      </c>
      <c r="Q4" s="385"/>
      <c r="R4"/>
      <c r="S4" s="395" t="s">
        <v>23</v>
      </c>
      <c r="T4" s="384"/>
      <c r="U4" s="208" t="s">
        <v>0</v>
      </c>
    </row>
    <row r="5" spans="1:21" x14ac:dyDescent="0.25">
      <c r="A5" s="387"/>
      <c r="B5" s="388"/>
      <c r="C5" s="388"/>
      <c r="D5" s="388"/>
      <c r="E5" s="392" t="s">
        <v>222</v>
      </c>
      <c r="F5" s="393"/>
      <c r="G5" s="380" t="str">
        <f>E5</f>
        <v>jan-ago</v>
      </c>
      <c r="H5" s="380"/>
      <c r="I5" s="392" t="str">
        <f>G5</f>
        <v>jan-ago</v>
      </c>
      <c r="J5" s="381"/>
      <c r="L5" s="394" t="str">
        <f>E5</f>
        <v>jan-ago</v>
      </c>
      <c r="M5" s="380"/>
      <c r="N5" s="378" t="str">
        <f>E5</f>
        <v>jan-ago</v>
      </c>
      <c r="O5" s="379"/>
      <c r="P5" s="380" t="str">
        <f>E5</f>
        <v>jan-ago</v>
      </c>
      <c r="Q5" s="381"/>
      <c r="R5"/>
      <c r="S5" s="394" t="str">
        <f>E5</f>
        <v>jan-ago</v>
      </c>
      <c r="T5" s="393"/>
      <c r="U5" s="209" t="s">
        <v>132</v>
      </c>
    </row>
    <row r="6" spans="1:21" ht="15.75" thickBot="1" x14ac:dyDescent="0.3">
      <c r="A6" s="372"/>
      <c r="B6" s="396"/>
      <c r="C6" s="396"/>
      <c r="D6" s="396"/>
      <c r="E6" s="148">
        <v>2017</v>
      </c>
      <c r="F6" s="241">
        <v>2018</v>
      </c>
      <c r="G6" s="295">
        <f>E6</f>
        <v>2017</v>
      </c>
      <c r="H6" s="219">
        <f>F6</f>
        <v>2018</v>
      </c>
      <c r="I6" s="221" t="s">
        <v>1</v>
      </c>
      <c r="J6" s="222" t="s">
        <v>15</v>
      </c>
      <c r="L6" s="294">
        <f>E6</f>
        <v>2017</v>
      </c>
      <c r="M6" s="220">
        <f>F6</f>
        <v>2018</v>
      </c>
      <c r="N6" s="218">
        <f>G6</f>
        <v>2017</v>
      </c>
      <c r="O6" s="219">
        <f>H6</f>
        <v>2018</v>
      </c>
      <c r="P6" s="217">
        <v>1000</v>
      </c>
      <c r="Q6" s="222" t="s">
        <v>15</v>
      </c>
      <c r="R6"/>
      <c r="S6" s="294">
        <f>E6</f>
        <v>2017</v>
      </c>
      <c r="T6" s="220">
        <f>F6</f>
        <v>2018</v>
      </c>
      <c r="U6" s="209" t="s">
        <v>24</v>
      </c>
    </row>
    <row r="7" spans="1:21" ht="24" customHeight="1" thickBot="1" x14ac:dyDescent="0.3">
      <c r="A7" s="18" t="s">
        <v>21</v>
      </c>
      <c r="B7" s="19"/>
      <c r="C7" s="19"/>
      <c r="D7" s="19"/>
      <c r="E7" s="23">
        <v>358959.35999999975</v>
      </c>
      <c r="F7" s="242">
        <v>473421.39999999991</v>
      </c>
      <c r="G7" s="20">
        <f>E7/E15</f>
        <v>0.49986264753692511</v>
      </c>
      <c r="H7" s="243">
        <f>F7/F15</f>
        <v>0.57855090986705271</v>
      </c>
      <c r="I7" s="153">
        <f t="shared" ref="I7:I18" si="0">(F7-E7)/E7</f>
        <v>0.31887186337751505</v>
      </c>
      <c r="J7" s="99">
        <f t="shared" ref="J7:J18" si="1">(H7-G7)/G7</f>
        <v>0.15741976864617566</v>
      </c>
      <c r="K7" s="12"/>
      <c r="L7" s="23">
        <v>40645.527000000024</v>
      </c>
      <c r="M7" s="242">
        <v>53636.226000000017</v>
      </c>
      <c r="N7" s="20">
        <f>L7/L15</f>
        <v>0.54010447288274199</v>
      </c>
      <c r="O7" s="243">
        <f>M7/M15</f>
        <v>0.59126910556979628</v>
      </c>
      <c r="P7" s="153">
        <f t="shared" ref="P7:P18" si="2">(M7-L7)/L7</f>
        <v>0.31960955998922058</v>
      </c>
      <c r="Q7" s="99">
        <f t="shared" ref="Q7:Q18" si="3">(O7-N7)/N7</f>
        <v>9.4730992346664489E-2</v>
      </c>
      <c r="R7" s="67"/>
      <c r="S7" s="334">
        <f>(L7/E7)*10</f>
        <v>1.1323155635222899</v>
      </c>
      <c r="T7" s="335">
        <f>(M7/F7)*10</f>
        <v>1.1329489118996316</v>
      </c>
      <c r="U7" s="95">
        <f>(T7-S7)/S7</f>
        <v>5.5933910805888113E-4</v>
      </c>
    </row>
    <row r="8" spans="1:21" s="9" customFormat="1" ht="24" customHeight="1" x14ac:dyDescent="0.25">
      <c r="A8" s="73"/>
      <c r="B8" s="303" t="s">
        <v>36</v>
      </c>
      <c r="C8" s="303"/>
      <c r="D8" s="304"/>
      <c r="E8" s="306">
        <v>158207.14999999979</v>
      </c>
      <c r="F8" s="307">
        <v>190477.88999999981</v>
      </c>
      <c r="G8" s="308">
        <f>E8/E7</f>
        <v>0.44073833316395455</v>
      </c>
      <c r="H8" s="309">
        <f>F8/F7</f>
        <v>0.40234321895883846</v>
      </c>
      <c r="I8" s="318">
        <f t="shared" si="0"/>
        <v>0.20397775953868116</v>
      </c>
      <c r="J8" s="317">
        <f t="shared" si="1"/>
        <v>-8.7115440877326922E-2</v>
      </c>
      <c r="K8" s="5"/>
      <c r="L8" s="306">
        <v>30130.794000000027</v>
      </c>
      <c r="M8" s="307">
        <v>35424.186000000009</v>
      </c>
      <c r="N8" s="321">
        <f>L8/L7</f>
        <v>0.74130651572065998</v>
      </c>
      <c r="O8" s="309">
        <f>M8/M7</f>
        <v>0.66045262021231688</v>
      </c>
      <c r="P8" s="316">
        <f t="shared" si="2"/>
        <v>0.17568046829432962</v>
      </c>
      <c r="Q8" s="317">
        <f t="shared" si="3"/>
        <v>-0.10906945210071586</v>
      </c>
      <c r="R8" s="72"/>
      <c r="S8" s="336">
        <f t="shared" ref="S8:T18" si="4">(L8/E8)*10</f>
        <v>1.904515314257293</v>
      </c>
      <c r="T8" s="337">
        <f t="shared" si="4"/>
        <v>1.859753171352331</v>
      </c>
      <c r="U8" s="310">
        <f t="shared" ref="U8:U18" si="5">(T8-S8)/S8</f>
        <v>-2.3503167745552112E-2</v>
      </c>
    </row>
    <row r="9" spans="1:21" ht="24" customHeight="1" x14ac:dyDescent="0.25">
      <c r="A9" s="14"/>
      <c r="B9" s="1" t="s">
        <v>40</v>
      </c>
      <c r="D9" s="1"/>
      <c r="E9" s="25">
        <v>63295.839999999982</v>
      </c>
      <c r="F9" s="223">
        <v>75949.280000000042</v>
      </c>
      <c r="G9" s="4">
        <f>E9/E7</f>
        <v>0.17633149334788212</v>
      </c>
      <c r="H9" s="229">
        <f>F9/F7</f>
        <v>0.16042637700788359</v>
      </c>
      <c r="I9" s="314">
        <f t="shared" si="0"/>
        <v>0.19990950432129606</v>
      </c>
      <c r="J9" s="315">
        <f t="shared" si="1"/>
        <v>-9.0200088696688621E-2</v>
      </c>
      <c r="K9" s="1"/>
      <c r="L9" s="25">
        <v>4933.7430000000022</v>
      </c>
      <c r="M9" s="223">
        <v>5954.9269999999988</v>
      </c>
      <c r="N9" s="4">
        <f>L9/L7</f>
        <v>0.1213846483033668</v>
      </c>
      <c r="O9" s="229">
        <f>M9/M7</f>
        <v>0.11102434761163094</v>
      </c>
      <c r="P9" s="314">
        <f t="shared" si="2"/>
        <v>0.20697956906146026</v>
      </c>
      <c r="Q9" s="315">
        <f t="shared" si="3"/>
        <v>-8.5350996493751066E-2</v>
      </c>
      <c r="R9" s="8"/>
      <c r="S9" s="336">
        <f t="shared" si="4"/>
        <v>0.77947350094413848</v>
      </c>
      <c r="T9" s="337">
        <f t="shared" si="4"/>
        <v>0.78406628739600903</v>
      </c>
      <c r="U9" s="310">
        <f t="shared" si="5"/>
        <v>5.8921649630263723E-3</v>
      </c>
    </row>
    <row r="10" spans="1:21" ht="24" customHeight="1" thickBot="1" x14ac:dyDescent="0.3">
      <c r="A10" s="14"/>
      <c r="B10" s="1" t="s">
        <v>39</v>
      </c>
      <c r="D10" s="1"/>
      <c r="E10" s="25">
        <v>137456.37</v>
      </c>
      <c r="F10" s="223">
        <v>206994.23000000004</v>
      </c>
      <c r="G10" s="4">
        <f>E10/E7</f>
        <v>0.38293017348816338</v>
      </c>
      <c r="H10" s="229">
        <f>F10/F7</f>
        <v>0.4372304040332779</v>
      </c>
      <c r="I10" s="319">
        <f t="shared" si="0"/>
        <v>0.50589041453662753</v>
      </c>
      <c r="J10" s="312">
        <f t="shared" si="1"/>
        <v>0.14180191143070883</v>
      </c>
      <c r="K10" s="1"/>
      <c r="L10" s="25">
        <v>5580.989999999998</v>
      </c>
      <c r="M10" s="223">
        <v>12257.113000000014</v>
      </c>
      <c r="N10" s="4">
        <f>L10/L7</f>
        <v>0.13730883597597332</v>
      </c>
      <c r="O10" s="229">
        <f>M10/M7</f>
        <v>0.22852303217605224</v>
      </c>
      <c r="P10" s="320">
        <f t="shared" si="2"/>
        <v>1.196225580049421</v>
      </c>
      <c r="Q10" s="315">
        <f t="shared" si="3"/>
        <v>0.66429953725658142</v>
      </c>
      <c r="R10" s="8"/>
      <c r="S10" s="336">
        <f t="shared" si="4"/>
        <v>0.40601901534283191</v>
      </c>
      <c r="T10" s="337">
        <f t="shared" si="4"/>
        <v>0.59214756855782946</v>
      </c>
      <c r="U10" s="310">
        <f t="shared" si="5"/>
        <v>0.458423241723877</v>
      </c>
    </row>
    <row r="11" spans="1:21" ht="24" customHeight="1" thickBot="1" x14ac:dyDescent="0.3">
      <c r="A11" s="18" t="s">
        <v>22</v>
      </c>
      <c r="B11" s="19"/>
      <c r="C11" s="19"/>
      <c r="D11" s="19"/>
      <c r="E11" s="23">
        <v>359156.62999999966</v>
      </c>
      <c r="F11" s="242">
        <v>344866.82999999978</v>
      </c>
      <c r="G11" s="20">
        <f>E11/E15</f>
        <v>0.50013735246307489</v>
      </c>
      <c r="H11" s="243">
        <f>F11/F15</f>
        <v>0.42144909013294735</v>
      </c>
      <c r="I11" s="153">
        <f t="shared" si="0"/>
        <v>-3.9787097902104399E-2</v>
      </c>
      <c r="J11" s="99">
        <f t="shared" si="1"/>
        <v>-0.15733330442648172</v>
      </c>
      <c r="K11" s="12"/>
      <c r="L11" s="23">
        <v>34609.40800000001</v>
      </c>
      <c r="M11" s="242">
        <v>37077.504000000015</v>
      </c>
      <c r="N11" s="20">
        <f>L11/L15</f>
        <v>0.45989552711725812</v>
      </c>
      <c r="O11" s="243">
        <f>M11/M15</f>
        <v>0.40873089443020366</v>
      </c>
      <c r="P11" s="153">
        <f t="shared" si="2"/>
        <v>7.1312863831707388E-2</v>
      </c>
      <c r="Q11" s="99">
        <f t="shared" si="3"/>
        <v>-0.11125272952265346</v>
      </c>
      <c r="R11" s="8"/>
      <c r="S11" s="338">
        <f t="shared" si="4"/>
        <v>0.96362993493952886</v>
      </c>
      <c r="T11" s="339">
        <f t="shared" si="4"/>
        <v>1.0751252592196252</v>
      </c>
      <c r="U11" s="98">
        <f t="shared" si="5"/>
        <v>0.11570346689893259</v>
      </c>
    </row>
    <row r="12" spans="1:21" s="9" customFormat="1" ht="24" customHeight="1" x14ac:dyDescent="0.25">
      <c r="A12" s="73"/>
      <c r="B12" s="5" t="s">
        <v>36</v>
      </c>
      <c r="C12" s="5"/>
      <c r="D12" s="5"/>
      <c r="E12" s="42">
        <v>198122.51999999973</v>
      </c>
      <c r="F12" s="225">
        <v>174148.40999999983</v>
      </c>
      <c r="G12" s="74">
        <f>E12/E11</f>
        <v>0.55163264005456314</v>
      </c>
      <c r="H12" s="231">
        <f>F12/F11</f>
        <v>0.5049729195469449</v>
      </c>
      <c r="I12" s="318">
        <f t="shared" si="0"/>
        <v>-0.1210064862893927</v>
      </c>
      <c r="J12" s="317">
        <f t="shared" si="1"/>
        <v>-8.4584770950107357E-2</v>
      </c>
      <c r="K12" s="5"/>
      <c r="L12" s="42">
        <v>23592.527000000016</v>
      </c>
      <c r="M12" s="225">
        <v>23484.797000000013</v>
      </c>
      <c r="N12" s="74">
        <f>L12/L11</f>
        <v>0.681679588394</v>
      </c>
      <c r="O12" s="231">
        <f>M12/M11</f>
        <v>0.6333974638638028</v>
      </c>
      <c r="P12" s="318">
        <f t="shared" si="2"/>
        <v>-4.5662764315159256E-3</v>
      </c>
      <c r="Q12" s="317">
        <f t="shared" si="3"/>
        <v>-7.0828179913597328E-2</v>
      </c>
      <c r="R12" s="72"/>
      <c r="S12" s="336">
        <f t="shared" si="4"/>
        <v>1.1908049120312043</v>
      </c>
      <c r="T12" s="337">
        <f t="shared" si="4"/>
        <v>1.3485507562199412</v>
      </c>
      <c r="U12" s="310">
        <f t="shared" si="5"/>
        <v>0.13246993071238131</v>
      </c>
    </row>
    <row r="13" spans="1:21" ht="24" customHeight="1" x14ac:dyDescent="0.25">
      <c r="A13" s="14"/>
      <c r="B13" s="5" t="s">
        <v>40</v>
      </c>
      <c r="D13" s="5"/>
      <c r="E13" s="273">
        <v>64299.180000000015</v>
      </c>
      <c r="F13" s="269">
        <v>61199.589999999982</v>
      </c>
      <c r="G13" s="261">
        <f>E13/E11</f>
        <v>0.17902824180079893</v>
      </c>
      <c r="H13" s="272">
        <f>F13/F11</f>
        <v>0.17745861496740648</v>
      </c>
      <c r="I13" s="314">
        <f t="shared" si="0"/>
        <v>-4.8205746947317711E-2</v>
      </c>
      <c r="J13" s="315">
        <f t="shared" si="1"/>
        <v>-8.7674816978817703E-3</v>
      </c>
      <c r="K13" s="324"/>
      <c r="L13" s="273">
        <v>5144.6929999999975</v>
      </c>
      <c r="M13" s="269">
        <v>5247.6760000000013</v>
      </c>
      <c r="N13" s="261">
        <f>L13/L11</f>
        <v>0.14865013004556438</v>
      </c>
      <c r="O13" s="272">
        <f>M13/M11</f>
        <v>0.1415326123355013</v>
      </c>
      <c r="P13" s="314">
        <f t="shared" si="2"/>
        <v>2.0017326592666241E-2</v>
      </c>
      <c r="Q13" s="315">
        <f t="shared" si="3"/>
        <v>-4.7881005606126369E-2</v>
      </c>
      <c r="R13" s="325"/>
      <c r="S13" s="336">
        <f t="shared" si="4"/>
        <v>0.80011797973162269</v>
      </c>
      <c r="T13" s="337">
        <f t="shared" si="4"/>
        <v>0.85746914317563294</v>
      </c>
      <c r="U13" s="310">
        <f t="shared" si="5"/>
        <v>7.1678383559443462E-2</v>
      </c>
    </row>
    <row r="14" spans="1:21" ht="24" customHeight="1" thickBot="1" x14ac:dyDescent="0.3">
      <c r="A14" s="14"/>
      <c r="B14" s="1" t="s">
        <v>39</v>
      </c>
      <c r="D14" s="1"/>
      <c r="E14" s="273">
        <v>96734.929999999906</v>
      </c>
      <c r="F14" s="269">
        <v>109518.82999999997</v>
      </c>
      <c r="G14" s="261">
        <f>E14/E11</f>
        <v>0.2693391181446379</v>
      </c>
      <c r="H14" s="272">
        <f>F14/F11</f>
        <v>0.3175684654856486</v>
      </c>
      <c r="I14" s="319">
        <f t="shared" si="0"/>
        <v>0.13215391792809567</v>
      </c>
      <c r="J14" s="312">
        <f t="shared" si="1"/>
        <v>0.17906551292378939</v>
      </c>
      <c r="K14" s="324"/>
      <c r="L14" s="273">
        <v>5872.1879999999974</v>
      </c>
      <c r="M14" s="269">
        <v>8345.030999999999</v>
      </c>
      <c r="N14" s="261">
        <f>L14/L11</f>
        <v>0.1696702815604357</v>
      </c>
      <c r="O14" s="272">
        <f>M14/M11</f>
        <v>0.22506992380069585</v>
      </c>
      <c r="P14" s="320">
        <f t="shared" si="2"/>
        <v>0.42111100666395607</v>
      </c>
      <c r="Q14" s="315">
        <f t="shared" si="3"/>
        <v>0.32651352806606304</v>
      </c>
      <c r="R14" s="325"/>
      <c r="S14" s="336">
        <f t="shared" si="4"/>
        <v>0.60703904990679203</v>
      </c>
      <c r="T14" s="337">
        <f t="shared" si="4"/>
        <v>0.76197225627775622</v>
      </c>
      <c r="U14" s="310">
        <f t="shared" si="5"/>
        <v>0.25522774258880621</v>
      </c>
    </row>
    <row r="15" spans="1:21" ht="24" customHeight="1" thickBot="1" x14ac:dyDescent="0.3">
      <c r="A15" s="18" t="s">
        <v>12</v>
      </c>
      <c r="B15" s="19"/>
      <c r="C15" s="19"/>
      <c r="D15" s="19"/>
      <c r="E15" s="23">
        <v>718115.98999999941</v>
      </c>
      <c r="F15" s="242">
        <v>818288.22999999963</v>
      </c>
      <c r="G15" s="20">
        <f>G7+G11</f>
        <v>1</v>
      </c>
      <c r="H15" s="243">
        <f>H7+H11</f>
        <v>1</v>
      </c>
      <c r="I15" s="153">
        <f t="shared" si="0"/>
        <v>0.13949312004596962</v>
      </c>
      <c r="J15" s="99">
        <v>0</v>
      </c>
      <c r="K15" s="12"/>
      <c r="L15" s="23">
        <v>75254.935000000027</v>
      </c>
      <c r="M15" s="242">
        <v>90713.73000000004</v>
      </c>
      <c r="N15" s="20">
        <f>N7+N11</f>
        <v>1</v>
      </c>
      <c r="O15" s="243">
        <f>O7+O11</f>
        <v>1</v>
      </c>
      <c r="P15" s="153">
        <f t="shared" si="2"/>
        <v>0.20541902002838761</v>
      </c>
      <c r="Q15" s="99">
        <v>0</v>
      </c>
      <c r="R15" s="8"/>
      <c r="S15" s="338">
        <f t="shared" si="4"/>
        <v>1.0479495798443381</v>
      </c>
      <c r="T15" s="339">
        <f t="shared" si="4"/>
        <v>1.1085791860894796</v>
      </c>
      <c r="U15" s="98">
        <f t="shared" si="5"/>
        <v>5.7855461189408895E-2</v>
      </c>
    </row>
    <row r="16" spans="1:21" s="68" customFormat="1" ht="24" customHeight="1" x14ac:dyDescent="0.25">
      <c r="A16" s="305"/>
      <c r="B16" s="303" t="s">
        <v>36</v>
      </c>
      <c r="C16" s="303"/>
      <c r="D16" s="304"/>
      <c r="E16" s="306">
        <f>E8+E12</f>
        <v>356329.66999999952</v>
      </c>
      <c r="F16" s="307">
        <f t="shared" ref="F16:F17" si="6">F8+F12</f>
        <v>364626.29999999964</v>
      </c>
      <c r="G16" s="308">
        <f>E16/E15</f>
        <v>0.49620071821545125</v>
      </c>
      <c r="H16" s="309">
        <f>F16/F15</f>
        <v>0.44559641289231278</v>
      </c>
      <c r="I16" s="316">
        <f t="shared" si="0"/>
        <v>2.3283578939694054E-2</v>
      </c>
      <c r="J16" s="317">
        <f t="shared" si="1"/>
        <v>-0.10198353905075566</v>
      </c>
      <c r="K16" s="5"/>
      <c r="L16" s="306">
        <f t="shared" ref="L16:M18" si="7">L8+L12</f>
        <v>53723.32100000004</v>
      </c>
      <c r="M16" s="307">
        <f t="shared" si="7"/>
        <v>58908.983000000022</v>
      </c>
      <c r="N16" s="321">
        <f>L16/L15</f>
        <v>0.7138843585473833</v>
      </c>
      <c r="O16" s="309">
        <f>M16/M15</f>
        <v>0.64939434195903967</v>
      </c>
      <c r="P16" s="316">
        <f t="shared" si="2"/>
        <v>9.6525343248977075E-2</v>
      </c>
      <c r="Q16" s="317">
        <f t="shared" si="3"/>
        <v>-9.0336783284576172E-2</v>
      </c>
      <c r="R16" s="72"/>
      <c r="S16" s="336">
        <f t="shared" si="4"/>
        <v>1.5076858741513193</v>
      </c>
      <c r="T16" s="337">
        <f t="shared" si="4"/>
        <v>1.6155988473678415</v>
      </c>
      <c r="U16" s="310">
        <f t="shared" si="5"/>
        <v>7.1575236636920003E-2</v>
      </c>
    </row>
    <row r="17" spans="1:21" ht="24" customHeight="1" x14ac:dyDescent="0.25">
      <c r="A17" s="14"/>
      <c r="B17" s="5" t="s">
        <v>40</v>
      </c>
      <c r="C17" s="5"/>
      <c r="D17" s="326"/>
      <c r="E17" s="273">
        <f>E9+E13</f>
        <v>127595.01999999999</v>
      </c>
      <c r="F17" s="269">
        <f t="shared" si="6"/>
        <v>137148.87000000002</v>
      </c>
      <c r="G17" s="313">
        <f>E17/E15</f>
        <v>0.17768023797938282</v>
      </c>
      <c r="H17" s="272">
        <f>F17/F15</f>
        <v>0.16760459819885237</v>
      </c>
      <c r="I17" s="314">
        <f t="shared" si="0"/>
        <v>7.4876354892220998E-2</v>
      </c>
      <c r="J17" s="315">
        <f t="shared" si="1"/>
        <v>-5.6706586478680723E-2</v>
      </c>
      <c r="K17" s="324"/>
      <c r="L17" s="273">
        <f t="shared" si="7"/>
        <v>10078.436</v>
      </c>
      <c r="M17" s="269">
        <f t="shared" si="7"/>
        <v>11202.602999999999</v>
      </c>
      <c r="N17" s="74">
        <f>L17/L15</f>
        <v>0.13392392140130074</v>
      </c>
      <c r="O17" s="231">
        <f>M17/M15</f>
        <v>0.12349401793973189</v>
      </c>
      <c r="P17" s="314">
        <f t="shared" si="2"/>
        <v>0.11154181065395459</v>
      </c>
      <c r="Q17" s="315">
        <f t="shared" si="3"/>
        <v>-7.7879316498774179E-2</v>
      </c>
      <c r="R17" s="325"/>
      <c r="S17" s="336">
        <f t="shared" si="4"/>
        <v>0.78987690898908125</v>
      </c>
      <c r="T17" s="337">
        <f t="shared" si="4"/>
        <v>0.81682065626935152</v>
      </c>
      <c r="U17" s="310">
        <f t="shared" si="5"/>
        <v>3.4111324148915871E-2</v>
      </c>
    </row>
    <row r="18" spans="1:21" ht="24" customHeight="1" thickBot="1" x14ac:dyDescent="0.3">
      <c r="A18" s="15"/>
      <c r="B18" s="327" t="s">
        <v>39</v>
      </c>
      <c r="C18" s="327"/>
      <c r="D18" s="328"/>
      <c r="E18" s="329">
        <f>E10+E14</f>
        <v>234191.2999999999</v>
      </c>
      <c r="F18" s="330">
        <f>F10+F14</f>
        <v>316513.06</v>
      </c>
      <c r="G18" s="331">
        <f>E18/E15</f>
        <v>0.32611904380516593</v>
      </c>
      <c r="H18" s="332">
        <f>F18/F15</f>
        <v>0.38679898890883491</v>
      </c>
      <c r="I18" s="311">
        <f t="shared" si="0"/>
        <v>0.35151502212080521</v>
      </c>
      <c r="J18" s="312">
        <f t="shared" si="1"/>
        <v>0.18606685581943855</v>
      </c>
      <c r="K18" s="324"/>
      <c r="L18" s="329">
        <f t="shared" si="7"/>
        <v>11453.177999999996</v>
      </c>
      <c r="M18" s="330">
        <f t="shared" si="7"/>
        <v>20602.144000000015</v>
      </c>
      <c r="N18" s="322">
        <f>L18/L15</f>
        <v>0.15219172005131612</v>
      </c>
      <c r="O18" s="323">
        <f>M18/M15</f>
        <v>0.22711164010122839</v>
      </c>
      <c r="P18" s="311">
        <f t="shared" si="2"/>
        <v>0.79881461721803515</v>
      </c>
      <c r="Q18" s="312">
        <f t="shared" si="3"/>
        <v>0.49227329860422575</v>
      </c>
      <c r="R18" s="325"/>
      <c r="S18" s="340">
        <f t="shared" si="4"/>
        <v>0.48905224062550579</v>
      </c>
      <c r="T18" s="341">
        <f t="shared" si="4"/>
        <v>0.65090976024812419</v>
      </c>
      <c r="U18" s="333">
        <f t="shared" si="5"/>
        <v>0.33096161550267106</v>
      </c>
    </row>
    <row r="19" spans="1:21" ht="6.75" customHeight="1" x14ac:dyDescent="0.25">
      <c r="S19" s="342"/>
      <c r="T19" s="342"/>
    </row>
  </sheetData>
  <mergeCells count="15">
    <mergeCell ref="A4:D6"/>
    <mergeCell ref="E4:F4"/>
    <mergeCell ref="G4:H4"/>
    <mergeCell ref="I4:J4"/>
    <mergeCell ref="L4:M4"/>
    <mergeCell ref="P4:Q4"/>
    <mergeCell ref="S4:T4"/>
    <mergeCell ref="E5:F5"/>
    <mergeCell ref="G5:H5"/>
    <mergeCell ref="I5:J5"/>
    <mergeCell ref="L5:M5"/>
    <mergeCell ref="N5:O5"/>
    <mergeCell ref="P5:Q5"/>
    <mergeCell ref="S5:T5"/>
    <mergeCell ref="N4:O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AEDCF02-B4D2-4DF9-B249-07339C6F1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I7:J18</xm:sqref>
        </x14:conditionalFormatting>
        <x14:conditionalFormatting xmlns:xm="http://schemas.microsoft.com/office/excel/2006/main">
          <x14:cfRule type="iconSet" priority="2" id="{B16FEBD7-78D9-44A1-94C7-A55C8714AE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U7:U18</xm:sqref>
        </x14:conditionalFormatting>
        <x14:conditionalFormatting xmlns:xm="http://schemas.microsoft.com/office/excel/2006/main">
          <x14:cfRule type="iconSet" priority="3" id="{B47E4463-070C-4172-9391-F3F92D3F3B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P7:Q18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5">
    <pageSetUpPr fitToPage="1"/>
  </sheetPr>
  <dimension ref="A1:R96"/>
  <sheetViews>
    <sheetView showGridLines="0" workbookViewId="0">
      <selection activeCell="R99" sqref="R99"/>
    </sheetView>
  </sheetViews>
  <sheetFormatPr defaultRowHeight="15" x14ac:dyDescent="0.25"/>
  <cols>
    <col min="1" max="1" width="26.7109375" customWidth="1"/>
    <col min="6" max="7" width="12.42578125" bestFit="1" customWidth="1"/>
    <col min="8" max="8" width="2" customWidth="1"/>
    <col min="13" max="14" width="11.42578125" bestFit="1" customWidth="1"/>
    <col min="15" max="15" width="2" customWidth="1"/>
    <col min="18" max="18" width="10.140625" customWidth="1"/>
  </cols>
  <sheetData>
    <row r="1" spans="1:18" ht="15.75" x14ac:dyDescent="0.25">
      <c r="A1" s="6" t="s">
        <v>47</v>
      </c>
    </row>
    <row r="3" spans="1:18" ht="8.25" customHeight="1" thickBot="1" x14ac:dyDescent="0.3"/>
    <row r="4" spans="1:18" x14ac:dyDescent="0.25">
      <c r="A4" s="403" t="s">
        <v>3</v>
      </c>
      <c r="B4" s="389" t="s">
        <v>1</v>
      </c>
      <c r="C4" s="384"/>
      <c r="D4" s="389" t="s">
        <v>13</v>
      </c>
      <c r="E4" s="384"/>
      <c r="F4" s="401" t="s">
        <v>136</v>
      </c>
      <c r="G4" s="402"/>
      <c r="I4" s="399" t="s">
        <v>20</v>
      </c>
      <c r="J4" s="400"/>
      <c r="K4" s="389" t="s">
        <v>13</v>
      </c>
      <c r="L4" s="390"/>
      <c r="M4" s="406" t="s">
        <v>136</v>
      </c>
      <c r="N4" s="402"/>
      <c r="P4" s="395" t="s">
        <v>23</v>
      </c>
      <c r="Q4" s="384"/>
      <c r="R4" s="208" t="s">
        <v>0</v>
      </c>
    </row>
    <row r="5" spans="1:18" x14ac:dyDescent="0.25">
      <c r="A5" s="404"/>
      <c r="B5" s="392" t="s">
        <v>222</v>
      </c>
      <c r="C5" s="380"/>
      <c r="D5" s="392" t="str">
        <f>B5</f>
        <v>jan-ago</v>
      </c>
      <c r="E5" s="380"/>
      <c r="F5" s="392" t="str">
        <f>D5</f>
        <v>jan-ago</v>
      </c>
      <c r="G5" s="381"/>
      <c r="I5" s="394" t="str">
        <f>B5</f>
        <v>jan-ago</v>
      </c>
      <c r="J5" s="380"/>
      <c r="K5" s="392" t="str">
        <f>B5</f>
        <v>jan-ago</v>
      </c>
      <c r="L5" s="393"/>
      <c r="M5" s="380" t="str">
        <f>B5</f>
        <v>jan-ago</v>
      </c>
      <c r="N5" s="381"/>
      <c r="P5" s="394" t="str">
        <f>B5</f>
        <v>jan-ago</v>
      </c>
      <c r="Q5" s="393"/>
      <c r="R5" s="209" t="s">
        <v>132</v>
      </c>
    </row>
    <row r="6" spans="1:18" ht="19.5" customHeight="1" thickBot="1" x14ac:dyDescent="0.3">
      <c r="A6" s="405"/>
      <c r="B6" s="148">
        <f>'4'!E6</f>
        <v>2017</v>
      </c>
      <c r="C6" s="213">
        <f>'4'!F6</f>
        <v>2018</v>
      </c>
      <c r="D6" s="148">
        <f>B6</f>
        <v>2017</v>
      </c>
      <c r="E6" s="213">
        <f>C6</f>
        <v>2018</v>
      </c>
      <c r="F6" s="148" t="s">
        <v>1</v>
      </c>
      <c r="G6" s="212" t="s">
        <v>15</v>
      </c>
      <c r="I6" s="36">
        <f>B6</f>
        <v>2017</v>
      </c>
      <c r="J6" s="213">
        <f>E6</f>
        <v>2018</v>
      </c>
      <c r="K6" s="148">
        <f>B6</f>
        <v>2017</v>
      </c>
      <c r="L6" s="213">
        <f>C6</f>
        <v>2018</v>
      </c>
      <c r="M6" s="37">
        <v>1000</v>
      </c>
      <c r="N6" s="212" t="s">
        <v>15</v>
      </c>
      <c r="P6" s="36">
        <f>B6</f>
        <v>2017</v>
      </c>
      <c r="Q6" s="213">
        <f>C6</f>
        <v>2018</v>
      </c>
      <c r="R6" s="210" t="s">
        <v>24</v>
      </c>
    </row>
    <row r="7" spans="1:18" ht="20.100000000000001" customHeight="1" x14ac:dyDescent="0.25">
      <c r="A7" s="14" t="s">
        <v>148</v>
      </c>
      <c r="B7" s="59">
        <v>117326.89000000001</v>
      </c>
      <c r="C7" s="245">
        <v>121111.18000000001</v>
      </c>
      <c r="D7" s="4">
        <f>B7/$B$33</f>
        <v>0.16338153116462434</v>
      </c>
      <c r="E7" s="247">
        <f>C7/$C$33</f>
        <v>0.14800552612127887</v>
      </c>
      <c r="F7" s="87">
        <f>(C7-B7)/B7</f>
        <v>3.2254242825323277E-2</v>
      </c>
      <c r="G7" s="101">
        <f>(E7-D7)/D7</f>
        <v>-9.4111035278843708E-2</v>
      </c>
      <c r="I7" s="59">
        <v>10631.355999999998</v>
      </c>
      <c r="J7" s="245">
        <v>12257.186999999994</v>
      </c>
      <c r="K7" s="4">
        <f>I7/$I$33</f>
        <v>0.14127121364200226</v>
      </c>
      <c r="L7" s="247">
        <f>J7/$J$33</f>
        <v>0.13511942458986087</v>
      </c>
      <c r="M7" s="87">
        <f>(J7-I7)/I7</f>
        <v>0.1529279049633929</v>
      </c>
      <c r="N7" s="101">
        <f>(L7-K7)/K7</f>
        <v>-4.3545948913065506E-2</v>
      </c>
      <c r="P7" s="49">
        <f t="shared" ref="P7:Q33" si="0">(I7/B7)*10</f>
        <v>0.9061312372636825</v>
      </c>
      <c r="Q7" s="253">
        <f t="shared" si="0"/>
        <v>1.0120607362590301</v>
      </c>
      <c r="R7" s="104">
        <f>(Q7-P7)/P7</f>
        <v>0.1169030430020617</v>
      </c>
    </row>
    <row r="8" spans="1:18" ht="20.100000000000001" customHeight="1" x14ac:dyDescent="0.25">
      <c r="A8" s="14" t="s">
        <v>139</v>
      </c>
      <c r="B8" s="25">
        <v>62514.37999999999</v>
      </c>
      <c r="C8" s="223">
        <v>95833.890000000043</v>
      </c>
      <c r="D8" s="4">
        <f t="shared" ref="D8:D32" si="1">B8/$B$33</f>
        <v>8.7053318503602761E-2</v>
      </c>
      <c r="E8" s="229">
        <f t="shared" ref="E8:E32" si="2">C8/$C$33</f>
        <v>0.11711507814306467</v>
      </c>
      <c r="F8" s="87">
        <f t="shared" ref="F8:F33" si="3">(C8-B8)/B8</f>
        <v>0.53298952976899172</v>
      </c>
      <c r="G8" s="83">
        <f t="shared" ref="G8:G32" si="4">(E8-D8)/D8</f>
        <v>0.34532583198672412</v>
      </c>
      <c r="I8" s="25">
        <v>6679.3259999999955</v>
      </c>
      <c r="J8" s="223">
        <v>9771.6500000000015</v>
      </c>
      <c r="K8" s="4">
        <f t="shared" ref="K8:K32" si="5">I8/$I$33</f>
        <v>8.8755986567525341E-2</v>
      </c>
      <c r="L8" s="229">
        <f t="shared" ref="L8:L32" si="6">J8/$J$33</f>
        <v>0.10771963626674821</v>
      </c>
      <c r="M8" s="87">
        <f t="shared" ref="M8:M33" si="7">(J8-I8)/I8</f>
        <v>0.4629694672785859</v>
      </c>
      <c r="N8" s="83">
        <f t="shared" ref="N8:N32" si="8">(L8-K8)/K8</f>
        <v>0.21366051387187696</v>
      </c>
      <c r="P8" s="49">
        <f t="shared" si="0"/>
        <v>1.0684463318679631</v>
      </c>
      <c r="Q8" s="254">
        <f t="shared" si="0"/>
        <v>1.0196445119779649</v>
      </c>
      <c r="R8" s="92">
        <f t="shared" ref="R8:R71" si="9">(Q8-P8)/P8</f>
        <v>-4.5675499493435537E-2</v>
      </c>
    </row>
    <row r="9" spans="1:18" ht="20.100000000000001" customHeight="1" x14ac:dyDescent="0.25">
      <c r="A9" s="14" t="s">
        <v>150</v>
      </c>
      <c r="B9" s="25">
        <v>73122.580000000016</v>
      </c>
      <c r="C9" s="223">
        <v>104274.99999999999</v>
      </c>
      <c r="D9" s="4">
        <f t="shared" si="1"/>
        <v>0.10182558391437578</v>
      </c>
      <c r="E9" s="229">
        <f t="shared" si="2"/>
        <v>0.12743064873363755</v>
      </c>
      <c r="F9" s="87">
        <f t="shared" si="3"/>
        <v>0.42603009904737993</v>
      </c>
      <c r="G9" s="83">
        <f t="shared" si="4"/>
        <v>0.25146003425615349</v>
      </c>
      <c r="I9" s="25">
        <v>4617.3469999999998</v>
      </c>
      <c r="J9" s="223">
        <v>8017.4249999999984</v>
      </c>
      <c r="K9" s="4">
        <f t="shared" si="5"/>
        <v>6.1356069206624099E-2</v>
      </c>
      <c r="L9" s="229">
        <f t="shared" si="6"/>
        <v>8.8381604416442813E-2</v>
      </c>
      <c r="M9" s="87">
        <f t="shared" si="7"/>
        <v>0.73637047421387192</v>
      </c>
      <c r="N9" s="83">
        <f t="shared" si="8"/>
        <v>0.44047044667752272</v>
      </c>
      <c r="P9" s="49">
        <f t="shared" si="0"/>
        <v>0.63145296569130882</v>
      </c>
      <c r="Q9" s="254">
        <f t="shared" si="0"/>
        <v>0.76887317190122262</v>
      </c>
      <c r="R9" s="92">
        <f t="shared" si="9"/>
        <v>0.21762540312003673</v>
      </c>
    </row>
    <row r="10" spans="1:18" ht="20.100000000000001" customHeight="1" x14ac:dyDescent="0.25">
      <c r="A10" s="14" t="s">
        <v>142</v>
      </c>
      <c r="B10" s="25">
        <v>75093.59</v>
      </c>
      <c r="C10" s="223">
        <v>104892.17</v>
      </c>
      <c r="D10" s="4">
        <f t="shared" si="1"/>
        <v>0.10457027979560798</v>
      </c>
      <c r="E10" s="229">
        <f t="shared" si="2"/>
        <v>0.12818486952940777</v>
      </c>
      <c r="F10" s="87">
        <f t="shared" si="3"/>
        <v>0.39681922251952534</v>
      </c>
      <c r="G10" s="83">
        <f t="shared" si="4"/>
        <v>0.22582506023658566</v>
      </c>
      <c r="I10" s="25">
        <v>4740.509</v>
      </c>
      <c r="J10" s="223">
        <v>7879.9439999999995</v>
      </c>
      <c r="K10" s="4">
        <f t="shared" si="5"/>
        <v>6.2992666195246835E-2</v>
      </c>
      <c r="L10" s="229">
        <f t="shared" si="6"/>
        <v>8.6866056549543297E-2</v>
      </c>
      <c r="M10" s="87">
        <f t="shared" si="7"/>
        <v>0.66225694329448581</v>
      </c>
      <c r="N10" s="83">
        <f t="shared" si="8"/>
        <v>0.37898682174049408</v>
      </c>
      <c r="P10" s="49">
        <f t="shared" si="0"/>
        <v>0.63128011325600508</v>
      </c>
      <c r="Q10" s="254">
        <f t="shared" si="0"/>
        <v>0.75124234726004813</v>
      </c>
      <c r="R10" s="92">
        <f t="shared" si="9"/>
        <v>0.19003011735203254</v>
      </c>
    </row>
    <row r="11" spans="1:18" ht="20.100000000000001" customHeight="1" x14ac:dyDescent="0.25">
      <c r="A11" s="14" t="s">
        <v>145</v>
      </c>
      <c r="B11" s="25">
        <v>33929.870000000003</v>
      </c>
      <c r="C11" s="223">
        <v>35979.270000000019</v>
      </c>
      <c r="D11" s="4">
        <f t="shared" si="1"/>
        <v>4.7248453554139654E-2</v>
      </c>
      <c r="E11" s="229">
        <f t="shared" si="2"/>
        <v>4.3968944781229508E-2</v>
      </c>
      <c r="F11" s="87">
        <f t="shared" si="3"/>
        <v>6.040105665008489E-2</v>
      </c>
      <c r="G11" s="83">
        <f t="shared" si="4"/>
        <v>-6.9409864793824841E-2</v>
      </c>
      <c r="I11" s="25">
        <v>6303.2880000000005</v>
      </c>
      <c r="J11" s="223">
        <v>6169.5990000000011</v>
      </c>
      <c r="K11" s="4">
        <f t="shared" si="5"/>
        <v>8.3759131543997722E-2</v>
      </c>
      <c r="L11" s="229">
        <f t="shared" si="6"/>
        <v>6.8011744197929061E-2</v>
      </c>
      <c r="M11" s="87">
        <f t="shared" si="7"/>
        <v>-2.1209406900017796E-2</v>
      </c>
      <c r="N11" s="83">
        <f t="shared" si="8"/>
        <v>-0.18800800647982766</v>
      </c>
      <c r="P11" s="49">
        <f t="shared" si="0"/>
        <v>1.8577400974421654</v>
      </c>
      <c r="Q11" s="254">
        <f t="shared" si="0"/>
        <v>1.7147649187990746</v>
      </c>
      <c r="R11" s="92">
        <f t="shared" si="9"/>
        <v>-7.6961884409959505E-2</v>
      </c>
    </row>
    <row r="12" spans="1:18" ht="20.100000000000001" customHeight="1" x14ac:dyDescent="0.25">
      <c r="A12" s="14" t="s">
        <v>152</v>
      </c>
      <c r="B12" s="25">
        <v>18511.049999999996</v>
      </c>
      <c r="C12" s="223">
        <v>22174.159999999996</v>
      </c>
      <c r="D12" s="4">
        <f t="shared" si="1"/>
        <v>2.577724247582901E-2</v>
      </c>
      <c r="E12" s="229">
        <f t="shared" si="2"/>
        <v>2.7098226745849691E-2</v>
      </c>
      <c r="F12" s="87">
        <f t="shared" si="3"/>
        <v>0.19788774812882043</v>
      </c>
      <c r="G12" s="83">
        <f t="shared" si="4"/>
        <v>5.1246143619099294E-2</v>
      </c>
      <c r="I12" s="25">
        <v>3646.759</v>
      </c>
      <c r="J12" s="223">
        <v>3939.5830000000019</v>
      </c>
      <c r="K12" s="4">
        <f t="shared" si="5"/>
        <v>4.8458735629763001E-2</v>
      </c>
      <c r="L12" s="229">
        <f t="shared" si="6"/>
        <v>4.3428740059525753E-2</v>
      </c>
      <c r="M12" s="87">
        <f t="shared" si="7"/>
        <v>8.0297052807712793E-2</v>
      </c>
      <c r="N12" s="83">
        <f t="shared" si="8"/>
        <v>-0.10379956275928631</v>
      </c>
      <c r="P12" s="49">
        <f t="shared" si="0"/>
        <v>1.9700443788980102</v>
      </c>
      <c r="Q12" s="254">
        <f t="shared" si="0"/>
        <v>1.7766548992160256</v>
      </c>
      <c r="R12" s="92">
        <f t="shared" si="9"/>
        <v>-9.8165037170462877E-2</v>
      </c>
    </row>
    <row r="13" spans="1:18" ht="20.100000000000001" customHeight="1" x14ac:dyDescent="0.25">
      <c r="A13" s="14" t="s">
        <v>141</v>
      </c>
      <c r="B13" s="25">
        <v>26075.599999999999</v>
      </c>
      <c r="C13" s="223">
        <v>23246.989999999998</v>
      </c>
      <c r="D13" s="4">
        <f t="shared" si="1"/>
        <v>3.6311125727753267E-2</v>
      </c>
      <c r="E13" s="229">
        <f t="shared" si="2"/>
        <v>2.8409292896709518E-2</v>
      </c>
      <c r="F13" s="87">
        <f t="shared" si="3"/>
        <v>-0.10847727377318261</v>
      </c>
      <c r="G13" s="83">
        <f t="shared" si="4"/>
        <v>-0.21761464765065741</v>
      </c>
      <c r="I13" s="25">
        <v>3894.9910000000013</v>
      </c>
      <c r="J13" s="223">
        <v>3856.875</v>
      </c>
      <c r="K13" s="4">
        <f t="shared" si="5"/>
        <v>5.1757283425997246E-2</v>
      </c>
      <c r="L13" s="229">
        <f t="shared" si="6"/>
        <v>4.2516992741892558E-2</v>
      </c>
      <c r="M13" s="87">
        <f t="shared" si="7"/>
        <v>-9.7859019443180574E-3</v>
      </c>
      <c r="N13" s="83">
        <f t="shared" si="8"/>
        <v>-0.17853121478673603</v>
      </c>
      <c r="P13" s="49">
        <f t="shared" si="0"/>
        <v>1.4937301538603145</v>
      </c>
      <c r="Q13" s="254">
        <f t="shared" si="0"/>
        <v>1.6590857569087443</v>
      </c>
      <c r="R13" s="92">
        <f t="shared" si="9"/>
        <v>0.11069978243466118</v>
      </c>
    </row>
    <row r="14" spans="1:18" ht="20.100000000000001" customHeight="1" x14ac:dyDescent="0.25">
      <c r="A14" s="14" t="s">
        <v>149</v>
      </c>
      <c r="B14" s="25">
        <v>20197.939999999999</v>
      </c>
      <c r="C14" s="223">
        <v>25271.079999999994</v>
      </c>
      <c r="D14" s="4">
        <f t="shared" si="1"/>
        <v>2.8126291965731059E-2</v>
      </c>
      <c r="E14" s="229">
        <f t="shared" si="2"/>
        <v>3.0882858965232827E-2</v>
      </c>
      <c r="F14" s="87">
        <f t="shared" si="3"/>
        <v>0.2511711590389909</v>
      </c>
      <c r="G14" s="83">
        <f t="shared" si="4"/>
        <v>9.8006768999637645E-2</v>
      </c>
      <c r="I14" s="25">
        <v>2648.1880000000001</v>
      </c>
      <c r="J14" s="223">
        <v>3336.3030000000003</v>
      </c>
      <c r="K14" s="4">
        <f t="shared" si="5"/>
        <v>3.5189559329232019E-2</v>
      </c>
      <c r="L14" s="229">
        <f t="shared" si="6"/>
        <v>3.6778368610793553E-2</v>
      </c>
      <c r="M14" s="87">
        <f t="shared" si="7"/>
        <v>0.25984371200232015</v>
      </c>
      <c r="N14" s="83">
        <f t="shared" si="8"/>
        <v>4.5150019262722288E-2</v>
      </c>
      <c r="P14" s="49">
        <f t="shared" si="0"/>
        <v>1.3111178664754921</v>
      </c>
      <c r="Q14" s="254">
        <f t="shared" si="0"/>
        <v>1.3202059429197333</v>
      </c>
      <c r="R14" s="92">
        <f t="shared" si="9"/>
        <v>6.9315480145743418E-3</v>
      </c>
    </row>
    <row r="15" spans="1:18" ht="20.100000000000001" customHeight="1" x14ac:dyDescent="0.25">
      <c r="A15" s="14" t="s">
        <v>140</v>
      </c>
      <c r="B15" s="25">
        <v>17483.490000000002</v>
      </c>
      <c r="C15" s="223">
        <v>17370.550000000003</v>
      </c>
      <c r="D15" s="4">
        <f t="shared" si="1"/>
        <v>2.4346331572424683E-2</v>
      </c>
      <c r="E15" s="229">
        <f t="shared" si="2"/>
        <v>2.1227911343659443E-2</v>
      </c>
      <c r="F15" s="87">
        <f t="shared" si="3"/>
        <v>-6.4598086537641332E-3</v>
      </c>
      <c r="G15" s="83">
        <f t="shared" si="4"/>
        <v>-0.128085835826587</v>
      </c>
      <c r="I15" s="25">
        <v>3032.7180000000008</v>
      </c>
      <c r="J15" s="223">
        <v>3158.5879999999997</v>
      </c>
      <c r="K15" s="4">
        <f t="shared" si="5"/>
        <v>4.0299257450690774E-2</v>
      </c>
      <c r="L15" s="229">
        <f t="shared" si="6"/>
        <v>3.4819293617405003E-2</v>
      </c>
      <c r="M15" s="87">
        <f t="shared" si="7"/>
        <v>4.1504023783285798E-2</v>
      </c>
      <c r="N15" s="83">
        <f t="shared" si="8"/>
        <v>-0.13598175698375897</v>
      </c>
      <c r="P15" s="49">
        <f t="shared" si="0"/>
        <v>1.7346182026586225</v>
      </c>
      <c r="Q15" s="254">
        <f t="shared" si="0"/>
        <v>1.818358083077392</v>
      </c>
      <c r="R15" s="92">
        <f t="shared" si="9"/>
        <v>4.8275684119088932E-2</v>
      </c>
    </row>
    <row r="16" spans="1:18" ht="20.100000000000001" customHeight="1" x14ac:dyDescent="0.25">
      <c r="A16" s="14" t="s">
        <v>143</v>
      </c>
      <c r="B16" s="25">
        <v>23352.5</v>
      </c>
      <c r="C16" s="223">
        <v>20408.910000000003</v>
      </c>
      <c r="D16" s="4">
        <f t="shared" si="1"/>
        <v>3.2519119926573435E-2</v>
      </c>
      <c r="E16" s="229">
        <f t="shared" si="2"/>
        <v>2.494097953724693E-2</v>
      </c>
      <c r="F16" s="87">
        <f t="shared" si="3"/>
        <v>-0.1260503158120114</v>
      </c>
      <c r="G16" s="83">
        <f t="shared" si="4"/>
        <v>-0.23303645382893423</v>
      </c>
      <c r="I16" s="25">
        <v>3447.241</v>
      </c>
      <c r="J16" s="223">
        <v>3114.5220000000008</v>
      </c>
      <c r="K16" s="4">
        <f t="shared" si="5"/>
        <v>4.5807507507647158E-2</v>
      </c>
      <c r="L16" s="229">
        <f t="shared" si="6"/>
        <v>3.4333523712452373E-2</v>
      </c>
      <c r="M16" s="87">
        <f t="shared" si="7"/>
        <v>-9.6517475859679999E-2</v>
      </c>
      <c r="N16" s="83">
        <f t="shared" si="8"/>
        <v>-0.25048260469704242</v>
      </c>
      <c r="P16" s="49">
        <f t="shared" si="0"/>
        <v>1.476176426506798</v>
      </c>
      <c r="Q16" s="254">
        <f t="shared" si="0"/>
        <v>1.526059941466742</v>
      </c>
      <c r="R16" s="92">
        <f t="shared" si="9"/>
        <v>3.3792380141164785E-2</v>
      </c>
    </row>
    <row r="17" spans="1:18" ht="20.100000000000001" customHeight="1" x14ac:dyDescent="0.25">
      <c r="A17" s="14" t="s">
        <v>171</v>
      </c>
      <c r="B17" s="25">
        <v>55202.930000000008</v>
      </c>
      <c r="C17" s="223">
        <v>51633.61</v>
      </c>
      <c r="D17" s="4">
        <f t="shared" si="1"/>
        <v>7.6871885278588528E-2</v>
      </c>
      <c r="E17" s="229">
        <f t="shared" si="2"/>
        <v>6.3099538899636889E-2</v>
      </c>
      <c r="F17" s="87">
        <f t="shared" si="3"/>
        <v>-6.4658162166392377E-2</v>
      </c>
      <c r="G17" s="83">
        <f t="shared" si="4"/>
        <v>-0.17915973218348674</v>
      </c>
      <c r="I17" s="25">
        <v>2542.0610000000001</v>
      </c>
      <c r="J17" s="223">
        <v>3063.6909999999993</v>
      </c>
      <c r="K17" s="4">
        <f t="shared" si="5"/>
        <v>3.3779326232890899E-2</v>
      </c>
      <c r="L17" s="229">
        <f t="shared" si="6"/>
        <v>3.3773178547503231E-2</v>
      </c>
      <c r="M17" s="87">
        <f t="shared" si="7"/>
        <v>0.20519963919040463</v>
      </c>
      <c r="N17" s="83">
        <f t="shared" si="8"/>
        <v>-1.8199550059948351E-4</v>
      </c>
      <c r="P17" s="49">
        <f t="shared" si="0"/>
        <v>0.46049385422114369</v>
      </c>
      <c r="Q17" s="254">
        <f t="shared" si="0"/>
        <v>0.59335208210311063</v>
      </c>
      <c r="R17" s="92">
        <f t="shared" si="9"/>
        <v>0.28851248863391826</v>
      </c>
    </row>
    <row r="18" spans="1:18" ht="20.100000000000001" customHeight="1" x14ac:dyDescent="0.25">
      <c r="A18" s="14" t="s">
        <v>151</v>
      </c>
      <c r="B18" s="25">
        <v>30711.460000000006</v>
      </c>
      <c r="C18" s="223">
        <v>20486.530000000002</v>
      </c>
      <c r="D18" s="4">
        <f t="shared" si="1"/>
        <v>4.276671238026606E-2</v>
      </c>
      <c r="E18" s="229">
        <f t="shared" si="2"/>
        <v>2.5035836089198068E-2</v>
      </c>
      <c r="F18" s="87">
        <f t="shared" si="3"/>
        <v>-0.3329353277245693</v>
      </c>
      <c r="G18" s="83">
        <f t="shared" si="4"/>
        <v>-0.41459526122586854</v>
      </c>
      <c r="I18" s="25">
        <v>3284.3980000000006</v>
      </c>
      <c r="J18" s="223">
        <v>2734.3329999999996</v>
      </c>
      <c r="K18" s="4">
        <f t="shared" si="5"/>
        <v>4.3643622840149943E-2</v>
      </c>
      <c r="L18" s="229">
        <f t="shared" si="6"/>
        <v>3.0142438195408794E-2</v>
      </c>
      <c r="M18" s="87">
        <f t="shared" si="7"/>
        <v>-0.16747818017183083</v>
      </c>
      <c r="N18" s="83">
        <f t="shared" si="8"/>
        <v>-0.30935068553293282</v>
      </c>
      <c r="P18" s="49">
        <f t="shared" si="0"/>
        <v>1.0694372719499494</v>
      </c>
      <c r="Q18" s="254">
        <f t="shared" si="0"/>
        <v>1.3346979698367656</v>
      </c>
      <c r="R18" s="92">
        <f t="shared" si="9"/>
        <v>0.24803764077079091</v>
      </c>
    </row>
    <row r="19" spans="1:18" ht="20.100000000000001" customHeight="1" x14ac:dyDescent="0.25">
      <c r="A19" s="14" t="s">
        <v>154</v>
      </c>
      <c r="B19" s="25">
        <v>14950.57</v>
      </c>
      <c r="C19" s="223">
        <v>20564.719999999998</v>
      </c>
      <c r="D19" s="4">
        <f t="shared" si="1"/>
        <v>2.0819157640536601E-2</v>
      </c>
      <c r="E19" s="229">
        <f t="shared" si="2"/>
        <v>2.5131389217219958E-2</v>
      </c>
      <c r="F19" s="87">
        <f t="shared" si="3"/>
        <v>0.37551411083323233</v>
      </c>
      <c r="G19" s="83">
        <f t="shared" si="4"/>
        <v>0.20712805249560576</v>
      </c>
      <c r="I19" s="25">
        <v>1703.4380000000006</v>
      </c>
      <c r="J19" s="223">
        <v>2474.4619999999995</v>
      </c>
      <c r="K19" s="4">
        <f t="shared" si="5"/>
        <v>2.2635565361926097E-2</v>
      </c>
      <c r="L19" s="229">
        <f t="shared" si="6"/>
        <v>2.727770096103424E-2</v>
      </c>
      <c r="M19" s="87">
        <f t="shared" si="7"/>
        <v>0.45262815553016822</v>
      </c>
      <c r="N19" s="83">
        <f t="shared" si="8"/>
        <v>0.20508149564120881</v>
      </c>
      <c r="P19" s="49">
        <f t="shared" si="0"/>
        <v>1.1393799701282297</v>
      </c>
      <c r="Q19" s="254">
        <f t="shared" si="0"/>
        <v>1.2032558673300682</v>
      </c>
      <c r="R19" s="92">
        <f t="shared" si="9"/>
        <v>5.6061980091373462E-2</v>
      </c>
    </row>
    <row r="20" spans="1:18" ht="20.100000000000001" customHeight="1" x14ac:dyDescent="0.25">
      <c r="A20" s="14" t="s">
        <v>158</v>
      </c>
      <c r="B20" s="25">
        <v>4715.0200000000004</v>
      </c>
      <c r="C20" s="223">
        <v>9242.119999999999</v>
      </c>
      <c r="D20" s="4">
        <f t="shared" si="1"/>
        <v>6.5658195412136725E-3</v>
      </c>
      <c r="E20" s="229">
        <f t="shared" si="2"/>
        <v>1.1294455500111497E-2</v>
      </c>
      <c r="F20" s="87">
        <f t="shared" si="3"/>
        <v>0.96014438963143278</v>
      </c>
      <c r="G20" s="83">
        <f t="shared" si="4"/>
        <v>0.72018975380242489</v>
      </c>
      <c r="I20" s="25">
        <v>1209.0360000000001</v>
      </c>
      <c r="J20" s="223">
        <v>2445.2540000000004</v>
      </c>
      <c r="K20" s="4">
        <f t="shared" si="5"/>
        <v>1.6065869965870009E-2</v>
      </c>
      <c r="L20" s="229">
        <f t="shared" si="6"/>
        <v>2.6955721035834389E-2</v>
      </c>
      <c r="M20" s="87">
        <f t="shared" si="7"/>
        <v>1.0224823743875289</v>
      </c>
      <c r="N20" s="83">
        <f t="shared" si="8"/>
        <v>0.67782517181444568</v>
      </c>
      <c r="P20" s="49">
        <f t="shared" si="0"/>
        <v>2.5642224211138021</v>
      </c>
      <c r="Q20" s="254">
        <f t="shared" si="0"/>
        <v>2.645771749338897</v>
      </c>
      <c r="R20" s="92">
        <f t="shared" si="9"/>
        <v>3.1802751412520994E-2</v>
      </c>
    </row>
    <row r="21" spans="1:18" ht="20.100000000000001" customHeight="1" x14ac:dyDescent="0.25">
      <c r="A21" s="14" t="s">
        <v>147</v>
      </c>
      <c r="B21" s="25">
        <v>18871.460000000003</v>
      </c>
      <c r="C21" s="223">
        <v>15763.409999999996</v>
      </c>
      <c r="D21" s="4">
        <f t="shared" si="1"/>
        <v>2.6279125187004971E-2</v>
      </c>
      <c r="E21" s="229">
        <f t="shared" si="2"/>
        <v>1.9263884560578367E-2</v>
      </c>
      <c r="F21" s="87">
        <f t="shared" si="3"/>
        <v>-0.16469578930300072</v>
      </c>
      <c r="G21" s="83">
        <f t="shared" si="4"/>
        <v>-0.26695107148755626</v>
      </c>
      <c r="I21" s="25">
        <v>2371.4810000000002</v>
      </c>
      <c r="J21" s="223">
        <v>2235.9909999999995</v>
      </c>
      <c r="K21" s="4">
        <f t="shared" si="5"/>
        <v>3.1512631032104395E-2</v>
      </c>
      <c r="L21" s="229">
        <f t="shared" si="6"/>
        <v>2.4648870683633011E-2</v>
      </c>
      <c r="M21" s="87">
        <f t="shared" si="7"/>
        <v>-5.7133074226612263E-2</v>
      </c>
      <c r="N21" s="83">
        <f t="shared" si="8"/>
        <v>-0.21780981541905312</v>
      </c>
      <c r="P21" s="49">
        <f t="shared" si="0"/>
        <v>1.256649459024368</v>
      </c>
      <c r="Q21" s="254">
        <f t="shared" si="0"/>
        <v>1.418469100277161</v>
      </c>
      <c r="R21" s="92">
        <f t="shared" si="9"/>
        <v>0.12877070856213621</v>
      </c>
    </row>
    <row r="22" spans="1:18" ht="20.100000000000001" customHeight="1" x14ac:dyDescent="0.25">
      <c r="A22" s="14" t="s">
        <v>144</v>
      </c>
      <c r="B22" s="25">
        <v>6200.02</v>
      </c>
      <c r="C22" s="223">
        <v>9287.0500000000011</v>
      </c>
      <c r="D22" s="4">
        <f t="shared" si="1"/>
        <v>8.6337306038819749E-3</v>
      </c>
      <c r="E22" s="229">
        <f t="shared" si="2"/>
        <v>1.134936280337309E-2</v>
      </c>
      <c r="F22" s="87">
        <f t="shared" si="3"/>
        <v>0.4979064583662634</v>
      </c>
      <c r="G22" s="83">
        <f t="shared" si="4"/>
        <v>0.31453751849404343</v>
      </c>
      <c r="I22" s="25">
        <v>949.56299999999999</v>
      </c>
      <c r="J22" s="223">
        <v>1640.2520000000004</v>
      </c>
      <c r="K22" s="4">
        <f t="shared" si="5"/>
        <v>1.2617949905876599E-2</v>
      </c>
      <c r="L22" s="229">
        <f t="shared" si="6"/>
        <v>1.8081628878009987E-2</v>
      </c>
      <c r="M22" s="87">
        <f t="shared" si="7"/>
        <v>0.72737564542847655</v>
      </c>
      <c r="N22" s="83">
        <f t="shared" si="8"/>
        <v>0.43300845326614984</v>
      </c>
      <c r="P22" s="49">
        <f t="shared" si="0"/>
        <v>1.5315482853281117</v>
      </c>
      <c r="Q22" s="254">
        <f t="shared" si="0"/>
        <v>1.7661711738388401</v>
      </c>
      <c r="R22" s="92">
        <f t="shared" si="9"/>
        <v>0.15319326903262728</v>
      </c>
    </row>
    <row r="23" spans="1:18" ht="20.100000000000001" customHeight="1" x14ac:dyDescent="0.25">
      <c r="A23" s="14" t="s">
        <v>153</v>
      </c>
      <c r="B23" s="25">
        <v>5326.14</v>
      </c>
      <c r="C23" s="223">
        <v>6302.6399999999994</v>
      </c>
      <c r="D23" s="4">
        <f t="shared" si="1"/>
        <v>7.4168241261415198E-3</v>
      </c>
      <c r="E23" s="229">
        <f t="shared" si="2"/>
        <v>7.7022249238511004E-3</v>
      </c>
      <c r="F23" s="87">
        <f t="shared" si="3"/>
        <v>0.18334103121585221</v>
      </c>
      <c r="G23" s="83">
        <f t="shared" si="4"/>
        <v>3.8480189479436343E-2</v>
      </c>
      <c r="I23" s="25">
        <v>1103.2070000000001</v>
      </c>
      <c r="J23" s="223">
        <v>1501.0650000000003</v>
      </c>
      <c r="K23" s="4">
        <f t="shared" si="5"/>
        <v>1.4659596742725241E-2</v>
      </c>
      <c r="L23" s="229">
        <f t="shared" si="6"/>
        <v>1.6547274596690059E-2</v>
      </c>
      <c r="M23" s="87">
        <f t="shared" si="7"/>
        <v>0.36063766818013315</v>
      </c>
      <c r="N23" s="83">
        <f t="shared" si="8"/>
        <v>0.12876737928698959</v>
      </c>
      <c r="P23" s="49">
        <f t="shared" si="0"/>
        <v>2.0713068000465631</v>
      </c>
      <c r="Q23" s="254">
        <f t="shared" si="0"/>
        <v>2.3816448345455243</v>
      </c>
      <c r="R23" s="92">
        <f t="shared" si="9"/>
        <v>0.14982716924985948</v>
      </c>
    </row>
    <row r="24" spans="1:18" ht="20.100000000000001" customHeight="1" x14ac:dyDescent="0.25">
      <c r="A24" s="14" t="s">
        <v>172</v>
      </c>
      <c r="B24" s="25">
        <v>17038.329999999998</v>
      </c>
      <c r="C24" s="223">
        <v>17332.13</v>
      </c>
      <c r="D24" s="4">
        <f t="shared" si="1"/>
        <v>2.3726431714742913E-2</v>
      </c>
      <c r="E24" s="229">
        <f t="shared" si="2"/>
        <v>2.1180959672363865E-2</v>
      </c>
      <c r="F24" s="87">
        <f t="shared" si="3"/>
        <v>1.7243473978964075E-2</v>
      </c>
      <c r="G24" s="83">
        <f t="shared" si="4"/>
        <v>-0.10728423359157568</v>
      </c>
      <c r="I24" s="25">
        <v>1364.5509999999997</v>
      </c>
      <c r="J24" s="223">
        <v>1432.5140000000001</v>
      </c>
      <c r="K24" s="4">
        <f t="shared" si="5"/>
        <v>1.8132378959599117E-2</v>
      </c>
      <c r="L24" s="229">
        <f t="shared" si="6"/>
        <v>1.579158965241536E-2</v>
      </c>
      <c r="M24" s="87">
        <f t="shared" si="7"/>
        <v>4.9806126703949093E-2</v>
      </c>
      <c r="N24" s="83">
        <f t="shared" si="8"/>
        <v>-0.12909443997388795</v>
      </c>
      <c r="P24" s="49">
        <f t="shared" si="0"/>
        <v>0.80087132952583961</v>
      </c>
      <c r="Q24" s="254">
        <f t="shared" si="0"/>
        <v>0.8265077633274156</v>
      </c>
      <c r="R24" s="92">
        <f t="shared" si="9"/>
        <v>3.201067744147388E-2</v>
      </c>
    </row>
    <row r="25" spans="1:18" ht="20.100000000000001" customHeight="1" x14ac:dyDescent="0.25">
      <c r="A25" s="14" t="s">
        <v>161</v>
      </c>
      <c r="B25" s="25">
        <v>6205.1</v>
      </c>
      <c r="C25" s="223">
        <v>6286.5800000000008</v>
      </c>
      <c r="D25" s="4">
        <f t="shared" si="1"/>
        <v>8.6408046700088142E-3</v>
      </c>
      <c r="E25" s="229">
        <f t="shared" si="2"/>
        <v>7.6825985875417059E-3</v>
      </c>
      <c r="F25" s="87">
        <f t="shared" si="3"/>
        <v>1.3131134067138396E-2</v>
      </c>
      <c r="G25" s="83">
        <f t="shared" si="4"/>
        <v>-0.1108931539435124</v>
      </c>
      <c r="I25" s="25">
        <v>1369.327</v>
      </c>
      <c r="J25" s="223">
        <v>1379.0889999999997</v>
      </c>
      <c r="K25" s="4">
        <f t="shared" si="5"/>
        <v>1.8195843236061521E-2</v>
      </c>
      <c r="L25" s="229">
        <f t="shared" si="6"/>
        <v>1.52026490367004E-2</v>
      </c>
      <c r="M25" s="87">
        <f t="shared" si="7"/>
        <v>7.1290495257887391E-3</v>
      </c>
      <c r="N25" s="83">
        <f t="shared" si="8"/>
        <v>-0.16449879021979286</v>
      </c>
      <c r="P25" s="49">
        <f t="shared" si="0"/>
        <v>2.2067766836956695</v>
      </c>
      <c r="Q25" s="254">
        <f t="shared" si="0"/>
        <v>2.1937030945283436</v>
      </c>
      <c r="R25" s="92">
        <f t="shared" si="9"/>
        <v>-5.9242918705447361E-3</v>
      </c>
    </row>
    <row r="26" spans="1:18" ht="20.100000000000001" customHeight="1" x14ac:dyDescent="0.25">
      <c r="A26" s="14" t="s">
        <v>176</v>
      </c>
      <c r="B26" s="25">
        <v>34080.42</v>
      </c>
      <c r="C26" s="223">
        <v>30184.720000000005</v>
      </c>
      <c r="D26" s="4">
        <f t="shared" si="1"/>
        <v>4.7458099352445847E-2</v>
      </c>
      <c r="E26" s="229">
        <f t="shared" si="2"/>
        <v>3.6887637990344814E-2</v>
      </c>
      <c r="F26" s="87">
        <f t="shared" si="3"/>
        <v>-0.1143090372712541</v>
      </c>
      <c r="G26" s="83">
        <f t="shared" si="4"/>
        <v>-0.22273250522739832</v>
      </c>
      <c r="I26" s="25">
        <v>1419.4509999999996</v>
      </c>
      <c r="J26" s="223">
        <v>1234.9790000000005</v>
      </c>
      <c r="K26" s="4">
        <f t="shared" si="5"/>
        <v>1.8861899222954601E-2</v>
      </c>
      <c r="L26" s="229">
        <f t="shared" si="6"/>
        <v>1.3614025131587036E-2</v>
      </c>
      <c r="M26" s="87">
        <f t="shared" si="7"/>
        <v>-0.12996010429384255</v>
      </c>
      <c r="N26" s="83">
        <f t="shared" si="8"/>
        <v>-0.27822617591875337</v>
      </c>
      <c r="P26" s="49">
        <f t="shared" si="0"/>
        <v>0.41650044218938609</v>
      </c>
      <c r="Q26" s="254">
        <f t="shared" si="0"/>
        <v>0.40914045252034814</v>
      </c>
      <c r="R26" s="92">
        <f t="shared" si="9"/>
        <v>-1.767102486218082E-2</v>
      </c>
    </row>
    <row r="27" spans="1:18" ht="20.100000000000001" customHeight="1" x14ac:dyDescent="0.25">
      <c r="A27" s="14" t="s">
        <v>146</v>
      </c>
      <c r="B27" s="25">
        <v>8264.18</v>
      </c>
      <c r="C27" s="223">
        <v>7395.3800000000028</v>
      </c>
      <c r="D27" s="4">
        <f t="shared" si="1"/>
        <v>1.1508140906317937E-2</v>
      </c>
      <c r="E27" s="229">
        <f t="shared" si="2"/>
        <v>9.0376223546561399E-3</v>
      </c>
      <c r="F27" s="87">
        <f t="shared" si="3"/>
        <v>-0.10512839749376192</v>
      </c>
      <c r="G27" s="83">
        <f t="shared" si="4"/>
        <v>-0.21467573014382277</v>
      </c>
      <c r="I27" s="25">
        <v>942.95800000000031</v>
      </c>
      <c r="J27" s="223">
        <v>926.62299999999993</v>
      </c>
      <c r="K27" s="4">
        <f t="shared" si="5"/>
        <v>1.2530181575467442E-2</v>
      </c>
      <c r="L27" s="229">
        <f t="shared" si="6"/>
        <v>1.0214804308013796E-2</v>
      </c>
      <c r="M27" s="87">
        <f t="shared" si="7"/>
        <v>-1.7323146948220781E-2</v>
      </c>
      <c r="N27" s="83">
        <f t="shared" si="8"/>
        <v>-0.18478401557938082</v>
      </c>
      <c r="P27" s="49">
        <f t="shared" si="0"/>
        <v>1.1410182256436818</v>
      </c>
      <c r="Q27" s="254">
        <f t="shared" si="0"/>
        <v>1.2529755063296268</v>
      </c>
      <c r="R27" s="92">
        <f t="shared" si="9"/>
        <v>9.8120501644736333E-2</v>
      </c>
    </row>
    <row r="28" spans="1:18" ht="20.100000000000001" customHeight="1" x14ac:dyDescent="0.25">
      <c r="A28" s="14" t="s">
        <v>159</v>
      </c>
      <c r="B28" s="25">
        <v>6755.8000000000011</v>
      </c>
      <c r="C28" s="223">
        <v>5802.5700000000006</v>
      </c>
      <c r="D28" s="4">
        <f t="shared" si="1"/>
        <v>9.4076724290737528E-3</v>
      </c>
      <c r="E28" s="229">
        <f t="shared" si="2"/>
        <v>7.0911077384065548E-3</v>
      </c>
      <c r="F28" s="87">
        <f t="shared" si="3"/>
        <v>-0.14109801947955836</v>
      </c>
      <c r="G28" s="83">
        <f t="shared" si="4"/>
        <v>-0.24624206551963024</v>
      </c>
      <c r="I28" s="25">
        <v>697.97900000000004</v>
      </c>
      <c r="J28" s="223">
        <v>660.47800000000018</v>
      </c>
      <c r="K28" s="4">
        <f t="shared" si="5"/>
        <v>9.2748601802659161E-3</v>
      </c>
      <c r="L28" s="229">
        <f t="shared" si="6"/>
        <v>7.2809044452256614E-3</v>
      </c>
      <c r="M28" s="87">
        <f t="shared" si="7"/>
        <v>-5.3727977489293893E-2</v>
      </c>
      <c r="N28" s="83">
        <f t="shared" si="8"/>
        <v>-0.21498499128674592</v>
      </c>
      <c r="P28" s="49">
        <f t="shared" si="0"/>
        <v>1.0331552147784124</v>
      </c>
      <c r="Q28" s="254">
        <f t="shared" si="0"/>
        <v>1.1382508095550767</v>
      </c>
      <c r="R28" s="92">
        <f t="shared" si="9"/>
        <v>0.10172294856896681</v>
      </c>
    </row>
    <row r="29" spans="1:18" ht="20.100000000000001" customHeight="1" x14ac:dyDescent="0.25">
      <c r="A29" s="14" t="s">
        <v>160</v>
      </c>
      <c r="B29" s="25">
        <v>5203.9799999999987</v>
      </c>
      <c r="C29" s="223">
        <v>5755.61</v>
      </c>
      <c r="D29" s="4">
        <f t="shared" si="1"/>
        <v>7.246712331248884E-3</v>
      </c>
      <c r="E29" s="229">
        <f t="shared" si="2"/>
        <v>7.0337196466824427E-3</v>
      </c>
      <c r="F29" s="87">
        <f>(C29-B29)/B29</f>
        <v>0.10600156034419832</v>
      </c>
      <c r="G29" s="83">
        <f>(E29-D29)/D29</f>
        <v>-2.9391629587390358E-2</v>
      </c>
      <c r="I29" s="25">
        <v>487.04500000000002</v>
      </c>
      <c r="J29" s="223">
        <v>602.125</v>
      </c>
      <c r="K29" s="4">
        <f t="shared" si="5"/>
        <v>6.4719343655004133E-3</v>
      </c>
      <c r="L29" s="229">
        <f t="shared" si="6"/>
        <v>6.6376390872693713E-3</v>
      </c>
      <c r="M29" s="87">
        <f>(J29-I29)/I29</f>
        <v>0.23628206839203766</v>
      </c>
      <c r="N29" s="83">
        <f>(L29-K29)/K29</f>
        <v>2.5603585019692274E-2</v>
      </c>
      <c r="P29" s="49">
        <f t="shared" si="0"/>
        <v>0.93590866990265176</v>
      </c>
      <c r="Q29" s="254">
        <f t="shared" si="0"/>
        <v>1.0461532313690469</v>
      </c>
      <c r="R29" s="92">
        <f>(Q29-P29)/P29</f>
        <v>0.11779414489008015</v>
      </c>
    </row>
    <row r="30" spans="1:18" ht="20.100000000000001" customHeight="1" x14ac:dyDescent="0.25">
      <c r="A30" s="14" t="s">
        <v>177</v>
      </c>
      <c r="B30" s="25">
        <v>3122.62</v>
      </c>
      <c r="C30" s="223">
        <v>2585.63</v>
      </c>
      <c r="D30" s="4">
        <f t="shared" si="1"/>
        <v>4.3483504663362265E-3</v>
      </c>
      <c r="E30" s="229">
        <f t="shared" si="2"/>
        <v>3.1598034839142204E-3</v>
      </c>
      <c r="F30" s="87">
        <f t="shared" si="3"/>
        <v>-0.17196777065413013</v>
      </c>
      <c r="G30" s="83">
        <f t="shared" si="4"/>
        <v>-0.27333284003288627</v>
      </c>
      <c r="I30" s="25">
        <v>789.54499999999996</v>
      </c>
      <c r="J30" s="223">
        <v>595.00900000000001</v>
      </c>
      <c r="K30" s="4">
        <f t="shared" si="5"/>
        <v>1.0491604304754229E-2</v>
      </c>
      <c r="L30" s="229">
        <f t="shared" si="6"/>
        <v>6.5591945122309512E-3</v>
      </c>
      <c r="M30" s="87">
        <f t="shared" si="7"/>
        <v>-0.24639000943581424</v>
      </c>
      <c r="N30" s="83">
        <f t="shared" si="8"/>
        <v>-0.37481491660349042</v>
      </c>
      <c r="P30" s="49">
        <f t="shared" si="0"/>
        <v>2.5284696825101998</v>
      </c>
      <c r="Q30" s="254">
        <f t="shared" si="0"/>
        <v>2.3012147909793743</v>
      </c>
      <c r="R30" s="92">
        <f t="shared" si="9"/>
        <v>-8.987843243792136E-2</v>
      </c>
    </row>
    <row r="31" spans="1:18" ht="20.100000000000001" customHeight="1" x14ac:dyDescent="0.25">
      <c r="A31" s="14" t="s">
        <v>155</v>
      </c>
      <c r="B31" s="25">
        <v>384.01</v>
      </c>
      <c r="C31" s="223">
        <v>2444.83</v>
      </c>
      <c r="D31" s="4">
        <f t="shared" si="1"/>
        <v>5.3474648294629971E-4</v>
      </c>
      <c r="E31" s="229">
        <f t="shared" si="2"/>
        <v>2.9877369738044511E-3</v>
      </c>
      <c r="F31" s="87">
        <f t="shared" si="3"/>
        <v>5.3665789953386627</v>
      </c>
      <c r="G31" s="83">
        <f t="shared" si="4"/>
        <v>4.5872026634806042</v>
      </c>
      <c r="I31" s="25">
        <v>111.937</v>
      </c>
      <c r="J31" s="223">
        <v>520.1339999999999</v>
      </c>
      <c r="K31" s="4">
        <f t="shared" si="5"/>
        <v>1.4874373355049733E-3</v>
      </c>
      <c r="L31" s="229">
        <f t="shared" si="6"/>
        <v>5.7337957550637605E-3</v>
      </c>
      <c r="M31" s="87">
        <f t="shared" si="7"/>
        <v>3.6466673217970813</v>
      </c>
      <c r="N31" s="83">
        <f t="shared" si="8"/>
        <v>2.8548150017474061</v>
      </c>
      <c r="P31" s="49">
        <f t="shared" si="0"/>
        <v>2.9149501315069921</v>
      </c>
      <c r="Q31" s="254">
        <f t="shared" si="0"/>
        <v>2.1274853466294177</v>
      </c>
      <c r="R31" s="92">
        <f t="shared" si="9"/>
        <v>-0.27014691481890468</v>
      </c>
    </row>
    <row r="32" spans="1:18" ht="20.100000000000001" customHeight="1" thickBot="1" x14ac:dyDescent="0.3">
      <c r="A32" s="14" t="s">
        <v>18</v>
      </c>
      <c r="B32" s="25">
        <f>B33-SUM(B7:B31)</f>
        <v>33476.059999999707</v>
      </c>
      <c r="C32" s="223">
        <f>C33-SUM(C7:C31)</f>
        <v>36657.499999999767</v>
      </c>
      <c r="D32" s="4">
        <f t="shared" si="1"/>
        <v>4.6616508288584019E-2</v>
      </c>
      <c r="E32" s="229">
        <f t="shared" si="2"/>
        <v>4.4797784761000138E-2</v>
      </c>
      <c r="F32" s="87">
        <f t="shared" si="3"/>
        <v>9.5036273683345301E-2</v>
      </c>
      <c r="G32" s="83">
        <f t="shared" si="4"/>
        <v>-3.9014580764498624E-2</v>
      </c>
      <c r="I32" s="25">
        <f>I33-SUM(I7:I31)</f>
        <v>5267.2350000000151</v>
      </c>
      <c r="J32" s="223">
        <f>J33-SUM(J7:J31)</f>
        <v>5766.0549999999639</v>
      </c>
      <c r="K32" s="4">
        <f t="shared" si="5"/>
        <v>6.9991888239621936E-2</v>
      </c>
      <c r="L32" s="229">
        <f t="shared" si="6"/>
        <v>6.3563200410786391E-2</v>
      </c>
      <c r="M32" s="87">
        <f t="shared" si="7"/>
        <v>9.4702438755807805E-2</v>
      </c>
      <c r="N32" s="83">
        <f t="shared" si="8"/>
        <v>-9.1849041232128198E-2</v>
      </c>
      <c r="P32" s="49">
        <f t="shared" si="0"/>
        <v>1.5734333729835772</v>
      </c>
      <c r="Q32" s="254">
        <f t="shared" si="0"/>
        <v>1.5729536929686969</v>
      </c>
      <c r="R32" s="92">
        <f t="shared" si="9"/>
        <v>-3.0486198088624643E-4</v>
      </c>
    </row>
    <row r="33" spans="1:18" ht="26.25" customHeight="1" thickBot="1" x14ac:dyDescent="0.3">
      <c r="A33" s="18" t="s">
        <v>19</v>
      </c>
      <c r="B33" s="23">
        <v>718115.98999999976</v>
      </c>
      <c r="C33" s="242">
        <v>818288.22999999975</v>
      </c>
      <c r="D33" s="20">
        <f>SUM(D7:D32)</f>
        <v>0.99999999999999978</v>
      </c>
      <c r="E33" s="243">
        <f>SUM(E7:E32)</f>
        <v>1</v>
      </c>
      <c r="F33" s="97">
        <f t="shared" si="3"/>
        <v>0.1394931200459692</v>
      </c>
      <c r="G33" s="99">
        <v>0</v>
      </c>
      <c r="H33" s="2"/>
      <c r="I33" s="23">
        <v>75254.935000000027</v>
      </c>
      <c r="J33" s="242">
        <v>90713.729999999967</v>
      </c>
      <c r="K33" s="20">
        <f>SUM(K7:K32)</f>
        <v>0.99999999999999978</v>
      </c>
      <c r="L33" s="243">
        <f>SUM(L7:L32)</f>
        <v>1</v>
      </c>
      <c r="M33" s="97">
        <f t="shared" si="7"/>
        <v>0.20541902002838663</v>
      </c>
      <c r="N33" s="99">
        <f>K33-L33</f>
        <v>0</v>
      </c>
      <c r="P33" s="40">
        <f t="shared" si="0"/>
        <v>1.0479495798443375</v>
      </c>
      <c r="Q33" s="244">
        <f t="shared" si="0"/>
        <v>1.1085791860894785</v>
      </c>
      <c r="R33" s="98">
        <f t="shared" si="9"/>
        <v>5.7855461189408514E-2</v>
      </c>
    </row>
    <row r="35" spans="1:18" ht="15.75" thickBot="1" x14ac:dyDescent="0.3"/>
    <row r="36" spans="1:18" x14ac:dyDescent="0.25">
      <c r="A36" s="403" t="s">
        <v>2</v>
      </c>
      <c r="B36" s="389" t="s">
        <v>1</v>
      </c>
      <c r="C36" s="384"/>
      <c r="D36" s="389" t="s">
        <v>13</v>
      </c>
      <c r="E36" s="384"/>
      <c r="F36" s="401" t="s">
        <v>136</v>
      </c>
      <c r="G36" s="402"/>
      <c r="I36" s="399" t="s">
        <v>20</v>
      </c>
      <c r="J36" s="400"/>
      <c r="K36" s="389" t="s">
        <v>13</v>
      </c>
      <c r="L36" s="390"/>
      <c r="M36" s="406" t="s">
        <v>136</v>
      </c>
      <c r="N36" s="402"/>
      <c r="P36" s="395" t="s">
        <v>23</v>
      </c>
      <c r="Q36" s="384"/>
      <c r="R36" s="208" t="s">
        <v>0</v>
      </c>
    </row>
    <row r="37" spans="1:18" x14ac:dyDescent="0.25">
      <c r="A37" s="404"/>
      <c r="B37" s="392" t="str">
        <f>B5</f>
        <v>jan-ago</v>
      </c>
      <c r="C37" s="380"/>
      <c r="D37" s="392" t="str">
        <f>B5</f>
        <v>jan-ago</v>
      </c>
      <c r="E37" s="380"/>
      <c r="F37" s="392" t="str">
        <f>B5</f>
        <v>jan-ago</v>
      </c>
      <c r="G37" s="381"/>
      <c r="I37" s="394" t="str">
        <f>B5</f>
        <v>jan-ago</v>
      </c>
      <c r="J37" s="380"/>
      <c r="K37" s="392" t="str">
        <f>B5</f>
        <v>jan-ago</v>
      </c>
      <c r="L37" s="393"/>
      <c r="M37" s="380" t="str">
        <f>B5</f>
        <v>jan-ago</v>
      </c>
      <c r="N37" s="381"/>
      <c r="P37" s="394" t="str">
        <f>B5</f>
        <v>jan-ago</v>
      </c>
      <c r="Q37" s="393"/>
      <c r="R37" s="209" t="str">
        <f>R5</f>
        <v>2018/2017</v>
      </c>
    </row>
    <row r="38" spans="1:18" ht="19.5" customHeight="1" thickBot="1" x14ac:dyDescent="0.3">
      <c r="A38" s="405"/>
      <c r="B38" s="148">
        <f>B6</f>
        <v>2017</v>
      </c>
      <c r="C38" s="213">
        <f>C6</f>
        <v>2018</v>
      </c>
      <c r="D38" s="148">
        <f>B6</f>
        <v>2017</v>
      </c>
      <c r="E38" s="213">
        <f>C6</f>
        <v>2018</v>
      </c>
      <c r="F38" s="148" t="s">
        <v>1</v>
      </c>
      <c r="G38" s="212" t="s">
        <v>15</v>
      </c>
      <c r="I38" s="36">
        <f>B6</f>
        <v>2017</v>
      </c>
      <c r="J38" s="213">
        <f>C6</f>
        <v>2018</v>
      </c>
      <c r="K38" s="148">
        <f>B6</f>
        <v>2017</v>
      </c>
      <c r="L38" s="213">
        <f>C6</f>
        <v>2018</v>
      </c>
      <c r="M38" s="37">
        <v>1000</v>
      </c>
      <c r="N38" s="212" t="s">
        <v>15</v>
      </c>
      <c r="P38" s="36">
        <f>B6</f>
        <v>2017</v>
      </c>
      <c r="Q38" s="213">
        <f>C6</f>
        <v>2018</v>
      </c>
      <c r="R38" s="210" t="s">
        <v>24</v>
      </c>
    </row>
    <row r="39" spans="1:18" ht="20.100000000000001" customHeight="1" x14ac:dyDescent="0.25">
      <c r="A39" s="57" t="s">
        <v>139</v>
      </c>
      <c r="B39" s="59">
        <v>62514.379999999976</v>
      </c>
      <c r="C39" s="245">
        <v>95833.890000000043</v>
      </c>
      <c r="D39" s="4">
        <f t="shared" ref="D39:D61" si="10">B39/$B$62</f>
        <v>0.17415447810025061</v>
      </c>
      <c r="E39" s="247">
        <f t="shared" ref="E39:E61" si="11">C39/$C$62</f>
        <v>0.20242830172020121</v>
      </c>
      <c r="F39" s="87">
        <f>(C39-B39)/B39</f>
        <v>0.53298952976899205</v>
      </c>
      <c r="G39" s="101">
        <f>(E39-D39)/D39</f>
        <v>0.16234910481988868</v>
      </c>
      <c r="I39" s="59">
        <v>6679.3259999999982</v>
      </c>
      <c r="J39" s="245">
        <v>9771.6500000000015</v>
      </c>
      <c r="K39" s="4">
        <f t="shared" ref="K39:K61" si="12">I39/$I$62</f>
        <v>0.16433114522048142</v>
      </c>
      <c r="L39" s="247">
        <f t="shared" ref="L39:L61" si="13">J39/$J$62</f>
        <v>0.18218377258683346</v>
      </c>
      <c r="M39" s="87">
        <f>(J39-I39)/I39</f>
        <v>0.46296946727858529</v>
      </c>
      <c r="N39" s="101">
        <f>(L39-K39)/K39</f>
        <v>0.1086381242119341</v>
      </c>
      <c r="P39" s="49">
        <f t="shared" ref="P39:Q62" si="14">(I39/B39)*10</f>
        <v>1.068446331867964</v>
      </c>
      <c r="Q39" s="253">
        <f t="shared" si="14"/>
        <v>1.0196445119779649</v>
      </c>
      <c r="R39" s="104">
        <f t="shared" si="9"/>
        <v>-4.5675499493436335E-2</v>
      </c>
    </row>
    <row r="40" spans="1:18" ht="20.100000000000001" customHeight="1" x14ac:dyDescent="0.25">
      <c r="A40" s="57" t="s">
        <v>150</v>
      </c>
      <c r="B40" s="25">
        <v>73122.580000000016</v>
      </c>
      <c r="C40" s="223">
        <v>104274.99999999999</v>
      </c>
      <c r="D40" s="4">
        <f t="shared" si="10"/>
        <v>0.20370712718007972</v>
      </c>
      <c r="E40" s="229">
        <f t="shared" si="11"/>
        <v>0.22025831531907938</v>
      </c>
      <c r="F40" s="87">
        <f t="shared" ref="F40:F62" si="15">(C40-B40)/B40</f>
        <v>0.42603009904737993</v>
      </c>
      <c r="G40" s="83">
        <f t="shared" ref="G40:G61" si="16">(E40-D40)/D40</f>
        <v>8.1249921728895641E-2</v>
      </c>
      <c r="I40" s="25">
        <v>4617.3470000000016</v>
      </c>
      <c r="J40" s="223">
        <v>8017.4249999999984</v>
      </c>
      <c r="K40" s="4">
        <f t="shared" si="12"/>
        <v>0.11360037231157077</v>
      </c>
      <c r="L40" s="229">
        <f t="shared" si="13"/>
        <v>0.14947779882947021</v>
      </c>
      <c r="M40" s="87">
        <f t="shared" ref="M40:M62" si="17">(J40-I40)/I40</f>
        <v>0.73637047421387125</v>
      </c>
      <c r="N40" s="83">
        <f t="shared" ref="N40:N61" si="18">(L40-K40)/K40</f>
        <v>0.31582138146078187</v>
      </c>
      <c r="P40" s="49">
        <f t="shared" si="14"/>
        <v>0.63145296569130915</v>
      </c>
      <c r="Q40" s="254">
        <f t="shared" si="14"/>
        <v>0.76887317190122262</v>
      </c>
      <c r="R40" s="92">
        <f t="shared" si="9"/>
        <v>0.21762540312003609</v>
      </c>
    </row>
    <row r="41" spans="1:18" ht="20.100000000000001" customHeight="1" x14ac:dyDescent="0.25">
      <c r="A41" s="57" t="s">
        <v>142</v>
      </c>
      <c r="B41" s="25">
        <v>75093.590000000011</v>
      </c>
      <c r="C41" s="223">
        <v>104892.17</v>
      </c>
      <c r="D41" s="4">
        <f t="shared" si="10"/>
        <v>0.20919802731986153</v>
      </c>
      <c r="E41" s="229">
        <f t="shared" si="11"/>
        <v>0.22156195305070708</v>
      </c>
      <c r="F41" s="87">
        <f t="shared" si="15"/>
        <v>0.39681922251952506</v>
      </c>
      <c r="G41" s="83">
        <f t="shared" si="16"/>
        <v>5.9101540723140944E-2</v>
      </c>
      <c r="I41" s="25">
        <v>4740.5089999999982</v>
      </c>
      <c r="J41" s="223">
        <v>7879.9439999999995</v>
      </c>
      <c r="K41" s="4">
        <f t="shared" si="12"/>
        <v>0.11663052123792118</v>
      </c>
      <c r="L41" s="229">
        <f t="shared" si="13"/>
        <v>0.14691458716726269</v>
      </c>
      <c r="M41" s="87">
        <f t="shared" si="17"/>
        <v>0.66225694329448637</v>
      </c>
      <c r="N41" s="83">
        <f t="shared" si="18"/>
        <v>0.25965815472575426</v>
      </c>
      <c r="P41" s="49">
        <f t="shared" si="14"/>
        <v>0.63128011325600464</v>
      </c>
      <c r="Q41" s="254">
        <f t="shared" si="14"/>
        <v>0.75124234726004813</v>
      </c>
      <c r="R41" s="92">
        <f t="shared" si="9"/>
        <v>0.1900301173520334</v>
      </c>
    </row>
    <row r="42" spans="1:18" ht="20.100000000000001" customHeight="1" x14ac:dyDescent="0.25">
      <c r="A42" s="57" t="s">
        <v>145</v>
      </c>
      <c r="B42" s="25">
        <v>33929.869999999995</v>
      </c>
      <c r="C42" s="223">
        <v>35979.270000000019</v>
      </c>
      <c r="D42" s="4">
        <f t="shared" si="10"/>
        <v>9.4522873007128153E-2</v>
      </c>
      <c r="E42" s="229">
        <f t="shared" si="11"/>
        <v>7.5998402269099E-2</v>
      </c>
      <c r="F42" s="87">
        <f t="shared" si="15"/>
        <v>6.0401056650085119E-2</v>
      </c>
      <c r="G42" s="83">
        <f t="shared" si="16"/>
        <v>-0.19597871021791929</v>
      </c>
      <c r="I42" s="25">
        <v>6303.2880000000023</v>
      </c>
      <c r="J42" s="223">
        <v>6169.5990000000011</v>
      </c>
      <c r="K42" s="4">
        <f t="shared" si="12"/>
        <v>0.1550794998918332</v>
      </c>
      <c r="L42" s="229">
        <f t="shared" si="13"/>
        <v>0.11502671720415233</v>
      </c>
      <c r="M42" s="87">
        <f t="shared" si="17"/>
        <v>-2.1209406900018081E-2</v>
      </c>
      <c r="N42" s="83">
        <f t="shared" si="18"/>
        <v>-0.2582725809382761</v>
      </c>
      <c r="P42" s="49">
        <f t="shared" si="14"/>
        <v>1.8577400974421663</v>
      </c>
      <c r="Q42" s="254">
        <f t="shared" si="14"/>
        <v>1.7147649187990746</v>
      </c>
      <c r="R42" s="92">
        <f t="shared" si="9"/>
        <v>-7.6961884409959949E-2</v>
      </c>
    </row>
    <row r="43" spans="1:18" ht="20.100000000000001" customHeight="1" x14ac:dyDescent="0.25">
      <c r="A43" s="57" t="s">
        <v>152</v>
      </c>
      <c r="B43" s="25">
        <v>18511.050000000003</v>
      </c>
      <c r="C43" s="223">
        <v>22174.159999999996</v>
      </c>
      <c r="D43" s="4">
        <f t="shared" si="10"/>
        <v>5.1568651114153992E-2</v>
      </c>
      <c r="E43" s="229">
        <f t="shared" si="11"/>
        <v>4.6838102375600259E-2</v>
      </c>
      <c r="F43" s="87">
        <f t="shared" si="15"/>
        <v>0.19788774812881996</v>
      </c>
      <c r="G43" s="83">
        <f t="shared" si="16"/>
        <v>-9.1733032304491369E-2</v>
      </c>
      <c r="I43" s="25">
        <v>3646.7590000000005</v>
      </c>
      <c r="J43" s="223">
        <v>3939.5830000000019</v>
      </c>
      <c r="K43" s="4">
        <f t="shared" si="12"/>
        <v>8.9721041136949731E-2</v>
      </c>
      <c r="L43" s="229">
        <f t="shared" si="13"/>
        <v>7.3450041022647697E-2</v>
      </c>
      <c r="M43" s="87">
        <f t="shared" si="17"/>
        <v>8.0297052807712654E-2</v>
      </c>
      <c r="N43" s="83">
        <f t="shared" si="18"/>
        <v>-0.18135099535309743</v>
      </c>
      <c r="P43" s="49">
        <f t="shared" si="14"/>
        <v>1.9700443788980095</v>
      </c>
      <c r="Q43" s="254">
        <f t="shared" si="14"/>
        <v>1.7766548992160256</v>
      </c>
      <c r="R43" s="92">
        <f t="shared" si="9"/>
        <v>-9.8165037170462571E-2</v>
      </c>
    </row>
    <row r="44" spans="1:18" ht="20.100000000000001" customHeight="1" x14ac:dyDescent="0.25">
      <c r="A44" s="57" t="s">
        <v>141</v>
      </c>
      <c r="B44" s="25">
        <v>26075.600000000002</v>
      </c>
      <c r="C44" s="223">
        <v>23246.989999999998</v>
      </c>
      <c r="D44" s="4">
        <f t="shared" si="10"/>
        <v>7.26422066275135E-2</v>
      </c>
      <c r="E44" s="229">
        <f t="shared" si="11"/>
        <v>4.9104223003015923E-2</v>
      </c>
      <c r="F44" s="87">
        <f t="shared" si="15"/>
        <v>-0.10847727377318274</v>
      </c>
      <c r="G44" s="83">
        <f t="shared" si="16"/>
        <v>-0.32402627504410747</v>
      </c>
      <c r="I44" s="25">
        <v>3894.9910000000013</v>
      </c>
      <c r="J44" s="223">
        <v>3856.875</v>
      </c>
      <c r="K44" s="4">
        <f t="shared" si="12"/>
        <v>9.5828281424423456E-2</v>
      </c>
      <c r="L44" s="229">
        <f t="shared" si="13"/>
        <v>7.1908023506351865E-2</v>
      </c>
      <c r="M44" s="87">
        <f t="shared" si="17"/>
        <v>-9.7859019443180574E-3</v>
      </c>
      <c r="N44" s="83">
        <f t="shared" si="18"/>
        <v>-0.24961584996112754</v>
      </c>
      <c r="P44" s="49">
        <f t="shared" si="14"/>
        <v>1.4937301538603143</v>
      </c>
      <c r="Q44" s="254">
        <f t="shared" si="14"/>
        <v>1.6590857569087443</v>
      </c>
      <c r="R44" s="92">
        <f t="shared" si="9"/>
        <v>0.11069978243466135</v>
      </c>
    </row>
    <row r="45" spans="1:18" ht="20.100000000000001" customHeight="1" x14ac:dyDescent="0.25">
      <c r="A45" s="57" t="s">
        <v>149</v>
      </c>
      <c r="B45" s="25">
        <v>20197.939999999999</v>
      </c>
      <c r="C45" s="223">
        <v>25271.079999999994</v>
      </c>
      <c r="D45" s="4">
        <f t="shared" si="10"/>
        <v>5.6268041039520461E-2</v>
      </c>
      <c r="E45" s="229">
        <f t="shared" si="11"/>
        <v>5.3379674007131908E-2</v>
      </c>
      <c r="F45" s="87">
        <f t="shared" si="15"/>
        <v>0.2511711590389909</v>
      </c>
      <c r="G45" s="83">
        <f t="shared" si="16"/>
        <v>-5.1332283460159514E-2</v>
      </c>
      <c r="I45" s="25">
        <v>2648.1879999999996</v>
      </c>
      <c r="J45" s="223">
        <v>3336.3030000000003</v>
      </c>
      <c r="K45" s="4">
        <f t="shared" si="12"/>
        <v>6.515324552194883E-2</v>
      </c>
      <c r="L45" s="229">
        <f t="shared" si="13"/>
        <v>6.2202418939766586E-2</v>
      </c>
      <c r="M45" s="87">
        <f t="shared" si="17"/>
        <v>0.25984371200232037</v>
      </c>
      <c r="N45" s="83">
        <f t="shared" si="18"/>
        <v>-4.5290553963089508E-2</v>
      </c>
      <c r="P45" s="49">
        <f t="shared" si="14"/>
        <v>1.3111178664754919</v>
      </c>
      <c r="Q45" s="254">
        <f t="shared" si="14"/>
        <v>1.3202059429197333</v>
      </c>
      <c r="R45" s="92">
        <f t="shared" si="9"/>
        <v>6.9315480145745127E-3</v>
      </c>
    </row>
    <row r="46" spans="1:18" ht="20.100000000000001" customHeight="1" x14ac:dyDescent="0.25">
      <c r="A46" s="57" t="s">
        <v>154</v>
      </c>
      <c r="B46" s="25">
        <v>14950.570000000002</v>
      </c>
      <c r="C46" s="223">
        <v>20564.719999999998</v>
      </c>
      <c r="D46" s="4">
        <f t="shared" si="10"/>
        <v>4.1649756674404598E-2</v>
      </c>
      <c r="E46" s="229">
        <f t="shared" si="11"/>
        <v>4.3438509539281495E-2</v>
      </c>
      <c r="F46" s="87">
        <f t="shared" si="15"/>
        <v>0.37551411083323216</v>
      </c>
      <c r="G46" s="83">
        <f t="shared" si="16"/>
        <v>4.2947498561886087E-2</v>
      </c>
      <c r="I46" s="25">
        <v>1703.4380000000006</v>
      </c>
      <c r="J46" s="223">
        <v>2474.4619999999995</v>
      </c>
      <c r="K46" s="4">
        <f t="shared" si="12"/>
        <v>4.1909605453018257E-2</v>
      </c>
      <c r="L46" s="229">
        <f t="shared" si="13"/>
        <v>4.6134155673070658E-2</v>
      </c>
      <c r="M46" s="87">
        <f t="shared" si="17"/>
        <v>0.45262815553016822</v>
      </c>
      <c r="N46" s="83">
        <f t="shared" si="18"/>
        <v>0.10080147914511459</v>
      </c>
      <c r="P46" s="49">
        <f t="shared" si="14"/>
        <v>1.1393799701282294</v>
      </c>
      <c r="Q46" s="254">
        <f t="shared" si="14"/>
        <v>1.2032558673300682</v>
      </c>
      <c r="R46" s="92">
        <f t="shared" si="9"/>
        <v>5.606198009137367E-2</v>
      </c>
    </row>
    <row r="47" spans="1:18" ht="20.100000000000001" customHeight="1" x14ac:dyDescent="0.25">
      <c r="A47" s="57" t="s">
        <v>158</v>
      </c>
      <c r="B47" s="25">
        <v>4715.0199999999995</v>
      </c>
      <c r="C47" s="223">
        <v>9242.119999999999</v>
      </c>
      <c r="D47" s="4">
        <f t="shared" si="10"/>
        <v>1.3135247399594204E-2</v>
      </c>
      <c r="E47" s="229">
        <f t="shared" si="11"/>
        <v>1.9521973446912203E-2</v>
      </c>
      <c r="F47" s="87">
        <f t="shared" si="15"/>
        <v>0.96014438963143312</v>
      </c>
      <c r="G47" s="83">
        <f t="shared" si="16"/>
        <v>0.48622807420553865</v>
      </c>
      <c r="I47" s="25">
        <v>1209.0360000000001</v>
      </c>
      <c r="J47" s="223">
        <v>2445.2540000000004</v>
      </c>
      <c r="K47" s="4">
        <f t="shared" si="12"/>
        <v>2.9745856167641773E-2</v>
      </c>
      <c r="L47" s="229">
        <f t="shared" si="13"/>
        <v>4.5589598343477797E-2</v>
      </c>
      <c r="M47" s="87">
        <f t="shared" si="17"/>
        <v>1.0224823743875289</v>
      </c>
      <c r="N47" s="83">
        <f t="shared" si="18"/>
        <v>0.53263695240586861</v>
      </c>
      <c r="P47" s="49">
        <f t="shared" si="14"/>
        <v>2.5642224211138025</v>
      </c>
      <c r="Q47" s="254">
        <f t="shared" si="14"/>
        <v>2.645771749338897</v>
      </c>
      <c r="R47" s="92">
        <f t="shared" si="9"/>
        <v>3.1802751412520813E-2</v>
      </c>
    </row>
    <row r="48" spans="1:18" ht="20.100000000000001" customHeight="1" x14ac:dyDescent="0.25">
      <c r="A48" s="57" t="s">
        <v>153</v>
      </c>
      <c r="B48" s="25">
        <v>5326.1399999999985</v>
      </c>
      <c r="C48" s="223">
        <v>6302.6399999999994</v>
      </c>
      <c r="D48" s="4">
        <f t="shared" si="10"/>
        <v>1.4837724248226871E-2</v>
      </c>
      <c r="E48" s="229">
        <f t="shared" si="11"/>
        <v>1.3312959659195805E-2</v>
      </c>
      <c r="F48" s="87">
        <f t="shared" si="15"/>
        <v>0.1833410312158526</v>
      </c>
      <c r="G48" s="83">
        <f t="shared" si="16"/>
        <v>-0.10276269888310387</v>
      </c>
      <c r="I48" s="25">
        <v>1103.2069999999999</v>
      </c>
      <c r="J48" s="223">
        <v>1501.0650000000003</v>
      </c>
      <c r="K48" s="4">
        <f t="shared" si="12"/>
        <v>2.7142150229716545E-2</v>
      </c>
      <c r="L48" s="229">
        <f t="shared" si="13"/>
        <v>2.7986029442116242E-2</v>
      </c>
      <c r="M48" s="87">
        <f t="shared" si="17"/>
        <v>0.36063766818013343</v>
      </c>
      <c r="N48" s="83">
        <f t="shared" si="18"/>
        <v>3.1091096514371853E-2</v>
      </c>
      <c r="P48" s="49">
        <f t="shared" si="14"/>
        <v>2.0713068000465631</v>
      </c>
      <c r="Q48" s="254">
        <f t="shared" si="14"/>
        <v>2.3816448345455243</v>
      </c>
      <c r="R48" s="92">
        <f t="shared" si="9"/>
        <v>0.14982716924985948</v>
      </c>
    </row>
    <row r="49" spans="1:18" ht="20.100000000000001" customHeight="1" x14ac:dyDescent="0.25">
      <c r="A49" s="57" t="s">
        <v>161</v>
      </c>
      <c r="B49" s="25">
        <v>6205.1</v>
      </c>
      <c r="C49" s="223">
        <v>6286.5800000000008</v>
      </c>
      <c r="D49" s="4">
        <f t="shared" si="10"/>
        <v>1.7286357987712036E-2</v>
      </c>
      <c r="E49" s="229">
        <f t="shared" si="11"/>
        <v>1.3279036393369633E-2</v>
      </c>
      <c r="F49" s="87">
        <f t="shared" si="15"/>
        <v>1.3131134067138396E-2</v>
      </c>
      <c r="G49" s="83">
        <f t="shared" si="16"/>
        <v>-0.23181988925550409</v>
      </c>
      <c r="I49" s="25">
        <v>1369.3270000000002</v>
      </c>
      <c r="J49" s="223">
        <v>1379.0889999999997</v>
      </c>
      <c r="K49" s="4">
        <f t="shared" si="12"/>
        <v>3.3689488144661044E-2</v>
      </c>
      <c r="L49" s="229">
        <f t="shared" si="13"/>
        <v>2.571189479289613E-2</v>
      </c>
      <c r="M49" s="87">
        <f t="shared" si="17"/>
        <v>7.1290495257885717E-3</v>
      </c>
      <c r="N49" s="83">
        <f t="shared" si="18"/>
        <v>-0.23679770133370714</v>
      </c>
      <c r="P49" s="49">
        <f t="shared" si="14"/>
        <v>2.2067766836956699</v>
      </c>
      <c r="Q49" s="254">
        <f t="shared" si="14"/>
        <v>2.1937030945283436</v>
      </c>
      <c r="R49" s="92">
        <f t="shared" si="9"/>
        <v>-5.9242918705449364E-3</v>
      </c>
    </row>
    <row r="50" spans="1:18" ht="20.100000000000001" customHeight="1" x14ac:dyDescent="0.25">
      <c r="A50" s="57" t="s">
        <v>146</v>
      </c>
      <c r="B50" s="25">
        <v>8264.18</v>
      </c>
      <c r="C50" s="223">
        <v>7395.3800000000028</v>
      </c>
      <c r="D50" s="4">
        <f t="shared" si="10"/>
        <v>2.30226062359817E-2</v>
      </c>
      <c r="E50" s="229">
        <f t="shared" si="11"/>
        <v>1.5621135842190497E-2</v>
      </c>
      <c r="F50" s="87">
        <f t="shared" si="15"/>
        <v>-0.10512839749376192</v>
      </c>
      <c r="G50" s="83">
        <f t="shared" si="16"/>
        <v>-0.32148707743711269</v>
      </c>
      <c r="I50" s="25">
        <v>942.9580000000002</v>
      </c>
      <c r="J50" s="223">
        <v>926.62299999999993</v>
      </c>
      <c r="K50" s="4">
        <f t="shared" si="12"/>
        <v>2.3199551576733164E-2</v>
      </c>
      <c r="L50" s="229">
        <f t="shared" si="13"/>
        <v>1.7276066366041492E-2</v>
      </c>
      <c r="M50" s="87">
        <f t="shared" si="17"/>
        <v>-1.7323146948220663E-2</v>
      </c>
      <c r="N50" s="83">
        <f t="shared" si="18"/>
        <v>-0.25532757351363361</v>
      </c>
      <c r="P50" s="49">
        <f t="shared" si="14"/>
        <v>1.1410182256436816</v>
      </c>
      <c r="Q50" s="254">
        <f t="shared" si="14"/>
        <v>1.2529755063296268</v>
      </c>
      <c r="R50" s="92">
        <f t="shared" si="9"/>
        <v>9.8120501644736541E-2</v>
      </c>
    </row>
    <row r="51" spans="1:18" ht="20.100000000000001" customHeight="1" x14ac:dyDescent="0.25">
      <c r="A51" s="57" t="s">
        <v>167</v>
      </c>
      <c r="B51" s="25">
        <v>790.65</v>
      </c>
      <c r="C51" s="223">
        <v>1302.3900000000003</v>
      </c>
      <c r="D51" s="4">
        <f t="shared" si="10"/>
        <v>2.2026170316327733E-3</v>
      </c>
      <c r="E51" s="229">
        <f t="shared" si="11"/>
        <v>2.7510163249908023E-3</v>
      </c>
      <c r="F51" s="87">
        <f t="shared" si="15"/>
        <v>0.64723961297666521</v>
      </c>
      <c r="G51" s="83">
        <f t="shared" si="16"/>
        <v>0.24897623394453974</v>
      </c>
      <c r="I51" s="25">
        <v>206.77199999999999</v>
      </c>
      <c r="J51" s="223">
        <v>337.89299999999997</v>
      </c>
      <c r="K51" s="4">
        <f t="shared" si="12"/>
        <v>5.0872018463433881E-3</v>
      </c>
      <c r="L51" s="229">
        <f t="shared" si="13"/>
        <v>6.2997161657123314E-3</v>
      </c>
      <c r="M51" s="87">
        <f t="shared" si="17"/>
        <v>0.6341332482154256</v>
      </c>
      <c r="N51" s="83">
        <f t="shared" si="18"/>
        <v>0.23834602124947768</v>
      </c>
      <c r="P51" s="49">
        <f t="shared" si="14"/>
        <v>2.6152153291595521</v>
      </c>
      <c r="Q51" s="254">
        <f t="shared" si="14"/>
        <v>2.5944072052150267</v>
      </c>
      <c r="R51" s="92">
        <f t="shared" si="9"/>
        <v>-7.9565623956527297E-3</v>
      </c>
    </row>
    <row r="52" spans="1:18" ht="20.100000000000001" customHeight="1" x14ac:dyDescent="0.25">
      <c r="A52" s="57" t="s">
        <v>164</v>
      </c>
      <c r="B52" s="25">
        <v>1044.31</v>
      </c>
      <c r="C52" s="223">
        <v>1397.67</v>
      </c>
      <c r="D52" s="4">
        <f t="shared" si="10"/>
        <v>2.9092708433623238E-3</v>
      </c>
      <c r="E52" s="229">
        <f t="shared" si="11"/>
        <v>2.9522746542509494E-3</v>
      </c>
      <c r="F52" s="87">
        <f t="shared" si="15"/>
        <v>0.33836696000229832</v>
      </c>
      <c r="G52" s="83">
        <f t="shared" si="16"/>
        <v>1.4781645712616049E-2</v>
      </c>
      <c r="I52" s="25">
        <v>261.495</v>
      </c>
      <c r="J52" s="223">
        <v>329.74199999999996</v>
      </c>
      <c r="K52" s="4">
        <f t="shared" si="12"/>
        <v>6.433549256231812E-3</v>
      </c>
      <c r="L52" s="229">
        <f t="shared" si="13"/>
        <v>6.14774797913634E-3</v>
      </c>
      <c r="M52" s="87">
        <f t="shared" si="17"/>
        <v>0.26098778179315074</v>
      </c>
      <c r="N52" s="83">
        <f t="shared" si="18"/>
        <v>-4.442357798358855E-2</v>
      </c>
      <c r="P52" s="49">
        <f t="shared" si="14"/>
        <v>2.5039978550430431</v>
      </c>
      <c r="Q52" s="254">
        <f t="shared" si="14"/>
        <v>2.3592264268389531</v>
      </c>
      <c r="R52" s="92">
        <f t="shared" si="9"/>
        <v>-5.7816115102702979E-2</v>
      </c>
    </row>
    <row r="53" spans="1:18" ht="20.100000000000001" customHeight="1" x14ac:dyDescent="0.25">
      <c r="A53" s="57" t="s">
        <v>173</v>
      </c>
      <c r="B53" s="25">
        <v>1746.95</v>
      </c>
      <c r="C53" s="223">
        <v>3851.3499999999995</v>
      </c>
      <c r="D53" s="4">
        <f t="shared" si="10"/>
        <v>4.866706916348414E-3</v>
      </c>
      <c r="E53" s="229">
        <f t="shared" si="11"/>
        <v>8.1351413349713391E-3</v>
      </c>
      <c r="F53" s="87">
        <f t="shared" si="15"/>
        <v>1.2046137554022722</v>
      </c>
      <c r="G53" s="83">
        <f t="shared" si="16"/>
        <v>0.67159055903766973</v>
      </c>
      <c r="I53" s="25">
        <v>71.62299999999999</v>
      </c>
      <c r="J53" s="223">
        <v>245.54899999999998</v>
      </c>
      <c r="K53" s="4">
        <f t="shared" si="12"/>
        <v>1.7621373195628636E-3</v>
      </c>
      <c r="L53" s="229">
        <f t="shared" si="13"/>
        <v>4.5780439511161732E-3</v>
      </c>
      <c r="M53" s="87">
        <f t="shared" si="17"/>
        <v>2.4283540203565894</v>
      </c>
      <c r="N53" s="83">
        <f t="shared" si="18"/>
        <v>1.5980063530189896</v>
      </c>
      <c r="P53" s="49">
        <f t="shared" si="14"/>
        <v>0.40998883768854288</v>
      </c>
      <c r="Q53" s="254">
        <f t="shared" si="14"/>
        <v>0.63756604826878893</v>
      </c>
      <c r="R53" s="92">
        <f t="shared" si="9"/>
        <v>0.55508147944537489</v>
      </c>
    </row>
    <row r="54" spans="1:18" ht="20.100000000000001" customHeight="1" x14ac:dyDescent="0.25">
      <c r="A54" s="57" t="s">
        <v>174</v>
      </c>
      <c r="B54" s="25"/>
      <c r="C54" s="223">
        <v>1602.3300000000002</v>
      </c>
      <c r="D54" s="4">
        <f t="shared" si="10"/>
        <v>0</v>
      </c>
      <c r="E54" s="229">
        <f t="shared" si="11"/>
        <v>3.3845745038141506E-3</v>
      </c>
      <c r="F54" s="87"/>
      <c r="G54" s="83"/>
      <c r="I54" s="25"/>
      <c r="J54" s="223">
        <v>222.31600000000003</v>
      </c>
      <c r="K54" s="4">
        <f t="shared" si="12"/>
        <v>0</v>
      </c>
      <c r="L54" s="229">
        <f t="shared" si="13"/>
        <v>4.1448852124681568E-3</v>
      </c>
      <c r="M54" s="87"/>
      <c r="N54" s="83"/>
      <c r="P54" s="49"/>
      <c r="Q54" s="254">
        <f t="shared" si="14"/>
        <v>1.3874545193561878</v>
      </c>
      <c r="R54" s="92"/>
    </row>
    <row r="55" spans="1:18" ht="20.100000000000001" customHeight="1" x14ac:dyDescent="0.25">
      <c r="A55" s="57" t="s">
        <v>175</v>
      </c>
      <c r="B55" s="25">
        <v>1656.2</v>
      </c>
      <c r="C55" s="223">
        <v>834.49</v>
      </c>
      <c r="D55" s="4">
        <f t="shared" si="10"/>
        <v>4.6138927816229674E-3</v>
      </c>
      <c r="E55" s="229">
        <f t="shared" si="11"/>
        <v>1.762679084637915E-3</v>
      </c>
      <c r="F55" s="87">
        <f t="shared" ref="F55" si="19">(C55-B55)/B55</f>
        <v>-0.49614177031759449</v>
      </c>
      <c r="G55" s="83">
        <f t="shared" ref="G55" si="20">(E55-D55)/D55</f>
        <v>-0.6179627121682093</v>
      </c>
      <c r="I55" s="25">
        <v>391.72199999999992</v>
      </c>
      <c r="J55" s="223">
        <v>199.43400000000003</v>
      </c>
      <c r="K55" s="4">
        <f t="shared" si="12"/>
        <v>9.6375180471888078E-3</v>
      </c>
      <c r="L55" s="229">
        <f t="shared" si="13"/>
        <v>3.7182705584095361E-3</v>
      </c>
      <c r="M55" s="87">
        <f t="shared" ref="M55:M56" si="21">(J55-I55)/I55</f>
        <v>-0.49087873542971783</v>
      </c>
      <c r="N55" s="83">
        <f t="shared" ref="N55:N56" si="22">(L55-K55)/K55</f>
        <v>-0.61418795376532365</v>
      </c>
      <c r="P55" s="49">
        <f t="shared" ref="P55:P56" si="23">(I55/B55)*10</f>
        <v>2.3651853640864626</v>
      </c>
      <c r="Q55" s="254">
        <f t="shared" ref="Q55:Q56" si="24">(J55/C55)*10</f>
        <v>2.3898908315258423</v>
      </c>
      <c r="R55" s="92">
        <f t="shared" ref="R55:R56" si="25">(Q55-P55)/P55</f>
        <v>1.0445467748326758E-2</v>
      </c>
    </row>
    <row r="56" spans="1:18" ht="20.100000000000001" customHeight="1" x14ac:dyDescent="0.25">
      <c r="A56" s="57" t="s">
        <v>169</v>
      </c>
      <c r="B56" s="25">
        <v>1323.8800000000006</v>
      </c>
      <c r="C56" s="223">
        <v>699.81</v>
      </c>
      <c r="D56" s="4">
        <f t="shared" si="10"/>
        <v>3.6881055281578409E-3</v>
      </c>
      <c r="E56" s="229">
        <f t="shared" si="11"/>
        <v>1.4781968031018456E-3</v>
      </c>
      <c r="F56" s="87">
        <f t="shared" si="15"/>
        <v>-0.47139468834033321</v>
      </c>
      <c r="G56" s="83">
        <f t="shared" si="16"/>
        <v>-0.59919888630730556</v>
      </c>
      <c r="I56" s="25">
        <v>208.41500000000002</v>
      </c>
      <c r="J56" s="223">
        <v>143.09200000000001</v>
      </c>
      <c r="K56" s="4">
        <f t="shared" si="12"/>
        <v>5.1276244985087793E-3</v>
      </c>
      <c r="L56" s="229">
        <f t="shared" si="13"/>
        <v>2.6678237950597053E-3</v>
      </c>
      <c r="M56" s="87">
        <f t="shared" si="21"/>
        <v>-0.31342753640572896</v>
      </c>
      <c r="N56" s="83">
        <f t="shared" si="22"/>
        <v>-0.47971545189481712</v>
      </c>
      <c r="P56" s="49">
        <f t="shared" si="23"/>
        <v>1.5742741033930563</v>
      </c>
      <c r="Q56" s="254">
        <f t="shared" si="24"/>
        <v>2.0447264257441309</v>
      </c>
      <c r="R56" s="92">
        <f t="shared" si="25"/>
        <v>0.29883761750072729</v>
      </c>
    </row>
    <row r="57" spans="1:18" ht="20.100000000000001" customHeight="1" x14ac:dyDescent="0.25">
      <c r="A57" s="57" t="s">
        <v>165</v>
      </c>
      <c r="B57" s="25">
        <v>1101.24</v>
      </c>
      <c r="C57" s="223">
        <v>724.96</v>
      </c>
      <c r="D57" s="4">
        <f t="shared" si="10"/>
        <v>3.0678681842980777E-3</v>
      </c>
      <c r="E57" s="229">
        <f t="shared" si="11"/>
        <v>1.5313207218769582E-3</v>
      </c>
      <c r="F57" s="87">
        <f t="shared" si="15"/>
        <v>-0.34168755221386798</v>
      </c>
      <c r="G57" s="83">
        <f t="shared" si="16"/>
        <v>-0.5008518522032519</v>
      </c>
      <c r="I57" s="25">
        <v>140.72899999999998</v>
      </c>
      <c r="J57" s="223">
        <v>98.731999999999985</v>
      </c>
      <c r="K57" s="4">
        <f t="shared" si="12"/>
        <v>3.4623490058327943E-3</v>
      </c>
      <c r="L57" s="229">
        <f t="shared" si="13"/>
        <v>1.8407708253000501E-3</v>
      </c>
      <c r="M57" s="87">
        <f t="shared" si="17"/>
        <v>-0.29842463173901618</v>
      </c>
      <c r="N57" s="83">
        <f t="shared" si="18"/>
        <v>-0.46834625215452769</v>
      </c>
      <c r="P57" s="49">
        <f t="shared" si="14"/>
        <v>1.2779139878682211</v>
      </c>
      <c r="Q57" s="254">
        <f t="shared" si="14"/>
        <v>1.3618958287353782</v>
      </c>
      <c r="R57" s="92">
        <f t="shared" si="9"/>
        <v>6.5717913462433539E-2</v>
      </c>
    </row>
    <row r="58" spans="1:18" ht="20.100000000000001" customHeight="1" x14ac:dyDescent="0.25">
      <c r="A58" s="57" t="s">
        <v>168</v>
      </c>
      <c r="B58" s="25">
        <v>328.68</v>
      </c>
      <c r="C58" s="223">
        <v>389.59999999999997</v>
      </c>
      <c r="D58" s="4">
        <f t="shared" si="10"/>
        <v>9.1564682976925309E-4</v>
      </c>
      <c r="E58" s="229">
        <f t="shared" si="11"/>
        <v>8.2294547732738752E-4</v>
      </c>
      <c r="F58" s="87">
        <f t="shared" si="15"/>
        <v>0.18534745040769124</v>
      </c>
      <c r="G58" s="83">
        <f t="shared" si="16"/>
        <v>-0.10124138415378635</v>
      </c>
      <c r="I58" s="25">
        <v>73.611000000000004</v>
      </c>
      <c r="J58" s="223">
        <v>84.897000000000006</v>
      </c>
      <c r="K58" s="4">
        <f t="shared" si="12"/>
        <v>1.8110479905943898E-3</v>
      </c>
      <c r="L58" s="229">
        <f t="shared" si="13"/>
        <v>1.5828294854302394E-3</v>
      </c>
      <c r="M58" s="87">
        <f t="shared" si="17"/>
        <v>0.1533194767086441</v>
      </c>
      <c r="N58" s="83">
        <f t="shared" si="18"/>
        <v>-0.12601460941366252</v>
      </c>
      <c r="P58" s="49">
        <f t="shared" si="14"/>
        <v>2.2395947426067906</v>
      </c>
      <c r="Q58" s="254">
        <f t="shared" si="14"/>
        <v>2.1790811088295694</v>
      </c>
      <c r="R58" s="92">
        <f t="shared" si="9"/>
        <v>-2.7019903478959752E-2</v>
      </c>
    </row>
    <row r="59" spans="1:18" ht="20.100000000000001" customHeight="1" x14ac:dyDescent="0.25">
      <c r="A59" s="57" t="s">
        <v>166</v>
      </c>
      <c r="B59" s="25">
        <v>301.57</v>
      </c>
      <c r="C59" s="223">
        <v>317.28000000000003</v>
      </c>
      <c r="D59" s="4">
        <f t="shared" si="10"/>
        <v>8.4012295988047231E-4</v>
      </c>
      <c r="E59" s="229">
        <f t="shared" si="11"/>
        <v>6.7018516695696497E-4</v>
      </c>
      <c r="F59" s="87">
        <f>(C59-B59)/B59</f>
        <v>5.2094041184468073E-2</v>
      </c>
      <c r="G59" s="83">
        <f>(E59-D59)/D59</f>
        <v>-0.20227728682440135</v>
      </c>
      <c r="I59" s="25">
        <v>73.715000000000003</v>
      </c>
      <c r="J59" s="223">
        <v>79.942999999999998</v>
      </c>
      <c r="K59" s="4">
        <f t="shared" si="12"/>
        <v>1.8136066977308479E-3</v>
      </c>
      <c r="L59" s="229">
        <f t="shared" si="13"/>
        <v>1.4904665365531127E-3</v>
      </c>
      <c r="M59" s="87">
        <f>(J59-I59)/I59</f>
        <v>8.4487553415180008E-2</v>
      </c>
      <c r="N59" s="83">
        <f>(L59-K59)/K59</f>
        <v>-0.1781754343883061</v>
      </c>
      <c r="P59" s="49">
        <f t="shared" si="14"/>
        <v>2.4443744404284247</v>
      </c>
      <c r="Q59" s="254">
        <f t="shared" si="14"/>
        <v>2.519635653050933</v>
      </c>
      <c r="R59" s="92">
        <f>(Q59-P59)/P59</f>
        <v>3.0789559642636945E-2</v>
      </c>
    </row>
    <row r="60" spans="1:18" ht="20.100000000000001" customHeight="1" x14ac:dyDescent="0.25">
      <c r="A60" s="57" t="s">
        <v>170</v>
      </c>
      <c r="B60" s="25">
        <v>99.08</v>
      </c>
      <c r="C60" s="223">
        <v>286.75</v>
      </c>
      <c r="D60" s="4">
        <f t="shared" si="10"/>
        <v>2.7602010433715949E-4</v>
      </c>
      <c r="E60" s="229">
        <f t="shared" si="11"/>
        <v>6.0569716535838908E-4</v>
      </c>
      <c r="F60" s="87">
        <f>(C60-B60)/B60</f>
        <v>1.8941259588211548</v>
      </c>
      <c r="G60" s="83">
        <f>(E60-D60)/D60</f>
        <v>1.1943951032585942</v>
      </c>
      <c r="I60" s="25">
        <v>26.200000000000003</v>
      </c>
      <c r="J60" s="223">
        <v>70.258999999999986</v>
      </c>
      <c r="K60" s="4">
        <f t="shared" si="12"/>
        <v>6.4459737476155752E-4</v>
      </c>
      <c r="L60" s="229">
        <f t="shared" si="13"/>
        <v>1.3099169207020644E-3</v>
      </c>
      <c r="M60" s="87">
        <f>(J60-I60)/I60</f>
        <v>1.681641221374045</v>
      </c>
      <c r="N60" s="83">
        <f>(L60-K60)/K60</f>
        <v>1.0321474644333057</v>
      </c>
      <c r="P60" s="49">
        <f t="shared" si="14"/>
        <v>2.6443278159063386</v>
      </c>
      <c r="Q60" s="254">
        <f t="shared" si="14"/>
        <v>2.4501830863121179</v>
      </c>
      <c r="R60" s="92">
        <f>(Q60-P60)/P60</f>
        <v>-7.3419312245020546E-2</v>
      </c>
    </row>
    <row r="61" spans="1:18" ht="20.100000000000001" customHeight="1" thickBot="1" x14ac:dyDescent="0.3">
      <c r="A61" s="14" t="s">
        <v>18</v>
      </c>
      <c r="B61" s="25">
        <f>B62-SUM(B39:B60)</f>
        <v>1660.7799999999697</v>
      </c>
      <c r="C61" s="223">
        <f>C62-SUM(C39:C60)</f>
        <v>550.76999999990221</v>
      </c>
      <c r="D61" s="4">
        <f t="shared" si="10"/>
        <v>4.6266518861632962E-3</v>
      </c>
      <c r="E61" s="229">
        <f t="shared" si="11"/>
        <v>1.163382136928965E-3</v>
      </c>
      <c r="F61" s="87">
        <f t="shared" si="15"/>
        <v>-0.6683666710823154</v>
      </c>
      <c r="G61" s="83">
        <f t="shared" si="16"/>
        <v>-0.74854772618440657</v>
      </c>
      <c r="I61" s="25">
        <f>I62-SUM(I39:I60)</f>
        <v>332.87099999999919</v>
      </c>
      <c r="J61" s="223">
        <f>J62-SUM(J39:J60)</f>
        <v>126.49699999999575</v>
      </c>
      <c r="K61" s="4">
        <f t="shared" si="12"/>
        <v>8.1896096463455678E-3</v>
      </c>
      <c r="L61" s="229">
        <f t="shared" si="13"/>
        <v>2.3584246960253277E-3</v>
      </c>
      <c r="M61" s="87">
        <f t="shared" si="17"/>
        <v>-0.6199819149160003</v>
      </c>
      <c r="N61" s="83">
        <f t="shared" si="18"/>
        <v>-0.71202233099379508</v>
      </c>
      <c r="P61" s="49">
        <f t="shared" si="14"/>
        <v>2.0043052059875794</v>
      </c>
      <c r="Q61" s="254">
        <f t="shared" si="14"/>
        <v>2.2967300325002853</v>
      </c>
      <c r="R61" s="92">
        <f t="shared" si="9"/>
        <v>0.14589835202699064</v>
      </c>
    </row>
    <row r="62" spans="1:18" ht="26.25" customHeight="1" thickBot="1" x14ac:dyDescent="0.3">
      <c r="A62" s="18" t="s">
        <v>19</v>
      </c>
      <c r="B62" s="61">
        <v>358959.35999999999</v>
      </c>
      <c r="C62" s="251">
        <v>473421.39999999991</v>
      </c>
      <c r="D62" s="58">
        <f>SUM(D39:D61)</f>
        <v>0.99999999999999978</v>
      </c>
      <c r="E62" s="252">
        <f>SUM(E39:E61)</f>
        <v>0.99999999999999989</v>
      </c>
      <c r="F62" s="97">
        <f t="shared" si="15"/>
        <v>0.31887186337751416</v>
      </c>
      <c r="G62" s="99">
        <v>0</v>
      </c>
      <c r="H62" s="2"/>
      <c r="I62" s="61">
        <v>40645.526999999995</v>
      </c>
      <c r="J62" s="251">
        <v>53636.225999999988</v>
      </c>
      <c r="K62" s="58">
        <f>SUM(K39:K61)</f>
        <v>1.0000000000000002</v>
      </c>
      <c r="L62" s="252">
        <f>SUM(L39:L61)</f>
        <v>1.0000000000000004</v>
      </c>
      <c r="M62" s="97">
        <f t="shared" si="17"/>
        <v>0.3196095599892208</v>
      </c>
      <c r="N62" s="99">
        <v>0</v>
      </c>
      <c r="O62" s="2"/>
      <c r="P62" s="40">
        <f t="shared" si="14"/>
        <v>1.1323155635222883</v>
      </c>
      <c r="Q62" s="244">
        <f t="shared" si="14"/>
        <v>1.1329489118996312</v>
      </c>
      <c r="R62" s="98">
        <f t="shared" si="9"/>
        <v>5.5933910805986233E-4</v>
      </c>
    </row>
    <row r="64" spans="1:18" ht="15.75" thickBot="1" x14ac:dyDescent="0.3"/>
    <row r="65" spans="1:18" x14ac:dyDescent="0.25">
      <c r="A65" s="403" t="s">
        <v>16</v>
      </c>
      <c r="B65" s="389" t="s">
        <v>1</v>
      </c>
      <c r="C65" s="384"/>
      <c r="D65" s="389" t="s">
        <v>13</v>
      </c>
      <c r="E65" s="384"/>
      <c r="F65" s="401" t="s">
        <v>136</v>
      </c>
      <c r="G65" s="402"/>
      <c r="I65" s="399" t="s">
        <v>20</v>
      </c>
      <c r="J65" s="400"/>
      <c r="K65" s="389" t="s">
        <v>13</v>
      </c>
      <c r="L65" s="390"/>
      <c r="M65" s="406" t="s">
        <v>136</v>
      </c>
      <c r="N65" s="402"/>
      <c r="P65" s="395" t="s">
        <v>23</v>
      </c>
      <c r="Q65" s="384"/>
      <c r="R65" s="208" t="s">
        <v>0</v>
      </c>
    </row>
    <row r="66" spans="1:18" x14ac:dyDescent="0.25">
      <c r="A66" s="404"/>
      <c r="B66" s="392" t="str">
        <f>B5</f>
        <v>jan-ago</v>
      </c>
      <c r="C66" s="380"/>
      <c r="D66" s="392" t="str">
        <f>B5</f>
        <v>jan-ago</v>
      </c>
      <c r="E66" s="380"/>
      <c r="F66" s="392" t="str">
        <f>B5</f>
        <v>jan-ago</v>
      </c>
      <c r="G66" s="381"/>
      <c r="I66" s="394" t="str">
        <f>B5</f>
        <v>jan-ago</v>
      </c>
      <c r="J66" s="380"/>
      <c r="K66" s="392" t="str">
        <f>B5</f>
        <v>jan-ago</v>
      </c>
      <c r="L66" s="393"/>
      <c r="M66" s="380" t="str">
        <f>B5</f>
        <v>jan-ago</v>
      </c>
      <c r="N66" s="381"/>
      <c r="P66" s="394" t="str">
        <f>B5</f>
        <v>jan-ago</v>
      </c>
      <c r="Q66" s="393"/>
      <c r="R66" s="209" t="str">
        <f>R37</f>
        <v>2018/2017</v>
      </c>
    </row>
    <row r="67" spans="1:18" ht="19.5" customHeight="1" thickBot="1" x14ac:dyDescent="0.3">
      <c r="A67" s="405"/>
      <c r="B67" s="148">
        <f>B6</f>
        <v>2017</v>
      </c>
      <c r="C67" s="213">
        <f>C6</f>
        <v>2018</v>
      </c>
      <c r="D67" s="148">
        <f>B6</f>
        <v>2017</v>
      </c>
      <c r="E67" s="213">
        <f>C6</f>
        <v>2018</v>
      </c>
      <c r="F67" s="148" t="s">
        <v>1</v>
      </c>
      <c r="G67" s="212" t="s">
        <v>15</v>
      </c>
      <c r="I67" s="36">
        <f>B6</f>
        <v>2017</v>
      </c>
      <c r="J67" s="213">
        <f>C6</f>
        <v>2018</v>
      </c>
      <c r="K67" s="148">
        <f>B6</f>
        <v>2017</v>
      </c>
      <c r="L67" s="213">
        <f>C6</f>
        <v>2018</v>
      </c>
      <c r="M67" s="37">
        <v>1000</v>
      </c>
      <c r="N67" s="212" t="s">
        <v>15</v>
      </c>
      <c r="P67" s="36">
        <f>B6</f>
        <v>2017</v>
      </c>
      <c r="Q67" s="213">
        <f>C6</f>
        <v>2018</v>
      </c>
      <c r="R67" s="210" t="s">
        <v>24</v>
      </c>
    </row>
    <row r="68" spans="1:18" ht="20.100000000000001" customHeight="1" x14ac:dyDescent="0.25">
      <c r="A68" s="57" t="s">
        <v>148</v>
      </c>
      <c r="B68" s="59">
        <v>117326.89000000003</v>
      </c>
      <c r="C68" s="245">
        <v>121111.18000000001</v>
      </c>
      <c r="D68" s="4">
        <f>B68/$B$96</f>
        <v>0.32667332355802536</v>
      </c>
      <c r="E68" s="247">
        <f>C68/$C$96</f>
        <v>0.35118245497834616</v>
      </c>
      <c r="F68" s="100">
        <f t="shared" ref="F68:F82" si="26">(C68-B68)/B68</f>
        <v>3.2254242825323146E-2</v>
      </c>
      <c r="G68" s="101">
        <f t="shared" ref="G68:G82" si="27">(E68-D68)/D68</f>
        <v>7.5026424421115484E-2</v>
      </c>
      <c r="I68" s="25">
        <v>10631.356</v>
      </c>
      <c r="J68" s="245">
        <v>12257.186999999994</v>
      </c>
      <c r="K68" s="63">
        <f>I68/$I$96</f>
        <v>0.30718109942822491</v>
      </c>
      <c r="L68" s="247">
        <f>J68/$J$96</f>
        <v>0.33058285153175354</v>
      </c>
      <c r="M68" s="100">
        <f t="shared" ref="M68:M82" si="28">(J68-I68)/I68</f>
        <v>0.1529279049633927</v>
      </c>
      <c r="N68" s="101">
        <f t="shared" ref="N68:N82" si="29">(L68-K68)/K68</f>
        <v>7.6182265598657442E-2</v>
      </c>
      <c r="P68" s="64">
        <f t="shared" ref="P68:Q96" si="30">(I68/B68)*10</f>
        <v>0.9061312372636825</v>
      </c>
      <c r="Q68" s="249">
        <f t="shared" si="30"/>
        <v>1.0120607362590301</v>
      </c>
      <c r="R68" s="104">
        <f t="shared" si="9"/>
        <v>0.1169030430020617</v>
      </c>
    </row>
    <row r="69" spans="1:18" ht="20.100000000000001" customHeight="1" x14ac:dyDescent="0.25">
      <c r="A69" s="57" t="s">
        <v>140</v>
      </c>
      <c r="B69" s="25">
        <v>17483.489999999994</v>
      </c>
      <c r="C69" s="223">
        <v>17370.550000000003</v>
      </c>
      <c r="D69" s="4">
        <f t="shared" ref="D69:D95" si="31">B69/$B$96</f>
        <v>4.867929070389148E-2</v>
      </c>
      <c r="E69" s="229">
        <f t="shared" ref="E69:E95" si="32">C69/$C$96</f>
        <v>5.0368862670846011E-2</v>
      </c>
      <c r="F69" s="102">
        <f t="shared" si="26"/>
        <v>-6.4598086537637194E-3</v>
      </c>
      <c r="G69" s="83">
        <f t="shared" si="27"/>
        <v>3.4708228951648733E-2</v>
      </c>
      <c r="I69" s="25">
        <v>3032.7179999999998</v>
      </c>
      <c r="J69" s="223">
        <v>3158.5879999999997</v>
      </c>
      <c r="K69" s="31">
        <f t="shared" ref="K69:K96" si="33">I69/$I$96</f>
        <v>8.7626982813459306E-2</v>
      </c>
      <c r="L69" s="229">
        <f t="shared" ref="L69:L96" si="34">J69/$J$96</f>
        <v>8.5188798037753588E-2</v>
      </c>
      <c r="M69" s="102">
        <f t="shared" si="28"/>
        <v>4.1504023783286111E-2</v>
      </c>
      <c r="N69" s="83">
        <f t="shared" si="29"/>
        <v>-2.7824588927090371E-2</v>
      </c>
      <c r="P69" s="62">
        <f t="shared" si="30"/>
        <v>1.734618202658623</v>
      </c>
      <c r="Q69" s="236">
        <f t="shared" si="30"/>
        <v>1.818358083077392</v>
      </c>
      <c r="R69" s="92">
        <f t="shared" si="9"/>
        <v>4.8275684119088662E-2</v>
      </c>
    </row>
    <row r="70" spans="1:18" ht="20.100000000000001" customHeight="1" x14ac:dyDescent="0.25">
      <c r="A70" s="57" t="s">
        <v>143</v>
      </c>
      <c r="B70" s="25">
        <v>23352.500000000007</v>
      </c>
      <c r="C70" s="223">
        <v>20408.910000000003</v>
      </c>
      <c r="D70" s="4">
        <f t="shared" si="31"/>
        <v>6.5020378434890655E-2</v>
      </c>
      <c r="E70" s="229">
        <f t="shared" si="32"/>
        <v>5.9179104003710639E-2</v>
      </c>
      <c r="F70" s="102">
        <f t="shared" si="26"/>
        <v>-0.12605031581201168</v>
      </c>
      <c r="G70" s="83">
        <f t="shared" si="27"/>
        <v>-8.9837595101500106E-2</v>
      </c>
      <c r="I70" s="25">
        <v>3447.2409999999995</v>
      </c>
      <c r="J70" s="223">
        <v>3114.5220000000008</v>
      </c>
      <c r="K70" s="31">
        <f t="shared" si="33"/>
        <v>9.9604159655085706E-2</v>
      </c>
      <c r="L70" s="229">
        <f t="shared" si="34"/>
        <v>8.4000314584282754E-2</v>
      </c>
      <c r="M70" s="102">
        <f t="shared" si="28"/>
        <v>-9.6517475859679874E-2</v>
      </c>
      <c r="N70" s="83">
        <f t="shared" si="29"/>
        <v>-0.15665856852602073</v>
      </c>
      <c r="P70" s="62">
        <f t="shared" si="30"/>
        <v>1.4761764265067971</v>
      </c>
      <c r="Q70" s="236">
        <f t="shared" si="30"/>
        <v>1.526059941466742</v>
      </c>
      <c r="R70" s="92">
        <f t="shared" si="9"/>
        <v>3.379238014116541E-2</v>
      </c>
    </row>
    <row r="71" spans="1:18" ht="20.100000000000001" customHeight="1" x14ac:dyDescent="0.25">
      <c r="A71" s="57" t="s">
        <v>171</v>
      </c>
      <c r="B71" s="25">
        <v>55202.929999999986</v>
      </c>
      <c r="C71" s="223">
        <v>51633.61</v>
      </c>
      <c r="D71" s="4">
        <f t="shared" si="31"/>
        <v>0.15370154798478863</v>
      </c>
      <c r="E71" s="229">
        <f t="shared" si="32"/>
        <v>0.14972042976704944</v>
      </c>
      <c r="F71" s="102">
        <f t="shared" si="26"/>
        <v>-6.4658162166392003E-2</v>
      </c>
      <c r="G71" s="83">
        <f t="shared" si="27"/>
        <v>-2.5901614329435333E-2</v>
      </c>
      <c r="I71" s="25">
        <v>2542.0610000000001</v>
      </c>
      <c r="J71" s="223">
        <v>3063.6909999999993</v>
      </c>
      <c r="K71" s="31">
        <f t="shared" si="33"/>
        <v>7.3449999491467785E-2</v>
      </c>
      <c r="L71" s="229">
        <f t="shared" si="34"/>
        <v>8.2629375483311937E-2</v>
      </c>
      <c r="M71" s="102">
        <f t="shared" si="28"/>
        <v>0.20519963919040463</v>
      </c>
      <c r="N71" s="83">
        <f t="shared" si="29"/>
        <v>0.12497448679915187</v>
      </c>
      <c r="P71" s="62">
        <f t="shared" si="30"/>
        <v>0.46049385422114386</v>
      </c>
      <c r="Q71" s="236">
        <f t="shared" si="30"/>
        <v>0.59335208210311063</v>
      </c>
      <c r="R71" s="92">
        <f t="shared" si="9"/>
        <v>0.28851248863391782</v>
      </c>
    </row>
    <row r="72" spans="1:18" ht="20.100000000000001" customHeight="1" x14ac:dyDescent="0.25">
      <c r="A72" s="57" t="s">
        <v>151</v>
      </c>
      <c r="B72" s="25">
        <v>30711.460000000006</v>
      </c>
      <c r="C72" s="223">
        <v>20486.530000000002</v>
      </c>
      <c r="D72" s="4">
        <f t="shared" si="31"/>
        <v>8.5509934760218689E-2</v>
      </c>
      <c r="E72" s="229">
        <f t="shared" si="32"/>
        <v>5.9404176388897695E-2</v>
      </c>
      <c r="F72" s="102">
        <f t="shared" si="26"/>
        <v>-0.3329353277245693</v>
      </c>
      <c r="G72" s="83">
        <f t="shared" si="27"/>
        <v>-0.30529503319731255</v>
      </c>
      <c r="I72" s="25">
        <v>3284.3980000000001</v>
      </c>
      <c r="J72" s="223">
        <v>2734.3329999999996</v>
      </c>
      <c r="K72" s="31">
        <f t="shared" si="33"/>
        <v>9.489899393829565E-2</v>
      </c>
      <c r="L72" s="229">
        <f t="shared" si="34"/>
        <v>7.3746415076915664E-2</v>
      </c>
      <c r="M72" s="102">
        <f t="shared" si="28"/>
        <v>-0.16747818017183072</v>
      </c>
      <c r="N72" s="83">
        <f t="shared" si="29"/>
        <v>-0.22289571241538789</v>
      </c>
      <c r="P72" s="62">
        <f t="shared" si="30"/>
        <v>1.0694372719499494</v>
      </c>
      <c r="Q72" s="236">
        <f t="shared" si="30"/>
        <v>1.3346979698367656</v>
      </c>
      <c r="R72" s="92">
        <f t="shared" ref="R72:R86" si="35">(Q72-P72)/P72</f>
        <v>0.24803764077079091</v>
      </c>
    </row>
    <row r="73" spans="1:18" ht="20.100000000000001" customHeight="1" x14ac:dyDescent="0.25">
      <c r="A73" s="57" t="s">
        <v>147</v>
      </c>
      <c r="B73" s="25">
        <v>18871.46</v>
      </c>
      <c r="C73" s="223">
        <v>15763.409999999996</v>
      </c>
      <c r="D73" s="4">
        <f t="shared" si="31"/>
        <v>5.2543816328825661E-2</v>
      </c>
      <c r="E73" s="229">
        <f t="shared" si="32"/>
        <v>4.5708687031454982E-2</v>
      </c>
      <c r="F73" s="102">
        <f t="shared" si="26"/>
        <v>-0.16469578930300058</v>
      </c>
      <c r="G73" s="83">
        <f t="shared" si="27"/>
        <v>-0.13008437100563081</v>
      </c>
      <c r="I73" s="25">
        <v>2371.4809999999993</v>
      </c>
      <c r="J73" s="223">
        <v>2235.9909999999995</v>
      </c>
      <c r="K73" s="31">
        <f t="shared" si="33"/>
        <v>6.8521281843364673E-2</v>
      </c>
      <c r="L73" s="229">
        <f t="shared" si="34"/>
        <v>6.0305866328003103E-2</v>
      </c>
      <c r="M73" s="102">
        <f t="shared" si="28"/>
        <v>-5.7133074226611902E-2</v>
      </c>
      <c r="N73" s="83">
        <f t="shared" si="29"/>
        <v>-0.11989582352153731</v>
      </c>
      <c r="P73" s="62">
        <f t="shared" si="30"/>
        <v>1.2566494590243678</v>
      </c>
      <c r="Q73" s="236">
        <f t="shared" si="30"/>
        <v>1.418469100277161</v>
      </c>
      <c r="R73" s="92">
        <f t="shared" si="35"/>
        <v>0.1287707085621364</v>
      </c>
    </row>
    <row r="74" spans="1:18" ht="20.100000000000001" customHeight="1" x14ac:dyDescent="0.25">
      <c r="A74" s="57" t="s">
        <v>144</v>
      </c>
      <c r="B74" s="25">
        <v>6200.0199999999986</v>
      </c>
      <c r="C74" s="223">
        <v>9287.0500000000011</v>
      </c>
      <c r="D74" s="4">
        <f t="shared" si="31"/>
        <v>1.7262719053801116E-2</v>
      </c>
      <c r="E74" s="229">
        <f t="shared" si="32"/>
        <v>2.6929380248022106E-2</v>
      </c>
      <c r="F74" s="102">
        <f t="shared" si="26"/>
        <v>0.49790645836626385</v>
      </c>
      <c r="G74" s="83">
        <f t="shared" si="27"/>
        <v>0.55997326748432874</v>
      </c>
      <c r="I74" s="25">
        <v>949.56299999999999</v>
      </c>
      <c r="J74" s="223">
        <v>1640.2520000000004</v>
      </c>
      <c r="K74" s="31">
        <f t="shared" si="33"/>
        <v>2.7436557134984808E-2</v>
      </c>
      <c r="L74" s="229">
        <f t="shared" si="34"/>
        <v>4.4238468695195904E-2</v>
      </c>
      <c r="M74" s="102">
        <f t="shared" si="28"/>
        <v>0.72737564542847655</v>
      </c>
      <c r="N74" s="83">
        <f t="shared" si="29"/>
        <v>0.61239139727144187</v>
      </c>
      <c r="P74" s="62">
        <f t="shared" si="30"/>
        <v>1.5315482853281122</v>
      </c>
      <c r="Q74" s="236">
        <f t="shared" si="30"/>
        <v>1.7661711738388401</v>
      </c>
      <c r="R74" s="92">
        <f t="shared" si="35"/>
        <v>0.15319326903262695</v>
      </c>
    </row>
    <row r="75" spans="1:18" ht="20.100000000000001" customHeight="1" x14ac:dyDescent="0.25">
      <c r="A75" s="57" t="s">
        <v>172</v>
      </c>
      <c r="B75" s="25">
        <v>17038.330000000005</v>
      </c>
      <c r="C75" s="223">
        <v>17332.13</v>
      </c>
      <c r="D75" s="4">
        <f t="shared" si="31"/>
        <v>4.743983147408417E-2</v>
      </c>
      <c r="E75" s="229">
        <f t="shared" si="32"/>
        <v>5.02574573495514E-2</v>
      </c>
      <c r="F75" s="102">
        <f t="shared" si="26"/>
        <v>1.7243473978963638E-2</v>
      </c>
      <c r="G75" s="83">
        <f t="shared" si="27"/>
        <v>5.9393673795120186E-2</v>
      </c>
      <c r="I75" s="25">
        <v>1364.5509999999999</v>
      </c>
      <c r="J75" s="223">
        <v>1432.5140000000001</v>
      </c>
      <c r="K75" s="31">
        <f t="shared" si="33"/>
        <v>3.942716962971457E-2</v>
      </c>
      <c r="L75" s="229">
        <f t="shared" si="34"/>
        <v>3.8635664364030563E-2</v>
      </c>
      <c r="M75" s="102">
        <f t="shared" si="28"/>
        <v>4.9806126703948912E-2</v>
      </c>
      <c r="N75" s="83">
        <f t="shared" si="29"/>
        <v>-2.007512264049215E-2</v>
      </c>
      <c r="P75" s="62">
        <f t="shared" si="30"/>
        <v>0.80087132952583939</v>
      </c>
      <c r="Q75" s="236">
        <f t="shared" si="30"/>
        <v>0.8265077633274156</v>
      </c>
      <c r="R75" s="92">
        <f t="shared" si="35"/>
        <v>3.2010677441474164E-2</v>
      </c>
    </row>
    <row r="76" spans="1:18" ht="20.100000000000001" customHeight="1" x14ac:dyDescent="0.25">
      <c r="A76" s="57" t="s">
        <v>176</v>
      </c>
      <c r="B76" s="25">
        <v>34080.42</v>
      </c>
      <c r="C76" s="223">
        <v>30184.720000000005</v>
      </c>
      <c r="D76" s="4">
        <f t="shared" si="31"/>
        <v>9.4890131918210704E-2</v>
      </c>
      <c r="E76" s="229">
        <f t="shared" si="32"/>
        <v>8.752572695959189E-2</v>
      </c>
      <c r="F76" s="102">
        <f t="shared" si="26"/>
        <v>-0.1143090372712541</v>
      </c>
      <c r="G76" s="83">
        <f t="shared" si="27"/>
        <v>-7.7609808414709186E-2</v>
      </c>
      <c r="I76" s="25">
        <v>1419.4509999999993</v>
      </c>
      <c r="J76" s="223">
        <v>1234.9790000000005</v>
      </c>
      <c r="K76" s="31">
        <f t="shared" si="33"/>
        <v>4.1013443512238054E-2</v>
      </c>
      <c r="L76" s="229">
        <f t="shared" si="34"/>
        <v>3.3308040368628937E-2</v>
      </c>
      <c r="M76" s="102">
        <f t="shared" si="28"/>
        <v>-0.12996010429384242</v>
      </c>
      <c r="N76" s="83">
        <f t="shared" si="29"/>
        <v>-0.1878750595840579</v>
      </c>
      <c r="P76" s="62">
        <f t="shared" si="30"/>
        <v>0.41650044218938598</v>
      </c>
      <c r="Q76" s="236">
        <f t="shared" si="30"/>
        <v>0.40914045252034814</v>
      </c>
      <c r="R76" s="92">
        <f t="shared" si="35"/>
        <v>-1.767102486218056E-2</v>
      </c>
    </row>
    <row r="77" spans="1:18" ht="20.100000000000001" customHeight="1" x14ac:dyDescent="0.25">
      <c r="A77" s="57" t="s">
        <v>159</v>
      </c>
      <c r="B77" s="25">
        <v>6755.7999999999993</v>
      </c>
      <c r="C77" s="223">
        <v>5802.5700000000006</v>
      </c>
      <c r="D77" s="4">
        <f t="shared" si="31"/>
        <v>1.8810177609696353E-2</v>
      </c>
      <c r="E77" s="229">
        <f t="shared" si="32"/>
        <v>1.6825538135981352E-2</v>
      </c>
      <c r="F77" s="102">
        <f t="shared" si="26"/>
        <v>-0.14109801947955813</v>
      </c>
      <c r="G77" s="83">
        <f t="shared" si="27"/>
        <v>-0.10550881096901235</v>
      </c>
      <c r="I77" s="25">
        <v>697.97899999999993</v>
      </c>
      <c r="J77" s="223">
        <v>660.47800000000018</v>
      </c>
      <c r="K77" s="31">
        <f t="shared" si="33"/>
        <v>2.0167319822402052E-2</v>
      </c>
      <c r="L77" s="229">
        <f t="shared" si="34"/>
        <v>1.7813442889791083E-2</v>
      </c>
      <c r="M77" s="102">
        <f t="shared" si="28"/>
        <v>-5.3727977489293734E-2</v>
      </c>
      <c r="N77" s="83">
        <f t="shared" si="29"/>
        <v>-0.11671738998239418</v>
      </c>
      <c r="P77" s="62">
        <f t="shared" si="30"/>
        <v>1.0331552147784127</v>
      </c>
      <c r="Q77" s="236">
        <f t="shared" si="30"/>
        <v>1.1382508095550767</v>
      </c>
      <c r="R77" s="92">
        <f t="shared" si="35"/>
        <v>0.10172294856896658</v>
      </c>
    </row>
    <row r="78" spans="1:18" ht="20.100000000000001" customHeight="1" x14ac:dyDescent="0.25">
      <c r="A78" s="57" t="s">
        <v>160</v>
      </c>
      <c r="B78" s="25">
        <v>5203.9799999999996</v>
      </c>
      <c r="C78" s="223">
        <v>5755.61</v>
      </c>
      <c r="D78" s="4">
        <f t="shared" si="31"/>
        <v>1.4489444340760183E-2</v>
      </c>
      <c r="E78" s="229">
        <f t="shared" si="32"/>
        <v>1.6689369632910182E-2</v>
      </c>
      <c r="F78" s="102">
        <f t="shared" si="26"/>
        <v>0.10600156034419812</v>
      </c>
      <c r="G78" s="83">
        <f t="shared" si="27"/>
        <v>0.15182951398359701</v>
      </c>
      <c r="I78" s="25">
        <v>487.04500000000002</v>
      </c>
      <c r="J78" s="223">
        <v>602.125</v>
      </c>
      <c r="K78" s="31">
        <f t="shared" si="33"/>
        <v>1.4072618635950091E-2</v>
      </c>
      <c r="L78" s="229">
        <f t="shared" si="34"/>
        <v>1.6239631448762035E-2</v>
      </c>
      <c r="M78" s="102">
        <f t="shared" si="28"/>
        <v>0.23628206839203766</v>
      </c>
      <c r="N78" s="83">
        <f t="shared" si="29"/>
        <v>0.15398788732013707</v>
      </c>
      <c r="P78" s="62">
        <f t="shared" si="30"/>
        <v>0.93590866990265154</v>
      </c>
      <c r="Q78" s="236">
        <f t="shared" si="30"/>
        <v>1.0461532313690469</v>
      </c>
      <c r="R78" s="92">
        <f t="shared" si="35"/>
        <v>0.11779414489008043</v>
      </c>
    </row>
    <row r="79" spans="1:18" ht="20.100000000000001" customHeight="1" x14ac:dyDescent="0.25">
      <c r="A79" s="57" t="s">
        <v>177</v>
      </c>
      <c r="B79" s="25">
        <v>3122.6200000000003</v>
      </c>
      <c r="C79" s="223">
        <v>2585.63</v>
      </c>
      <c r="D79" s="4">
        <f t="shared" si="31"/>
        <v>8.6943125621821316E-3</v>
      </c>
      <c r="E79" s="229">
        <f t="shared" si="32"/>
        <v>7.4974737350066373E-3</v>
      </c>
      <c r="F79" s="102">
        <f t="shared" si="26"/>
        <v>-0.17196777065413024</v>
      </c>
      <c r="G79" s="83">
        <f t="shared" si="27"/>
        <v>-0.13765767202589588</v>
      </c>
      <c r="I79" s="25">
        <v>789.54500000000007</v>
      </c>
      <c r="J79" s="223">
        <v>595.00900000000001</v>
      </c>
      <c r="K79" s="31">
        <f t="shared" si="33"/>
        <v>2.2813016622532243E-2</v>
      </c>
      <c r="L79" s="229">
        <f t="shared" si="34"/>
        <v>1.6047709144606934E-2</v>
      </c>
      <c r="M79" s="102">
        <f t="shared" si="28"/>
        <v>-0.24639000943581435</v>
      </c>
      <c r="N79" s="83">
        <f t="shared" si="29"/>
        <v>-0.2965547077734238</v>
      </c>
      <c r="P79" s="62">
        <f t="shared" si="30"/>
        <v>2.5284696825101998</v>
      </c>
      <c r="Q79" s="236">
        <f t="shared" si="30"/>
        <v>2.3012147909793743</v>
      </c>
      <c r="R79" s="92">
        <f t="shared" si="35"/>
        <v>-8.987843243792136E-2</v>
      </c>
    </row>
    <row r="80" spans="1:18" ht="20.100000000000001" customHeight="1" x14ac:dyDescent="0.25">
      <c r="A80" s="57" t="s">
        <v>155</v>
      </c>
      <c r="B80" s="25">
        <v>384.01</v>
      </c>
      <c r="C80" s="223">
        <v>2444.83</v>
      </c>
      <c r="D80" s="4">
        <f t="shared" si="31"/>
        <v>1.069199251591151E-3</v>
      </c>
      <c r="E80" s="229">
        <f t="shared" si="32"/>
        <v>7.0892001993929045E-3</v>
      </c>
      <c r="F80" s="102">
        <f t="shared" si="26"/>
        <v>5.3665789953386627</v>
      </c>
      <c r="G80" s="83">
        <f t="shared" si="27"/>
        <v>5.6303826801627146</v>
      </c>
      <c r="I80" s="25">
        <v>111.937</v>
      </c>
      <c r="J80" s="223">
        <v>520.1339999999999</v>
      </c>
      <c r="K80" s="31">
        <f t="shared" si="33"/>
        <v>3.2342939815670942E-3</v>
      </c>
      <c r="L80" s="229">
        <f t="shared" si="34"/>
        <v>1.4028290577488714E-2</v>
      </c>
      <c r="M80" s="102">
        <f t="shared" si="28"/>
        <v>3.6466673217970813</v>
      </c>
      <c r="N80" s="83">
        <f t="shared" si="29"/>
        <v>3.33735790792019</v>
      </c>
      <c r="P80" s="62">
        <f t="shared" si="30"/>
        <v>2.9149501315069921</v>
      </c>
      <c r="Q80" s="236">
        <f t="shared" si="30"/>
        <v>2.1274853466294177</v>
      </c>
      <c r="R80" s="92">
        <f t="shared" si="35"/>
        <v>-0.27014691481890468</v>
      </c>
    </row>
    <row r="81" spans="1:18" ht="20.100000000000001" customHeight="1" x14ac:dyDescent="0.25">
      <c r="A81" s="57" t="s">
        <v>178</v>
      </c>
      <c r="B81" s="25">
        <v>2629.02</v>
      </c>
      <c r="C81" s="223">
        <v>3085.6100000000006</v>
      </c>
      <c r="D81" s="4">
        <f t="shared" si="31"/>
        <v>7.3199818140625705E-3</v>
      </c>
      <c r="E81" s="229">
        <f t="shared" si="32"/>
        <v>8.9472507402350038E-3</v>
      </c>
      <c r="F81" s="102">
        <f t="shared" si="26"/>
        <v>0.17367307970270313</v>
      </c>
      <c r="G81" s="83">
        <f t="shared" si="27"/>
        <v>0.22230505040958612</v>
      </c>
      <c r="I81" s="25">
        <v>226.37199999999996</v>
      </c>
      <c r="J81" s="223">
        <v>436.23600000000005</v>
      </c>
      <c r="K81" s="31">
        <f t="shared" si="33"/>
        <v>6.5407648694828886E-3</v>
      </c>
      <c r="L81" s="229">
        <f t="shared" si="34"/>
        <v>1.1765516902108626E-2</v>
      </c>
      <c r="M81" s="102">
        <f t="shared" si="28"/>
        <v>0.92707578675808022</v>
      </c>
      <c r="N81" s="83">
        <f t="shared" si="29"/>
        <v>0.79879832663038464</v>
      </c>
      <c r="P81" s="62">
        <f t="shared" si="30"/>
        <v>0.86105088588143097</v>
      </c>
      <c r="Q81" s="236">
        <f t="shared" si="30"/>
        <v>1.4137755581554377</v>
      </c>
      <c r="R81" s="92">
        <f t="shared" si="35"/>
        <v>0.64191870810074092</v>
      </c>
    </row>
    <row r="82" spans="1:18" ht="20.100000000000001" customHeight="1" x14ac:dyDescent="0.25">
      <c r="A82" s="57" t="s">
        <v>193</v>
      </c>
      <c r="B82" s="25">
        <v>1183.2099999999998</v>
      </c>
      <c r="C82" s="223">
        <v>1412.1299999999999</v>
      </c>
      <c r="D82" s="4">
        <f t="shared" si="31"/>
        <v>3.2944122457101784E-3</v>
      </c>
      <c r="E82" s="229">
        <f t="shared" si="32"/>
        <v>4.0947109932259924E-3</v>
      </c>
      <c r="F82" s="102">
        <f t="shared" si="26"/>
        <v>0.19347368598980749</v>
      </c>
      <c r="G82" s="83">
        <f t="shared" si="27"/>
        <v>0.24292610876429438</v>
      </c>
      <c r="I82" s="25">
        <v>246.268</v>
      </c>
      <c r="J82" s="223">
        <v>301.43899999999996</v>
      </c>
      <c r="K82" s="31">
        <f t="shared" si="33"/>
        <v>7.1156374590400414E-3</v>
      </c>
      <c r="L82" s="229">
        <f t="shared" si="34"/>
        <v>8.1299701295966444E-3</v>
      </c>
      <c r="M82" s="102">
        <f t="shared" si="28"/>
        <v>0.22402829437848182</v>
      </c>
      <c r="N82" s="83">
        <f t="shared" si="29"/>
        <v>0.14254979633173229</v>
      </c>
      <c r="P82" s="62">
        <f t="shared" si="30"/>
        <v>2.0813549581223962</v>
      </c>
      <c r="Q82" s="236">
        <f t="shared" si="30"/>
        <v>2.1346405784170011</v>
      </c>
      <c r="R82" s="92">
        <f t="shared" si="35"/>
        <v>2.5601409354353531E-2</v>
      </c>
    </row>
    <row r="83" spans="1:18" ht="20.100000000000001" customHeight="1" x14ac:dyDescent="0.25">
      <c r="A83" s="57" t="s">
        <v>194</v>
      </c>
      <c r="B83" s="25">
        <v>979.60000000000014</v>
      </c>
      <c r="C83" s="223">
        <v>1579.12</v>
      </c>
      <c r="D83" s="4">
        <f t="shared" si="31"/>
        <v>2.7275008121108607E-3</v>
      </c>
      <c r="E83" s="229">
        <f t="shared" si="32"/>
        <v>4.578926886067875E-3</v>
      </c>
      <c r="F83" s="102">
        <f t="shared" ref="F83:F86" si="36">(C83-B83)/B83</f>
        <v>0.61200489995916663</v>
      </c>
      <c r="G83" s="83">
        <f t="shared" ref="G83:G86" si="37">(E83-D83)/D83</f>
        <v>0.67879945836722344</v>
      </c>
      <c r="I83" s="25">
        <v>185.55199999999999</v>
      </c>
      <c r="J83" s="223">
        <v>299.76599999999996</v>
      </c>
      <c r="K83" s="31">
        <f t="shared" si="33"/>
        <v>5.3613167841530269E-3</v>
      </c>
      <c r="L83" s="229">
        <f t="shared" si="34"/>
        <v>8.0848484299266762E-3</v>
      </c>
      <c r="M83" s="102">
        <f t="shared" ref="M83:M86" si="38">(J83-I83)/I83</f>
        <v>0.61553634560662229</v>
      </c>
      <c r="N83" s="83">
        <f t="shared" ref="N83:N86" si="39">(L83-K83)/K83</f>
        <v>0.50799677680376221</v>
      </c>
      <c r="P83" s="62">
        <f t="shared" si="30"/>
        <v>1.8941608819926499</v>
      </c>
      <c r="Q83" s="236">
        <f t="shared" si="30"/>
        <v>1.8983104513906479</v>
      </c>
      <c r="R83" s="92">
        <f t="shared" si="35"/>
        <v>2.1907164472918014E-3</v>
      </c>
    </row>
    <row r="84" spans="1:18" ht="20.100000000000001" customHeight="1" x14ac:dyDescent="0.25">
      <c r="A84" s="57" t="s">
        <v>156</v>
      </c>
      <c r="B84" s="25">
        <v>1449.7299999999998</v>
      </c>
      <c r="C84" s="223">
        <v>1209.8299999999997</v>
      </c>
      <c r="D84" s="4">
        <f t="shared" si="31"/>
        <v>4.0364840264817039E-3</v>
      </c>
      <c r="E84" s="229">
        <f t="shared" si="32"/>
        <v>3.5081077527809772E-3</v>
      </c>
      <c r="F84" s="102">
        <f t="shared" si="36"/>
        <v>-0.16547908920971499</v>
      </c>
      <c r="G84" s="83">
        <f t="shared" si="37"/>
        <v>-0.13090012749567898</v>
      </c>
      <c r="I84" s="25">
        <v>282.72800000000001</v>
      </c>
      <c r="J84" s="223">
        <v>276.291</v>
      </c>
      <c r="K84" s="31">
        <f t="shared" si="33"/>
        <v>8.1691082378525549E-3</v>
      </c>
      <c r="L84" s="229">
        <f t="shared" si="34"/>
        <v>7.4517151963627353E-3</v>
      </c>
      <c r="M84" s="102">
        <f t="shared" si="38"/>
        <v>-2.2767465549927889E-2</v>
      </c>
      <c r="N84" s="83">
        <f t="shared" si="39"/>
        <v>-8.7817791196068598E-2</v>
      </c>
      <c r="P84" s="62">
        <f t="shared" si="30"/>
        <v>1.9502114186779609</v>
      </c>
      <c r="Q84" s="236">
        <f t="shared" si="30"/>
        <v>2.2837175470933939</v>
      </c>
      <c r="R84" s="92">
        <f t="shared" si="35"/>
        <v>0.17101024290049294</v>
      </c>
    </row>
    <row r="85" spans="1:18" ht="20.100000000000001" customHeight="1" x14ac:dyDescent="0.25">
      <c r="A85" s="57" t="s">
        <v>200</v>
      </c>
      <c r="B85" s="25">
        <v>317.46000000000004</v>
      </c>
      <c r="C85" s="223">
        <v>3065.8900000000003</v>
      </c>
      <c r="D85" s="4">
        <f t="shared" si="31"/>
        <v>8.8390405044172504E-4</v>
      </c>
      <c r="E85" s="229">
        <f t="shared" si="32"/>
        <v>8.8900692478891038E-3</v>
      </c>
      <c r="F85" s="102">
        <f t="shared" si="36"/>
        <v>8.6575631575631569</v>
      </c>
      <c r="G85" s="83">
        <f t="shared" si="37"/>
        <v>9.0577310890773184</v>
      </c>
      <c r="I85" s="25">
        <v>37.978999999999999</v>
      </c>
      <c r="J85" s="223">
        <v>233.18899999999999</v>
      </c>
      <c r="K85" s="31">
        <f t="shared" si="33"/>
        <v>1.0973605789500939E-3</v>
      </c>
      <c r="L85" s="229">
        <f t="shared" si="34"/>
        <v>6.2892313355289529E-3</v>
      </c>
      <c r="M85" s="102">
        <f t="shared" si="38"/>
        <v>5.1399457594986702</v>
      </c>
      <c r="N85" s="83">
        <f t="shared" si="39"/>
        <v>4.7312349797968967</v>
      </c>
      <c r="P85" s="62">
        <f t="shared" si="30"/>
        <v>1.1963396963396962</v>
      </c>
      <c r="Q85" s="236">
        <f t="shared" si="30"/>
        <v>0.76059154111856586</v>
      </c>
      <c r="R85" s="92">
        <f t="shared" si="35"/>
        <v>-0.36423446998736159</v>
      </c>
    </row>
    <row r="86" spans="1:18" ht="20.100000000000001" customHeight="1" x14ac:dyDescent="0.25">
      <c r="A86" s="57" t="s">
        <v>192</v>
      </c>
      <c r="B86" s="25">
        <v>3452.25</v>
      </c>
      <c r="C86" s="223">
        <v>2338.9699999999998</v>
      </c>
      <c r="D86" s="4">
        <f t="shared" si="31"/>
        <v>9.6121015502345017E-3</v>
      </c>
      <c r="E86" s="229">
        <f t="shared" si="32"/>
        <v>6.7822411334833186E-3</v>
      </c>
      <c r="F86" s="102">
        <f t="shared" si="36"/>
        <v>-0.32247954232746767</v>
      </c>
      <c r="G86" s="83">
        <f t="shared" si="37"/>
        <v>-0.29440600496799207</v>
      </c>
      <c r="I86" s="25">
        <v>264.73500000000001</v>
      </c>
      <c r="J86" s="223">
        <v>232.83599999999998</v>
      </c>
      <c r="K86" s="31">
        <f t="shared" si="33"/>
        <v>7.6492206974473559E-3</v>
      </c>
      <c r="L86" s="229">
        <f t="shared" si="34"/>
        <v>6.2797107378101845E-3</v>
      </c>
      <c r="M86" s="102">
        <f t="shared" si="38"/>
        <v>-0.12049407898464513</v>
      </c>
      <c r="N86" s="83">
        <f t="shared" si="39"/>
        <v>-0.1790391484055617</v>
      </c>
      <c r="P86" s="62">
        <f t="shared" si="30"/>
        <v>0.76684770801651103</v>
      </c>
      <c r="Q86" s="236">
        <f t="shared" si="30"/>
        <v>0.99546381526911421</v>
      </c>
      <c r="R86" s="92">
        <f t="shared" si="35"/>
        <v>0.29812452311284843</v>
      </c>
    </row>
    <row r="87" spans="1:18" ht="20.100000000000001" customHeight="1" x14ac:dyDescent="0.25">
      <c r="A87" s="57" t="s">
        <v>182</v>
      </c>
      <c r="B87" s="25">
        <v>739.46</v>
      </c>
      <c r="C87" s="223">
        <v>911.7600000000001</v>
      </c>
      <c r="D87" s="4">
        <f t="shared" si="31"/>
        <v>2.0588788796687394E-3</v>
      </c>
      <c r="E87" s="229">
        <f t="shared" si="32"/>
        <v>2.6438031166986973E-3</v>
      </c>
      <c r="F87" s="102">
        <f t="shared" ref="F87:F92" si="40">(C87-B87)/B87</f>
        <v>0.23300787060828179</v>
      </c>
      <c r="G87" s="83">
        <f t="shared" ref="G87:G92" si="41">(E87-D87)/D87</f>
        <v>0.28409842016742065</v>
      </c>
      <c r="I87" s="25">
        <v>180.25599999999997</v>
      </c>
      <c r="J87" s="223">
        <v>172.91600000000003</v>
      </c>
      <c r="K87" s="31">
        <f t="shared" si="33"/>
        <v>5.2082948081631454E-3</v>
      </c>
      <c r="L87" s="229">
        <f t="shared" si="34"/>
        <v>4.6636364734799866E-3</v>
      </c>
      <c r="M87" s="102">
        <f t="shared" ref="M87:M92" si="42">(J87-I87)/I87</f>
        <v>-4.0719865080773722E-2</v>
      </c>
      <c r="N87" s="83">
        <f t="shared" ref="N87:N92" si="43">(L87-K87)/K87</f>
        <v>-0.10457517378422904</v>
      </c>
      <c r="P87" s="62">
        <f t="shared" ref="P87:P92" si="44">(I87/B87)*10</f>
        <v>2.4376707326968323</v>
      </c>
      <c r="Q87" s="236">
        <f t="shared" ref="Q87:Q92" si="45">(J87/C87)*10</f>
        <v>1.8965078529437571</v>
      </c>
      <c r="R87" s="92">
        <f t="shared" ref="R87:R92" si="46">(Q87-P87)/P87</f>
        <v>-0.22199999060348008</v>
      </c>
    </row>
    <row r="88" spans="1:18" ht="20.100000000000001" customHeight="1" x14ac:dyDescent="0.25">
      <c r="A88" s="57" t="s">
        <v>202</v>
      </c>
      <c r="B88" s="25">
        <v>240</v>
      </c>
      <c r="C88" s="223">
        <v>480.02</v>
      </c>
      <c r="D88" s="4">
        <f t="shared" si="31"/>
        <v>6.6823213036607443E-4</v>
      </c>
      <c r="E88" s="229">
        <f t="shared" si="32"/>
        <v>1.3918995920831232E-3</v>
      </c>
      <c r="F88" s="102">
        <f t="shared" si="40"/>
        <v>1.0000833333333332</v>
      </c>
      <c r="G88" s="83">
        <f t="shared" si="41"/>
        <v>1.0829581949622888</v>
      </c>
      <c r="I88" s="25">
        <v>60.8</v>
      </c>
      <c r="J88" s="223">
        <v>123.84</v>
      </c>
      <c r="K88" s="31">
        <f t="shared" si="33"/>
        <v>1.7567477606089078E-3</v>
      </c>
      <c r="L88" s="229">
        <f t="shared" si="34"/>
        <v>3.340030655785245E-3</v>
      </c>
      <c r="M88" s="102">
        <f t="shared" si="42"/>
        <v>1.036842105263158</v>
      </c>
      <c r="N88" s="83">
        <f t="shared" si="43"/>
        <v>0.90125795556873467</v>
      </c>
      <c r="P88" s="62">
        <f t="shared" si="44"/>
        <v>2.5333333333333332</v>
      </c>
      <c r="Q88" s="236">
        <f t="shared" si="45"/>
        <v>2.57989250447898</v>
      </c>
      <c r="R88" s="92">
        <f t="shared" si="46"/>
        <v>1.8378620189071101E-2</v>
      </c>
    </row>
    <row r="89" spans="1:18" ht="20.100000000000001" customHeight="1" x14ac:dyDescent="0.25">
      <c r="A89" s="57" t="s">
        <v>201</v>
      </c>
      <c r="B89" s="25">
        <v>926.78000000000009</v>
      </c>
      <c r="C89" s="223">
        <v>847.9</v>
      </c>
      <c r="D89" s="4">
        <f t="shared" si="31"/>
        <v>2.5804340574194606E-3</v>
      </c>
      <c r="E89" s="229">
        <f t="shared" si="32"/>
        <v>2.4586301906738888E-3</v>
      </c>
      <c r="F89" s="102">
        <f t="shared" ref="F89" si="47">(C89-B89)/B89</f>
        <v>-8.5111892790090529E-2</v>
      </c>
      <c r="G89" s="83">
        <f t="shared" ref="G89" si="48">(E89-D89)/D89</f>
        <v>-4.720285968763744E-2</v>
      </c>
      <c r="I89" s="25">
        <v>81.016999999999996</v>
      </c>
      <c r="J89" s="223">
        <v>115.36200000000001</v>
      </c>
      <c r="K89" s="31">
        <f t="shared" si="33"/>
        <v>2.3408952848890112E-3</v>
      </c>
      <c r="L89" s="229">
        <f t="shared" si="34"/>
        <v>3.1113744873441334E-3</v>
      </c>
      <c r="M89" s="102">
        <f t="shared" ref="M89" si="49">(J89-I89)/I89</f>
        <v>0.42392337410666914</v>
      </c>
      <c r="N89" s="83">
        <f t="shared" ref="N89" si="50">(L89-K89)/K89</f>
        <v>0.32913868784679662</v>
      </c>
      <c r="P89" s="62">
        <f t="shared" ref="P89" si="51">(I89/B89)*10</f>
        <v>0.87417725889639375</v>
      </c>
      <c r="Q89" s="236">
        <f t="shared" ref="Q89" si="52">(J89/C89)*10</f>
        <v>1.3605613869560091</v>
      </c>
      <c r="R89" s="92">
        <f t="shared" ref="R89" si="53">(Q89-P89)/P89</f>
        <v>0.55639073552845753</v>
      </c>
    </row>
    <row r="90" spans="1:18" ht="20.100000000000001" customHeight="1" x14ac:dyDescent="0.25">
      <c r="A90" s="57" t="s">
        <v>157</v>
      </c>
      <c r="B90" s="25">
        <v>166.35</v>
      </c>
      <c r="C90" s="223">
        <v>71.77</v>
      </c>
      <c r="D90" s="4">
        <f t="shared" si="31"/>
        <v>4.6316839535998533E-4</v>
      </c>
      <c r="E90" s="229">
        <f t="shared" si="32"/>
        <v>2.0810931570310769E-4</v>
      </c>
      <c r="F90" s="102">
        <f t="shared" ref="F90" si="54">(C90-B90)/B90</f>
        <v>-0.56856026450255481</v>
      </c>
      <c r="G90" s="83">
        <f t="shared" ref="G90" si="55">(E90-D90)/D90</f>
        <v>-0.55068325518765104</v>
      </c>
      <c r="I90" s="25">
        <v>128.06</v>
      </c>
      <c r="J90" s="223">
        <v>110.64800000000002</v>
      </c>
      <c r="K90" s="31">
        <f t="shared" si="33"/>
        <v>3.7001499707825123E-3</v>
      </c>
      <c r="L90" s="229">
        <f t="shared" si="34"/>
        <v>2.9842354005275022E-3</v>
      </c>
      <c r="M90" s="102">
        <f t="shared" ref="M90" si="56">(J90-I90)/I90</f>
        <v>-0.13596751522723705</v>
      </c>
      <c r="N90" s="83">
        <f t="shared" ref="N90" si="57">(L90-K90)/K90</f>
        <v>-0.19348258203264329</v>
      </c>
      <c r="P90" s="62">
        <f t="shared" ref="P90" si="58">(I90/B90)*10</f>
        <v>7.6982266305981373</v>
      </c>
      <c r="Q90" s="236">
        <f t="shared" ref="Q90" si="59">(J90/C90)*10</f>
        <v>15.417026612790865</v>
      </c>
      <c r="R90" s="92">
        <f t="shared" ref="R90" si="60">(Q90-P90)/P90</f>
        <v>1.0026724793360613</v>
      </c>
    </row>
    <row r="91" spans="1:18" ht="20.100000000000001" customHeight="1" x14ac:dyDescent="0.25">
      <c r="A91" s="57" t="s">
        <v>184</v>
      </c>
      <c r="B91" s="25">
        <v>540.97</v>
      </c>
      <c r="C91" s="223">
        <v>554.61</v>
      </c>
      <c r="D91" s="4">
        <f t="shared" si="31"/>
        <v>1.5062230648505638E-3</v>
      </c>
      <c r="E91" s="229">
        <f t="shared" si="32"/>
        <v>1.6081859771784946E-3</v>
      </c>
      <c r="F91" s="102">
        <f t="shared" si="40"/>
        <v>2.5213967502818985E-2</v>
      </c>
      <c r="G91" s="83">
        <f t="shared" si="41"/>
        <v>6.7694430331968647E-2</v>
      </c>
      <c r="I91" s="25">
        <v>115.22500000000001</v>
      </c>
      <c r="J91" s="223">
        <v>106.91399999999999</v>
      </c>
      <c r="K91" s="31">
        <f t="shared" si="33"/>
        <v>3.3292970512526551E-3</v>
      </c>
      <c r="L91" s="229">
        <f t="shared" si="34"/>
        <v>2.8835274348564571E-3</v>
      </c>
      <c r="M91" s="102">
        <f t="shared" si="42"/>
        <v>-7.2128444348014936E-2</v>
      </c>
      <c r="N91" s="83">
        <f t="shared" si="43"/>
        <v>-0.13389301391069208</v>
      </c>
      <c r="P91" s="62">
        <f t="shared" si="44"/>
        <v>2.1299702386453965</v>
      </c>
      <c r="Q91" s="236">
        <f t="shared" si="45"/>
        <v>1.9277330015686698</v>
      </c>
      <c r="R91" s="92">
        <f t="shared" si="46"/>
        <v>-9.4948386323624928E-2</v>
      </c>
    </row>
    <row r="92" spans="1:18" ht="20.100000000000001" customHeight="1" x14ac:dyDescent="0.25">
      <c r="A92" s="57" t="s">
        <v>203</v>
      </c>
      <c r="B92" s="25">
        <v>133.31</v>
      </c>
      <c r="C92" s="223">
        <v>677.47</v>
      </c>
      <c r="D92" s="4">
        <f t="shared" si="31"/>
        <v>3.7117510541292243E-4</v>
      </c>
      <c r="E92" s="229">
        <f t="shared" si="32"/>
        <v>1.9644394330414431E-3</v>
      </c>
      <c r="F92" s="102">
        <f t="shared" si="40"/>
        <v>4.0819143350086273</v>
      </c>
      <c r="G92" s="83">
        <f t="shared" si="41"/>
        <v>4.2924870348081576</v>
      </c>
      <c r="I92" s="25">
        <v>12.263000000000002</v>
      </c>
      <c r="J92" s="223">
        <v>91.089000000000013</v>
      </c>
      <c r="K92" s="31">
        <f t="shared" si="33"/>
        <v>3.5432562151886579E-4</v>
      </c>
      <c r="L92" s="229">
        <f t="shared" si="34"/>
        <v>2.456718769418784E-3</v>
      </c>
      <c r="M92" s="102">
        <f t="shared" si="42"/>
        <v>6.4279540079915192</v>
      </c>
      <c r="N92" s="83">
        <f t="shared" si="43"/>
        <v>5.9335058494717909</v>
      </c>
      <c r="P92" s="62">
        <f t="shared" si="44"/>
        <v>0.91988598004650823</v>
      </c>
      <c r="Q92" s="236">
        <f t="shared" si="45"/>
        <v>1.3445466219906419</v>
      </c>
      <c r="R92" s="92">
        <f t="shared" si="46"/>
        <v>0.46164486812013744</v>
      </c>
    </row>
    <row r="93" spans="1:18" ht="20.100000000000001" customHeight="1" x14ac:dyDescent="0.25">
      <c r="A93" s="57" t="s">
        <v>204</v>
      </c>
      <c r="B93" s="25">
        <v>0.08</v>
      </c>
      <c r="C93" s="223">
        <v>381.94</v>
      </c>
      <c r="D93" s="4">
        <f t="shared" si="31"/>
        <v>2.2274404345535816E-7</v>
      </c>
      <c r="E93" s="229">
        <f t="shared" si="32"/>
        <v>1.1074999587521938E-3</v>
      </c>
      <c r="F93" s="102">
        <f t="shared" ref="F93" si="61">(C93-B93)/B93</f>
        <v>4773.25</v>
      </c>
      <c r="G93" s="83">
        <f t="shared" ref="G93" si="62">(E93-D93)/D93</f>
        <v>4971.074411382212</v>
      </c>
      <c r="I93" s="25">
        <v>2.1000000000000001E-2</v>
      </c>
      <c r="J93" s="223">
        <v>86.574000000000012</v>
      </c>
      <c r="K93" s="31">
        <f t="shared" si="33"/>
        <v>6.0677143047347148E-7</v>
      </c>
      <c r="L93" s="229">
        <f t="shared" si="34"/>
        <v>2.3349468184266139E-3</v>
      </c>
      <c r="M93" s="102">
        <f t="shared" ref="M93:M94" si="63">(J93-I93)/I93</f>
        <v>4121.5714285714284</v>
      </c>
      <c r="N93" s="83">
        <f t="shared" ref="N93:N94" si="64">(L93-K93)/K93</f>
        <v>3847.1489093918362</v>
      </c>
      <c r="P93" s="62">
        <f t="shared" ref="P93" si="65">(I93/B93)*10</f>
        <v>2.625</v>
      </c>
      <c r="Q93" s="236">
        <f t="shared" ref="Q93" si="66">(J93/C93)*10</f>
        <v>2.2666911033146571</v>
      </c>
      <c r="R93" s="92">
        <f t="shared" ref="R93" si="67">(Q93-P93)/P93</f>
        <v>-0.13649862730870208</v>
      </c>
    </row>
    <row r="94" spans="1:18" ht="20.100000000000001" customHeight="1" x14ac:dyDescent="0.25">
      <c r="A94" s="57" t="s">
        <v>205</v>
      </c>
      <c r="B94" s="25">
        <v>118.79</v>
      </c>
      <c r="C94" s="223">
        <v>624.6</v>
      </c>
      <c r="D94" s="4">
        <f t="shared" si="31"/>
        <v>3.3074706152577492E-4</v>
      </c>
      <c r="E94" s="229">
        <f t="shared" si="32"/>
        <v>1.8111338802864856E-3</v>
      </c>
      <c r="F94" s="102">
        <f t="shared" ref="F94:F95" si="68">(C94-B94)/B94</f>
        <v>4.2580183517131074</v>
      </c>
      <c r="G94" s="83">
        <f t="shared" ref="G94:G95" si="69">(E94-D94)/D94</f>
        <v>4.4758880454795662</v>
      </c>
      <c r="I94" s="25">
        <v>17.337</v>
      </c>
      <c r="J94" s="223">
        <v>80.444000000000003</v>
      </c>
      <c r="K94" s="31">
        <f t="shared" si="33"/>
        <v>5.009331566723131E-4</v>
      </c>
      <c r="L94" s="229">
        <f t="shared" si="34"/>
        <v>2.1696174586077863E-3</v>
      </c>
      <c r="M94" s="102">
        <f t="shared" si="63"/>
        <v>3.6400184576339623</v>
      </c>
      <c r="N94" s="83">
        <f t="shared" si="64"/>
        <v>3.3311516311287974</v>
      </c>
      <c r="P94" s="62">
        <f t="shared" ref="P93:P94" si="70">(I94/B94)*10</f>
        <v>1.4594662850408282</v>
      </c>
      <c r="Q94" s="236">
        <f t="shared" ref="Q93:Q94" si="71">(J94/C94)*10</f>
        <v>1.287928274095421</v>
      </c>
      <c r="R94" s="92">
        <f t="shared" ref="R94" si="72">(Q94-P94)/P94</f>
        <v>-0.11753475411088957</v>
      </c>
    </row>
    <row r="95" spans="1:18" ht="20.100000000000001" customHeight="1" thickBot="1" x14ac:dyDescent="0.3">
      <c r="A95" s="14" t="s">
        <v>18</v>
      </c>
      <c r="B95" s="25">
        <f>B96-SUM(B68:B94)</f>
        <v>10545.710000000021</v>
      </c>
      <c r="C95" s="223">
        <f>C96-SUM(C68:C94)</f>
        <v>7458.4800000000978</v>
      </c>
      <c r="D95" s="4">
        <f t="shared" si="31"/>
        <v>2.9362426081345119E-2</v>
      </c>
      <c r="E95" s="229">
        <f t="shared" si="32"/>
        <v>2.1627130681138848E-2</v>
      </c>
      <c r="F95" s="102">
        <f t="shared" si="68"/>
        <v>-0.2927474774102376</v>
      </c>
      <c r="G95" s="83">
        <f t="shared" si="69"/>
        <v>-0.26344197099982652</v>
      </c>
      <c r="I95" s="25">
        <f>I96-SUM(I68:I94)</f>
        <v>1641.4689999999973</v>
      </c>
      <c r="J95" s="223">
        <f>J96-SUM(J68:J94)</f>
        <v>1160.1570000000065</v>
      </c>
      <c r="K95" s="31">
        <f t="shared" si="33"/>
        <v>4.7428404438469386E-2</v>
      </c>
      <c r="L95" s="229">
        <f t="shared" si="34"/>
        <v>3.1290051239695284E-2</v>
      </c>
      <c r="M95" s="102">
        <f t="shared" ref="M94:M95" si="73">(J95-I95)/I95</f>
        <v>-0.29322028012712492</v>
      </c>
      <c r="N95" s="83">
        <f t="shared" ref="N94:N95" si="74">(L95-K95)/K95</f>
        <v>-0.34026768114687439</v>
      </c>
      <c r="P95" s="62">
        <f t="shared" si="30"/>
        <v>1.5565277254921615</v>
      </c>
      <c r="Q95" s="236">
        <f t="shared" si="30"/>
        <v>1.5554871770119263</v>
      </c>
      <c r="R95" s="92">
        <f>(Q95-P95)/P95</f>
        <v>-6.6850622908509163E-4</v>
      </c>
    </row>
    <row r="96" spans="1:18" ht="26.25" customHeight="1" thickBot="1" x14ac:dyDescent="0.3">
      <c r="A96" s="18" t="s">
        <v>19</v>
      </c>
      <c r="B96" s="23">
        <v>359156.63000000006</v>
      </c>
      <c r="C96" s="242">
        <v>344866.83000000013</v>
      </c>
      <c r="D96" s="20">
        <f>SUM(D68:D95)</f>
        <v>0.99999999999999989</v>
      </c>
      <c r="E96" s="243">
        <f>SUM(E68:E95)</f>
        <v>1.0000000000000002</v>
      </c>
      <c r="F96" s="103">
        <f>(C96-B96)/B96</f>
        <v>-3.9787097902104517E-2</v>
      </c>
      <c r="G96" s="99">
        <v>0</v>
      </c>
      <c r="H96" s="2"/>
      <c r="I96" s="23">
        <v>34609.407999999989</v>
      </c>
      <c r="J96" s="242">
        <v>37077.503999999986</v>
      </c>
      <c r="K96" s="30">
        <f t="shared" si="33"/>
        <v>1</v>
      </c>
      <c r="L96" s="243">
        <f t="shared" si="34"/>
        <v>1</v>
      </c>
      <c r="M96" s="103">
        <f>(J96-I96)/I96</f>
        <v>7.1312863831707221E-2</v>
      </c>
      <c r="N96" s="99">
        <f>(L96-K96)/K96</f>
        <v>0</v>
      </c>
      <c r="O96" s="2"/>
      <c r="P96" s="56">
        <f t="shared" si="30"/>
        <v>0.9636299349395272</v>
      </c>
      <c r="Q96" s="250">
        <f t="shared" si="30"/>
        <v>1.0751252592196232</v>
      </c>
      <c r="R96" s="98">
        <f>(Q96-P96)/P96</f>
        <v>0.11570346689893245</v>
      </c>
    </row>
  </sheetData>
  <mergeCells count="45"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K65:L65"/>
    <mergeCell ref="A65:A67"/>
    <mergeCell ref="B65:C65"/>
    <mergeCell ref="D65:E65"/>
    <mergeCell ref="F65:G65"/>
    <mergeCell ref="I65:J65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36:A38"/>
    <mergeCell ref="B36:C36"/>
    <mergeCell ref="D36:E36"/>
    <mergeCell ref="F36:G36"/>
    <mergeCell ref="I36:J36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4:A6"/>
    <mergeCell ref="B4:C4"/>
    <mergeCell ref="D4:E4"/>
    <mergeCell ref="F4:G4"/>
    <mergeCell ref="I4:J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ignoredErrors>
    <ignoredError sqref="G68 G69:G82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8E3075A-B5C9-4C2D-BA21-F357C07C28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4" id="{856466B3-3C34-4BA8-A922-77CF6F5864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3" id="{A5F93436-C430-49B4-B20F-44E264D738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</xm:sqref>
        </x14:conditionalFormatting>
        <x14:conditionalFormatting xmlns:xm="http://schemas.microsoft.com/office/excel/2006/main">
          <x14:cfRule type="iconSet" priority="2" id="{BDD183D3-B628-4573-8C3E-F6319C5AC41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M68:N96</xm:sqref>
        </x14:conditionalFormatting>
        <x14:conditionalFormatting xmlns:xm="http://schemas.microsoft.com/office/excel/2006/main">
          <x14:cfRule type="iconSet" priority="1" id="{10E20E31-D960-40BC-9CA0-194B7E6E6A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R68:R96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6">
    <pageSetUpPr fitToPage="1"/>
  </sheetPr>
  <dimension ref="A1:T8"/>
  <sheetViews>
    <sheetView showGridLines="0" workbookViewId="0">
      <selection activeCell="K6" sqref="K6:L7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10" max="10" width="2.140625" customWidth="1"/>
    <col min="17" max="17" width="2.140625" customWidth="1"/>
    <col min="20" max="20" width="10.42578125" customWidth="1"/>
  </cols>
  <sheetData>
    <row r="1" spans="1:20" ht="15.75" x14ac:dyDescent="0.25">
      <c r="A1" s="6" t="s">
        <v>115</v>
      </c>
    </row>
    <row r="2" spans="1:20" ht="15.75" thickBot="1" x14ac:dyDescent="0.3"/>
    <row r="3" spans="1:20" x14ac:dyDescent="0.25">
      <c r="A3" s="371" t="s">
        <v>17</v>
      </c>
      <c r="B3" s="386"/>
      <c r="C3" s="386"/>
      <c r="D3" s="389" t="s">
        <v>1</v>
      </c>
      <c r="E3" s="384"/>
      <c r="F3" s="389" t="s">
        <v>13</v>
      </c>
      <c r="G3" s="384"/>
      <c r="H3" s="397" t="s">
        <v>134</v>
      </c>
      <c r="I3" s="385"/>
      <c r="K3" s="391" t="s">
        <v>20</v>
      </c>
      <c r="L3" s="384"/>
      <c r="M3" s="382" t="s">
        <v>13</v>
      </c>
      <c r="N3" s="383"/>
      <c r="O3" s="398" t="s">
        <v>134</v>
      </c>
      <c r="P3" s="385"/>
      <c r="R3" s="395" t="s">
        <v>23</v>
      </c>
      <c r="S3" s="384"/>
      <c r="T3" s="208" t="s">
        <v>0</v>
      </c>
    </row>
    <row r="4" spans="1:20" x14ac:dyDescent="0.25">
      <c r="A4" s="387"/>
      <c r="B4" s="388"/>
      <c r="C4" s="388"/>
      <c r="D4" s="392" t="s">
        <v>191</v>
      </c>
      <c r="E4" s="380"/>
      <c r="F4" s="392" t="str">
        <f>D4</f>
        <v>jan-jul</v>
      </c>
      <c r="G4" s="380"/>
      <c r="H4" s="392" t="str">
        <f>F4</f>
        <v>jan-jul</v>
      </c>
      <c r="I4" s="381"/>
      <c r="K4" s="394" t="str">
        <f>D4</f>
        <v>jan-jul</v>
      </c>
      <c r="L4" s="380"/>
      <c r="M4" s="378" t="str">
        <f>D4</f>
        <v>jan-jul</v>
      </c>
      <c r="N4" s="379"/>
      <c r="O4" s="380" t="str">
        <f>D4</f>
        <v>jan-jul</v>
      </c>
      <c r="P4" s="381"/>
      <c r="R4" s="394" t="str">
        <f>D4</f>
        <v>jan-jul</v>
      </c>
      <c r="S4" s="393"/>
      <c r="T4" s="209" t="s">
        <v>132</v>
      </c>
    </row>
    <row r="5" spans="1:20" ht="19.5" customHeight="1" thickBot="1" x14ac:dyDescent="0.3">
      <c r="A5" s="372"/>
      <c r="B5" s="396"/>
      <c r="C5" s="396"/>
      <c r="D5" s="148">
        <v>2017</v>
      </c>
      <c r="E5" s="263">
        <v>2018</v>
      </c>
      <c r="F5" s="148">
        <f>D5</f>
        <v>2017</v>
      </c>
      <c r="G5" s="263">
        <f>E5</f>
        <v>2018</v>
      </c>
      <c r="H5" s="148" t="s">
        <v>1</v>
      </c>
      <c r="I5" s="212" t="s">
        <v>15</v>
      </c>
      <c r="K5" s="36">
        <f>D5</f>
        <v>2017</v>
      </c>
      <c r="L5" s="213">
        <f>E5</f>
        <v>2018</v>
      </c>
      <c r="M5" s="262">
        <f>F5</f>
        <v>2017</v>
      </c>
      <c r="N5" s="241">
        <f>G5</f>
        <v>2018</v>
      </c>
      <c r="O5" s="37">
        <v>1000</v>
      </c>
      <c r="P5" s="212" t="s">
        <v>15</v>
      </c>
      <c r="R5" s="36">
        <f>D5</f>
        <v>2017</v>
      </c>
      <c r="S5" s="213">
        <f>E5</f>
        <v>2018</v>
      </c>
      <c r="T5" s="278" t="s">
        <v>24</v>
      </c>
    </row>
    <row r="6" spans="1:20" ht="24" customHeight="1" x14ac:dyDescent="0.25">
      <c r="A6" s="264" t="s">
        <v>21</v>
      </c>
      <c r="B6" s="12"/>
      <c r="C6" s="12"/>
      <c r="D6" s="266">
        <v>2565.0000000000005</v>
      </c>
      <c r="E6" s="267">
        <v>4235.2900000000009</v>
      </c>
      <c r="F6" s="261">
        <f>D6/D8</f>
        <v>0.31117953421337086</v>
      </c>
      <c r="G6" s="271">
        <f>E6/E8</f>
        <v>0.39356493376760365</v>
      </c>
      <c r="H6" s="275">
        <f>(E6-D6)/D6</f>
        <v>0.6511851851851852</v>
      </c>
      <c r="I6" s="101">
        <f>(G6-F6)/F6</f>
        <v>0.26475198557801827</v>
      </c>
      <c r="J6" s="2"/>
      <c r="K6" s="273">
        <v>1419.5620000000008</v>
      </c>
      <c r="L6" s="267">
        <v>3998.6019999999994</v>
      </c>
      <c r="M6" s="261">
        <f>K6/K8</f>
        <v>0.32128606586948083</v>
      </c>
      <c r="N6" s="271">
        <f>L6/L8</f>
        <v>0.54478432554396294</v>
      </c>
      <c r="O6" s="275">
        <f>(L6-K6)/K6</f>
        <v>1.8167857409538979</v>
      </c>
      <c r="P6" s="101">
        <f>(N6-M6)/M6</f>
        <v>0.69563632979114631</v>
      </c>
      <c r="R6" s="49">
        <f t="shared" ref="R6:S8" si="0">(K6/D6)*10</f>
        <v>5.5343547758284615</v>
      </c>
      <c r="S6" s="254">
        <f>(L6/E6)*10</f>
        <v>9.441152790009653</v>
      </c>
      <c r="T6" s="276">
        <f>(S6-R6)/R6</f>
        <v>0.70591752289612952</v>
      </c>
    </row>
    <row r="7" spans="1:20" ht="24" customHeight="1" thickBot="1" x14ac:dyDescent="0.3">
      <c r="A7" s="264" t="s">
        <v>22</v>
      </c>
      <c r="B7" s="12"/>
      <c r="C7" s="12"/>
      <c r="D7" s="268">
        <v>5677.8300000000017</v>
      </c>
      <c r="E7" s="269">
        <v>6526.0599999999968</v>
      </c>
      <c r="F7" s="261">
        <f>D7/D8</f>
        <v>0.68882046578662914</v>
      </c>
      <c r="G7" s="272">
        <f>E7/E8</f>
        <v>0.60643506623239629</v>
      </c>
      <c r="H7" s="90">
        <f t="shared" ref="H7:H8" si="1">(E7-D7)/D7</f>
        <v>0.14939334217473837</v>
      </c>
      <c r="I7" s="86">
        <f t="shared" ref="I7:I8" si="2">(G7-F7)/F7</f>
        <v>-0.11960358852019472</v>
      </c>
      <c r="K7" s="273">
        <v>2998.8119999999972</v>
      </c>
      <c r="L7" s="269">
        <v>3341.1870000000026</v>
      </c>
      <c r="M7" s="261">
        <f>K7/K8</f>
        <v>0.67871393413051917</v>
      </c>
      <c r="N7" s="272">
        <f>L7/L8</f>
        <v>0.455215674456037</v>
      </c>
      <c r="O7" s="277">
        <f t="shared" ref="O7:O8" si="3">(L7-K7)/K7</f>
        <v>0.1141702114037178</v>
      </c>
      <c r="P7" s="83">
        <f t="shared" ref="P7:P8" si="4">(N7-M7)/M7</f>
        <v>-0.32929670135739786</v>
      </c>
      <c r="R7" s="49">
        <f t="shared" si="0"/>
        <v>5.2816163921779911</v>
      </c>
      <c r="S7" s="254">
        <f t="shared" si="0"/>
        <v>5.1197613874221259</v>
      </c>
      <c r="T7" s="152">
        <f t="shared" ref="T7:T8" si="5">(S7-R7)/R7</f>
        <v>-3.0644975465384118E-2</v>
      </c>
    </row>
    <row r="8" spans="1:20" ht="26.25" customHeight="1" thickBot="1" x14ac:dyDescent="0.3">
      <c r="A8" s="18" t="s">
        <v>12</v>
      </c>
      <c r="B8" s="265"/>
      <c r="C8" s="265"/>
      <c r="D8" s="270">
        <f>D6+D7</f>
        <v>8242.8300000000017</v>
      </c>
      <c r="E8" s="242">
        <f>E6+E7</f>
        <v>10761.349999999999</v>
      </c>
      <c r="F8" s="20">
        <f>SUM(F6:F7)</f>
        <v>1</v>
      </c>
      <c r="G8" s="243">
        <f>SUM(G6:G7)</f>
        <v>1</v>
      </c>
      <c r="H8" s="153">
        <f t="shared" si="1"/>
        <v>0.30554069415479834</v>
      </c>
      <c r="I8" s="99">
        <f t="shared" si="2"/>
        <v>0</v>
      </c>
      <c r="J8" s="2"/>
      <c r="K8" s="23">
        <f>K6+K7</f>
        <v>4418.373999999998</v>
      </c>
      <c r="L8" s="242">
        <f>L6+L7</f>
        <v>7339.7890000000025</v>
      </c>
      <c r="M8" s="20">
        <f>SUM(M6:M7)</f>
        <v>1</v>
      </c>
      <c r="N8" s="243">
        <f>SUM(N6:N7)</f>
        <v>1</v>
      </c>
      <c r="O8" s="153">
        <f t="shared" si="3"/>
        <v>0.66119685658117799</v>
      </c>
      <c r="P8" s="99">
        <f t="shared" si="4"/>
        <v>0</v>
      </c>
      <c r="Q8" s="2"/>
      <c r="R8" s="40">
        <f t="shared" si="0"/>
        <v>5.360263404680186</v>
      </c>
      <c r="S8" s="244">
        <f t="shared" si="0"/>
        <v>6.8205095085653786</v>
      </c>
      <c r="T8" s="274">
        <f t="shared" si="5"/>
        <v>0.27242058713200801</v>
      </c>
    </row>
  </sheetData>
  <mergeCells count="15">
    <mergeCell ref="A3:C5"/>
    <mergeCell ref="D3:E3"/>
    <mergeCell ref="F3:G3"/>
    <mergeCell ref="H3:I3"/>
    <mergeCell ref="K3:L3"/>
    <mergeCell ref="M3:N3"/>
    <mergeCell ref="O3:P3"/>
    <mergeCell ref="R3:S3"/>
    <mergeCell ref="D4:E4"/>
    <mergeCell ref="F4:G4"/>
    <mergeCell ref="H4:I4"/>
    <mergeCell ref="K4:L4"/>
    <mergeCell ref="M4:N4"/>
    <mergeCell ref="O4:P4"/>
    <mergeCell ref="R4:S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466DFE9A-1A2D-4465-8972-18919F96BB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H6:I8</xm:sqref>
        </x14:conditionalFormatting>
        <x14:conditionalFormatting xmlns:xm="http://schemas.microsoft.com/office/excel/2006/main">
          <x14:cfRule type="iconSet" priority="2" id="{420028D9-0601-4A8E-90A6-DC61EC58398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O6:P8</xm:sqref>
        </x14:conditionalFormatting>
        <x14:conditionalFormatting xmlns:xm="http://schemas.microsoft.com/office/excel/2006/main">
          <x14:cfRule type="iconSet" priority="1" id="{28EB7B98-9969-4BA3-972B-D7E4640ED6F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T6:T8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7">
    <pageSetUpPr fitToPage="1"/>
  </sheetPr>
  <dimension ref="A1:R90"/>
  <sheetViews>
    <sheetView showGridLines="0" workbookViewId="0">
      <selection activeCell="R84" sqref="R84"/>
    </sheetView>
  </sheetViews>
  <sheetFormatPr defaultRowHeight="15" x14ac:dyDescent="0.25"/>
  <cols>
    <col min="1" max="1" width="26.7109375" customWidth="1"/>
    <col min="6" max="7" width="12.42578125" bestFit="1" customWidth="1"/>
    <col min="8" max="8" width="2" customWidth="1"/>
    <col min="13" max="14" width="11.42578125" bestFit="1" customWidth="1"/>
    <col min="15" max="15" width="2" customWidth="1"/>
    <col min="18" max="18" width="10.140625" customWidth="1"/>
  </cols>
  <sheetData>
    <row r="1" spans="1:18" ht="15.75" x14ac:dyDescent="0.25">
      <c r="A1" s="6" t="s">
        <v>122</v>
      </c>
    </row>
    <row r="3" spans="1:18" ht="8.25" customHeight="1" thickBot="1" x14ac:dyDescent="0.3"/>
    <row r="4" spans="1:18" x14ac:dyDescent="0.25">
      <c r="A4" s="403" t="s">
        <v>3</v>
      </c>
      <c r="B4" s="389" t="s">
        <v>1</v>
      </c>
      <c r="C4" s="384"/>
      <c r="D4" s="389" t="s">
        <v>13</v>
      </c>
      <c r="E4" s="384"/>
      <c r="F4" s="401" t="s">
        <v>136</v>
      </c>
      <c r="G4" s="402"/>
      <c r="I4" s="399" t="s">
        <v>20</v>
      </c>
      <c r="J4" s="400"/>
      <c r="K4" s="389" t="s">
        <v>13</v>
      </c>
      <c r="L4" s="390"/>
      <c r="M4" s="406" t="s">
        <v>136</v>
      </c>
      <c r="N4" s="402"/>
      <c r="P4" s="395" t="s">
        <v>23</v>
      </c>
      <c r="Q4" s="384"/>
      <c r="R4" s="208" t="s">
        <v>0</v>
      </c>
    </row>
    <row r="5" spans="1:18" x14ac:dyDescent="0.25">
      <c r="A5" s="404"/>
      <c r="B5" s="392" t="s">
        <v>222</v>
      </c>
      <c r="C5" s="380"/>
      <c r="D5" s="392" t="str">
        <f>B5</f>
        <v>jan-ago</v>
      </c>
      <c r="E5" s="380"/>
      <c r="F5" s="392" t="str">
        <f>D5</f>
        <v>jan-ago</v>
      </c>
      <c r="G5" s="381"/>
      <c r="I5" s="394" t="str">
        <f>B5</f>
        <v>jan-ago</v>
      </c>
      <c r="J5" s="380"/>
      <c r="K5" s="392" t="str">
        <f>B5</f>
        <v>jan-ago</v>
      </c>
      <c r="L5" s="393"/>
      <c r="M5" s="380" t="str">
        <f>B5</f>
        <v>jan-ago</v>
      </c>
      <c r="N5" s="381"/>
      <c r="P5" s="394" t="str">
        <f>B5</f>
        <v>jan-ago</v>
      </c>
      <c r="Q5" s="393"/>
      <c r="R5" s="209" t="s">
        <v>132</v>
      </c>
    </row>
    <row r="6" spans="1:18" ht="19.5" customHeight="1" thickBot="1" x14ac:dyDescent="0.3">
      <c r="A6" s="405"/>
      <c r="B6" s="148">
        <f>'4'!E6</f>
        <v>2017</v>
      </c>
      <c r="C6" s="213">
        <f>'4'!F6</f>
        <v>2018</v>
      </c>
      <c r="D6" s="148">
        <f>B6</f>
        <v>2017</v>
      </c>
      <c r="E6" s="213">
        <f>C6</f>
        <v>2018</v>
      </c>
      <c r="F6" s="148" t="s">
        <v>1</v>
      </c>
      <c r="G6" s="212" t="s">
        <v>15</v>
      </c>
      <c r="I6" s="36">
        <f>B6</f>
        <v>2017</v>
      </c>
      <c r="J6" s="213">
        <f>E6</f>
        <v>2018</v>
      </c>
      <c r="K6" s="148">
        <f>B6</f>
        <v>2017</v>
      </c>
      <c r="L6" s="213">
        <f>C6</f>
        <v>2018</v>
      </c>
      <c r="M6" s="37">
        <v>1000</v>
      </c>
      <c r="N6" s="212" t="s">
        <v>15</v>
      </c>
      <c r="P6" s="36">
        <f>B6</f>
        <v>2017</v>
      </c>
      <c r="Q6" s="213">
        <f>C6</f>
        <v>2018</v>
      </c>
      <c r="R6" s="210" t="s">
        <v>24</v>
      </c>
    </row>
    <row r="7" spans="1:18" ht="20.100000000000001" customHeight="1" x14ac:dyDescent="0.25">
      <c r="A7" s="14" t="s">
        <v>150</v>
      </c>
      <c r="B7" s="59">
        <v>436.32000000000005</v>
      </c>
      <c r="C7" s="245">
        <v>955.04999999999984</v>
      </c>
      <c r="D7" s="4">
        <f>B7/$B$33</f>
        <v>5.293327655671657E-2</v>
      </c>
      <c r="E7" s="247">
        <f>C7/$C$33</f>
        <v>8.874815892058148E-2</v>
      </c>
      <c r="F7" s="87">
        <f>(C7-B7)/B7</f>
        <v>1.1888751375137507</v>
      </c>
      <c r="G7" s="101">
        <f>(E7-D7)/D7</f>
        <v>0.67660429683566314</v>
      </c>
      <c r="I7" s="59">
        <v>635.91599999999994</v>
      </c>
      <c r="J7" s="245">
        <v>1571.7589999999998</v>
      </c>
      <c r="K7" s="4">
        <f>I7/$I$33</f>
        <v>0.14392534448192928</v>
      </c>
      <c r="L7" s="247">
        <f>J7/$J$33</f>
        <v>0.21414225940282483</v>
      </c>
      <c r="M7" s="87">
        <f>(J7-I7)/I7</f>
        <v>1.4716456261518815</v>
      </c>
      <c r="N7" s="101">
        <f>(L7-K7)/K7</f>
        <v>0.48787039679249622</v>
      </c>
      <c r="P7" s="49">
        <f t="shared" ref="P7:Q33" si="0">(I7/B7)*10</f>
        <v>14.574532453245322</v>
      </c>
      <c r="Q7" s="253">
        <f t="shared" si="0"/>
        <v>16.457347782838596</v>
      </c>
      <c r="R7" s="104">
        <f>(Q7-P7)/P7</f>
        <v>0.12918529878287976</v>
      </c>
    </row>
    <row r="8" spans="1:18" ht="20.100000000000001" customHeight="1" x14ac:dyDescent="0.25">
      <c r="A8" s="14" t="s">
        <v>146</v>
      </c>
      <c r="B8" s="25">
        <v>108.11000000000001</v>
      </c>
      <c r="C8" s="223">
        <v>403.50999999999988</v>
      </c>
      <c r="D8" s="4">
        <f t="shared" ref="D8:D32" si="1">B8/$B$33</f>
        <v>1.3115641108696894E-2</v>
      </c>
      <c r="E8" s="229">
        <f t="shared" ref="E8:E32" si="2">C8/$C$33</f>
        <v>3.7496224916018873E-2</v>
      </c>
      <c r="F8" s="87">
        <f t="shared" ref="F8:F33" si="3">(C8-B8)/B8</f>
        <v>2.7324021829617964</v>
      </c>
      <c r="G8" s="83">
        <f t="shared" ref="G8:G32" si="4">(E8-D8)/D8</f>
        <v>1.8588937898853739</v>
      </c>
      <c r="I8" s="25">
        <v>28.217000000000006</v>
      </c>
      <c r="J8" s="223">
        <v>1007.0539999999999</v>
      </c>
      <c r="K8" s="4">
        <f t="shared" ref="K8:K32" si="5">I8/$I$33</f>
        <v>6.3862859957079235E-3</v>
      </c>
      <c r="L8" s="229">
        <f t="shared" ref="L8:L32" si="6">J8/$J$33</f>
        <v>0.13720476160826969</v>
      </c>
      <c r="M8" s="87">
        <f t="shared" ref="M8:M33" si="7">(J8-I8)/I8</f>
        <v>34.689619732785189</v>
      </c>
      <c r="N8" s="83">
        <f t="shared" ref="N8:N32" si="8">(L8-K8)/K8</f>
        <v>20.484280801154515</v>
      </c>
      <c r="P8" s="49">
        <f t="shared" si="0"/>
        <v>2.6100268245305709</v>
      </c>
      <c r="Q8" s="254">
        <f t="shared" si="0"/>
        <v>24.957349260241383</v>
      </c>
      <c r="R8" s="92">
        <f t="shared" ref="R8:R65" si="9">(Q8-P8)/P8</f>
        <v>8.5621045062362953</v>
      </c>
    </row>
    <row r="9" spans="1:18" ht="20.100000000000001" customHeight="1" x14ac:dyDescent="0.25">
      <c r="A9" s="14" t="s">
        <v>143</v>
      </c>
      <c r="B9" s="25">
        <v>844.51</v>
      </c>
      <c r="C9" s="223">
        <v>1289.1000000000001</v>
      </c>
      <c r="D9" s="4">
        <f t="shared" si="1"/>
        <v>0.1024538902294479</v>
      </c>
      <c r="E9" s="229">
        <f t="shared" si="2"/>
        <v>0.11978980332393238</v>
      </c>
      <c r="F9" s="87">
        <f t="shared" si="3"/>
        <v>0.52644728896046245</v>
      </c>
      <c r="G9" s="83">
        <f t="shared" si="4"/>
        <v>0.16920697745747185</v>
      </c>
      <c r="I9" s="25">
        <v>443.0209999999999</v>
      </c>
      <c r="J9" s="223">
        <v>943.85199999999998</v>
      </c>
      <c r="K9" s="4">
        <f t="shared" si="5"/>
        <v>0.10026788135182758</v>
      </c>
      <c r="L9" s="229">
        <f t="shared" si="6"/>
        <v>0.12859388737196673</v>
      </c>
      <c r="M9" s="87">
        <f t="shared" si="7"/>
        <v>1.1304904282189787</v>
      </c>
      <c r="N9" s="83">
        <f t="shared" si="8"/>
        <v>0.282503286578348</v>
      </c>
      <c r="P9" s="49">
        <f t="shared" si="0"/>
        <v>5.2458940687499247</v>
      </c>
      <c r="Q9" s="254">
        <f t="shared" si="0"/>
        <v>7.3217903964005879</v>
      </c>
      <c r="R9" s="92">
        <f t="shared" si="9"/>
        <v>0.39571830853712625</v>
      </c>
    </row>
    <row r="10" spans="1:18" ht="20.100000000000001" customHeight="1" x14ac:dyDescent="0.25">
      <c r="A10" s="14" t="s">
        <v>139</v>
      </c>
      <c r="B10" s="25">
        <v>200.72</v>
      </c>
      <c r="C10" s="223">
        <v>1157.2699999999998</v>
      </c>
      <c r="D10" s="4">
        <f t="shared" si="1"/>
        <v>2.4350860080821757E-2</v>
      </c>
      <c r="E10" s="229">
        <f t="shared" si="2"/>
        <v>0.10753948157062072</v>
      </c>
      <c r="F10" s="87">
        <f t="shared" si="3"/>
        <v>4.7655938620964511</v>
      </c>
      <c r="G10" s="83">
        <f t="shared" si="4"/>
        <v>3.4162498250037845</v>
      </c>
      <c r="I10" s="25">
        <v>90.882999999999996</v>
      </c>
      <c r="J10" s="223">
        <v>596.95999999999992</v>
      </c>
      <c r="K10" s="4">
        <f t="shared" si="5"/>
        <v>2.0569331613847081E-2</v>
      </c>
      <c r="L10" s="229">
        <f t="shared" si="6"/>
        <v>8.1332038291563977E-2</v>
      </c>
      <c r="M10" s="87">
        <f t="shared" si="7"/>
        <v>5.5684451437562581</v>
      </c>
      <c r="N10" s="83">
        <f t="shared" si="8"/>
        <v>2.9540438074717028</v>
      </c>
      <c r="P10" s="49">
        <f t="shared" si="0"/>
        <v>4.5278497409326421</v>
      </c>
      <c r="Q10" s="254">
        <f t="shared" si="0"/>
        <v>5.1583467989319693</v>
      </c>
      <c r="R10" s="92">
        <f t="shared" si="9"/>
        <v>0.13924867079830658</v>
      </c>
    </row>
    <row r="11" spans="1:18" ht="20.100000000000001" customHeight="1" x14ac:dyDescent="0.25">
      <c r="A11" s="14" t="s">
        <v>148</v>
      </c>
      <c r="B11" s="25">
        <v>800.78999999999985</v>
      </c>
      <c r="C11" s="223">
        <v>630.39</v>
      </c>
      <c r="D11" s="4">
        <f t="shared" si="1"/>
        <v>9.7149886628742785E-2</v>
      </c>
      <c r="E11" s="229">
        <f t="shared" si="2"/>
        <v>5.857908162080034E-2</v>
      </c>
      <c r="F11" s="87">
        <f t="shared" si="3"/>
        <v>-0.21278987000337155</v>
      </c>
      <c r="G11" s="83">
        <f t="shared" si="4"/>
        <v>-0.39702367492553386</v>
      </c>
      <c r="I11" s="25">
        <v>904.01400000000012</v>
      </c>
      <c r="J11" s="223">
        <v>517.64600000000019</v>
      </c>
      <c r="K11" s="4">
        <f t="shared" si="5"/>
        <v>0.20460332239869236</v>
      </c>
      <c r="L11" s="229">
        <f t="shared" si="6"/>
        <v>7.052600558408427E-2</v>
      </c>
      <c r="M11" s="87">
        <f t="shared" si="7"/>
        <v>-0.42739161119186192</v>
      </c>
      <c r="N11" s="83">
        <f t="shared" si="8"/>
        <v>-0.65530371277815092</v>
      </c>
      <c r="P11" s="49">
        <f t="shared" si="0"/>
        <v>11.289027085752823</v>
      </c>
      <c r="Q11" s="254">
        <f t="shared" si="0"/>
        <v>8.2115198527895465</v>
      </c>
      <c r="R11" s="92">
        <f t="shared" si="9"/>
        <v>-0.27261049243536728</v>
      </c>
    </row>
    <row r="12" spans="1:18" ht="20.100000000000001" customHeight="1" x14ac:dyDescent="0.25">
      <c r="A12" s="14" t="s">
        <v>140</v>
      </c>
      <c r="B12" s="25">
        <v>1237.2499999999998</v>
      </c>
      <c r="C12" s="223">
        <v>1113.24</v>
      </c>
      <c r="D12" s="4">
        <f t="shared" si="1"/>
        <v>0.15010014764346707</v>
      </c>
      <c r="E12" s="229">
        <f t="shared" si="2"/>
        <v>0.10344798747369054</v>
      </c>
      <c r="F12" s="87">
        <f t="shared" si="3"/>
        <v>-0.10023034956556863</v>
      </c>
      <c r="G12" s="83">
        <f t="shared" si="4"/>
        <v>-0.31080689061405475</v>
      </c>
      <c r="I12" s="25">
        <v>465.44099999999997</v>
      </c>
      <c r="J12" s="223">
        <v>495.23599999999999</v>
      </c>
      <c r="K12" s="4">
        <f t="shared" si="5"/>
        <v>0.10534214622845416</v>
      </c>
      <c r="L12" s="229">
        <f t="shared" si="6"/>
        <v>6.7472784299385191E-2</v>
      </c>
      <c r="M12" s="87">
        <f t="shared" si="7"/>
        <v>6.401455823616746E-2</v>
      </c>
      <c r="N12" s="83">
        <f t="shared" si="8"/>
        <v>-0.35948918153748421</v>
      </c>
      <c r="P12" s="49">
        <f t="shared" si="0"/>
        <v>3.7618993736108308</v>
      </c>
      <c r="Q12" s="254">
        <f t="shared" si="0"/>
        <v>4.4486004814774889</v>
      </c>
      <c r="R12" s="92">
        <f t="shared" si="9"/>
        <v>0.18254106228459088</v>
      </c>
    </row>
    <row r="13" spans="1:18" ht="20.100000000000001" customHeight="1" x14ac:dyDescent="0.25">
      <c r="A13" s="14" t="s">
        <v>145</v>
      </c>
      <c r="B13" s="25">
        <v>887.3</v>
      </c>
      <c r="C13" s="223">
        <v>602.09999999999991</v>
      </c>
      <c r="D13" s="4">
        <f t="shared" si="1"/>
        <v>0.10764506850195867</v>
      </c>
      <c r="E13" s="229">
        <f t="shared" si="2"/>
        <v>5.5950229292793162E-2</v>
      </c>
      <c r="F13" s="87">
        <f t="shared" si="3"/>
        <v>-0.3214245463766483</v>
      </c>
      <c r="G13" s="83">
        <f t="shared" si="4"/>
        <v>-0.48023416147693643</v>
      </c>
      <c r="I13" s="25">
        <v>342.16400000000004</v>
      </c>
      <c r="J13" s="223">
        <v>372.58399999999995</v>
      </c>
      <c r="K13" s="4">
        <f t="shared" si="5"/>
        <v>7.7441158217932654E-2</v>
      </c>
      <c r="L13" s="229">
        <f t="shared" si="6"/>
        <v>5.076222218377123E-2</v>
      </c>
      <c r="M13" s="87">
        <f t="shared" si="7"/>
        <v>8.8904735740755594E-2</v>
      </c>
      <c r="N13" s="83">
        <f t="shared" si="8"/>
        <v>-0.34450590161735878</v>
      </c>
      <c r="P13" s="49">
        <f t="shared" si="0"/>
        <v>3.8562380254705291</v>
      </c>
      <c r="Q13" s="254">
        <f t="shared" si="0"/>
        <v>6.1880750705862821</v>
      </c>
      <c r="R13" s="92">
        <f t="shared" si="9"/>
        <v>0.60469219734723922</v>
      </c>
    </row>
    <row r="14" spans="1:18" ht="20.100000000000001" customHeight="1" x14ac:dyDescent="0.25">
      <c r="A14" s="14" t="s">
        <v>153</v>
      </c>
      <c r="B14" s="25">
        <v>189.5</v>
      </c>
      <c r="C14" s="223">
        <v>163.82999999999998</v>
      </c>
      <c r="D14" s="4">
        <f t="shared" si="1"/>
        <v>2.2989677089058004E-2</v>
      </c>
      <c r="E14" s="229">
        <f t="shared" si="2"/>
        <v>1.5223926366115768E-2</v>
      </c>
      <c r="F14" s="87">
        <f t="shared" si="3"/>
        <v>-0.13546174142480219</v>
      </c>
      <c r="G14" s="83">
        <f t="shared" si="4"/>
        <v>-0.33779294475773064</v>
      </c>
      <c r="I14" s="25">
        <v>55.242999999999995</v>
      </c>
      <c r="J14" s="223">
        <v>151.49699999999999</v>
      </c>
      <c r="K14" s="4">
        <f t="shared" si="5"/>
        <v>1.2503015815320293E-2</v>
      </c>
      <c r="L14" s="229">
        <f t="shared" si="6"/>
        <v>2.0640511600537838E-2</v>
      </c>
      <c r="M14" s="87">
        <f t="shared" si="7"/>
        <v>1.7423745994967688</v>
      </c>
      <c r="N14" s="83">
        <f t="shared" si="8"/>
        <v>0.65084263712171309</v>
      </c>
      <c r="P14" s="49">
        <f t="shared" si="0"/>
        <v>2.9151978891820578</v>
      </c>
      <c r="Q14" s="254">
        <f t="shared" si="0"/>
        <v>9.2472074711591272</v>
      </c>
      <c r="R14" s="92">
        <f t="shared" si="9"/>
        <v>2.1720685259393133</v>
      </c>
    </row>
    <row r="15" spans="1:18" ht="20.100000000000001" customHeight="1" x14ac:dyDescent="0.25">
      <c r="A15" s="14" t="s">
        <v>147</v>
      </c>
      <c r="B15" s="25">
        <v>232.64000000000001</v>
      </c>
      <c r="C15" s="223">
        <v>351.86</v>
      </c>
      <c r="D15" s="4">
        <f t="shared" si="1"/>
        <v>2.8223316506588152E-2</v>
      </c>
      <c r="E15" s="229">
        <f t="shared" si="2"/>
        <v>3.2696641220664679E-2</v>
      </c>
      <c r="F15" s="87">
        <f t="shared" si="3"/>
        <v>0.51246561210453911</v>
      </c>
      <c r="G15" s="83">
        <f t="shared" si="4"/>
        <v>0.15849748604251815</v>
      </c>
      <c r="I15" s="25">
        <v>106.98700000000001</v>
      </c>
      <c r="J15" s="223">
        <v>147.96800000000002</v>
      </c>
      <c r="K15" s="4">
        <f t="shared" si="5"/>
        <v>2.4214111345033262E-2</v>
      </c>
      <c r="L15" s="229">
        <f t="shared" si="6"/>
        <v>2.0159707588324412E-2</v>
      </c>
      <c r="M15" s="87">
        <f t="shared" si="7"/>
        <v>0.38304653836447422</v>
      </c>
      <c r="N15" s="83">
        <f t="shared" si="8"/>
        <v>-0.16743970897534008</v>
      </c>
      <c r="P15" s="49">
        <f t="shared" si="0"/>
        <v>4.5988222145804682</v>
      </c>
      <c r="Q15" s="254">
        <f t="shared" si="0"/>
        <v>4.205308929687944</v>
      </c>
      <c r="R15" s="92">
        <f t="shared" si="9"/>
        <v>-8.5568275208573782E-2</v>
      </c>
    </row>
    <row r="16" spans="1:18" ht="20.100000000000001" customHeight="1" x14ac:dyDescent="0.25">
      <c r="A16" s="14" t="s">
        <v>157</v>
      </c>
      <c r="B16" s="25">
        <v>43.100000000000009</v>
      </c>
      <c r="C16" s="223">
        <v>27.450000000000006</v>
      </c>
      <c r="D16" s="4">
        <f t="shared" si="1"/>
        <v>5.2287867152422179E-3</v>
      </c>
      <c r="E16" s="229">
        <f t="shared" si="2"/>
        <v>2.5507952069210643E-3</v>
      </c>
      <c r="F16" s="87">
        <f t="shared" si="3"/>
        <v>-0.36310904872389788</v>
      </c>
      <c r="G16" s="83">
        <f t="shared" si="4"/>
        <v>-0.51216307991960208</v>
      </c>
      <c r="I16" s="25">
        <v>160.42500000000001</v>
      </c>
      <c r="J16" s="223">
        <v>133.90900000000002</v>
      </c>
      <c r="K16" s="4">
        <f t="shared" si="5"/>
        <v>3.6308605835540401E-2</v>
      </c>
      <c r="L16" s="229">
        <f t="shared" si="6"/>
        <v>1.8244257430288534E-2</v>
      </c>
      <c r="M16" s="87">
        <f t="shared" si="7"/>
        <v>-0.1652859591709521</v>
      </c>
      <c r="N16" s="83">
        <f t="shared" si="8"/>
        <v>-0.49752250160951422</v>
      </c>
      <c r="P16" s="49">
        <f t="shared" si="0"/>
        <v>37.221577726218094</v>
      </c>
      <c r="Q16" s="254">
        <f t="shared" si="0"/>
        <v>48.782877959927134</v>
      </c>
      <c r="R16" s="92">
        <f t="shared" si="9"/>
        <v>0.31060747394287658</v>
      </c>
    </row>
    <row r="17" spans="1:18" ht="20.100000000000001" customHeight="1" x14ac:dyDescent="0.25">
      <c r="A17" s="14" t="s">
        <v>144</v>
      </c>
      <c r="B17" s="25">
        <v>229.50000000000003</v>
      </c>
      <c r="C17" s="223">
        <v>255.87</v>
      </c>
      <c r="D17" s="4">
        <f t="shared" si="1"/>
        <v>2.7842379376985821E-2</v>
      </c>
      <c r="E17" s="229">
        <f t="shared" si="2"/>
        <v>2.3776756633693719E-2</v>
      </c>
      <c r="F17" s="87">
        <f t="shared" ref="F17:F24" si="10">(C17-B17)/B17</f>
        <v>0.11490196078431361</v>
      </c>
      <c r="G17" s="83">
        <f t="shared" ref="G17:G24" si="11">(E17-D17)/D17</f>
        <v>-0.14602281968231129</v>
      </c>
      <c r="I17" s="25">
        <v>118.69199999999999</v>
      </c>
      <c r="J17" s="223">
        <v>126.02500000000001</v>
      </c>
      <c r="K17" s="4">
        <f t="shared" si="5"/>
        <v>2.6863275947214965E-2</v>
      </c>
      <c r="L17" s="229">
        <f t="shared" si="6"/>
        <v>1.7170112110852238E-2</v>
      </c>
      <c r="M17" s="87">
        <f t="shared" ref="M17:M24" si="12">(J17-I17)/I17</f>
        <v>6.17817544569138E-2</v>
      </c>
      <c r="N17" s="83">
        <f t="shared" ref="N17:N24" si="13">(L17-K17)/K17</f>
        <v>-0.3608332749665128</v>
      </c>
      <c r="P17" s="49">
        <f t="shared" ref="P17:P24" si="14">(I17/B17)*10</f>
        <v>5.1717647058823522</v>
      </c>
      <c r="Q17" s="254">
        <f t="shared" ref="Q17:Q24" si="15">(J17/C17)*10</f>
        <v>4.9253527181771997</v>
      </c>
      <c r="R17" s="92">
        <f t="shared" ref="R17:R24" si="16">(Q17-P17)/P17</f>
        <v>-4.7645630015782453E-2</v>
      </c>
    </row>
    <row r="18" spans="1:18" ht="20.100000000000001" customHeight="1" x14ac:dyDescent="0.25">
      <c r="A18" s="14" t="s">
        <v>151</v>
      </c>
      <c r="B18" s="25">
        <v>95.940000000000012</v>
      </c>
      <c r="C18" s="223">
        <v>334.06</v>
      </c>
      <c r="D18" s="4">
        <f t="shared" si="1"/>
        <v>1.1639206437594857E-2</v>
      </c>
      <c r="E18" s="229">
        <f t="shared" si="2"/>
        <v>3.104257365479237E-2</v>
      </c>
      <c r="F18" s="87">
        <f t="shared" si="10"/>
        <v>2.4819678966020429</v>
      </c>
      <c r="G18" s="83">
        <f t="shared" si="11"/>
        <v>1.6670695997387135</v>
      </c>
      <c r="I18" s="25">
        <v>41.750999999999991</v>
      </c>
      <c r="J18" s="223">
        <v>125.32000000000001</v>
      </c>
      <c r="K18" s="4">
        <f t="shared" si="5"/>
        <v>9.4494037851933724E-3</v>
      </c>
      <c r="L18" s="229">
        <f t="shared" si="6"/>
        <v>1.7074060303368398E-2</v>
      </c>
      <c r="M18" s="87">
        <f t="shared" si="12"/>
        <v>2.0016047519819895</v>
      </c>
      <c r="N18" s="83">
        <f t="shared" si="13"/>
        <v>0.80689286768784163</v>
      </c>
      <c r="P18" s="49">
        <f t="shared" si="14"/>
        <v>4.3517823639774846</v>
      </c>
      <c r="Q18" s="254">
        <f t="shared" si="15"/>
        <v>3.7514219002574389</v>
      </c>
      <c r="R18" s="92">
        <f t="shared" si="16"/>
        <v>-0.13795737321094392</v>
      </c>
    </row>
    <row r="19" spans="1:18" ht="20.100000000000001" customHeight="1" x14ac:dyDescent="0.25">
      <c r="A19" s="14" t="s">
        <v>179</v>
      </c>
      <c r="B19" s="25">
        <v>36.589999999999989</v>
      </c>
      <c r="C19" s="223">
        <v>117.85</v>
      </c>
      <c r="D19" s="4">
        <f t="shared" si="1"/>
        <v>4.4390094178819641E-3</v>
      </c>
      <c r="E19" s="229">
        <f t="shared" si="2"/>
        <v>1.0951228238092799E-2</v>
      </c>
      <c r="F19" s="87">
        <f t="shared" si="10"/>
        <v>2.2208253621207987</v>
      </c>
      <c r="G19" s="83">
        <f t="shared" si="11"/>
        <v>1.4670432538343399</v>
      </c>
      <c r="I19" s="25">
        <v>74.484000000000009</v>
      </c>
      <c r="J19" s="223">
        <v>111.32599999999999</v>
      </c>
      <c r="K19" s="4">
        <f t="shared" si="5"/>
        <v>1.6857785239547399E-2</v>
      </c>
      <c r="L19" s="229">
        <f t="shared" si="6"/>
        <v>1.5167465985738831E-2</v>
      </c>
      <c r="M19" s="87">
        <f t="shared" si="12"/>
        <v>0.49462971913431047</v>
      </c>
      <c r="N19" s="83">
        <f t="shared" si="13"/>
        <v>-0.10026935506588236</v>
      </c>
      <c r="P19" s="49">
        <f t="shared" si="14"/>
        <v>20.356381525006842</v>
      </c>
      <c r="Q19" s="254">
        <f t="shared" si="15"/>
        <v>9.4464149342384385</v>
      </c>
      <c r="R19" s="92">
        <f t="shared" si="16"/>
        <v>-0.5359482272115027</v>
      </c>
    </row>
    <row r="20" spans="1:18" ht="20.100000000000001" customHeight="1" x14ac:dyDescent="0.25">
      <c r="A20" s="14" t="s">
        <v>156</v>
      </c>
      <c r="B20" s="25">
        <v>439.28999999999996</v>
      </c>
      <c r="C20" s="223">
        <v>270.84000000000003</v>
      </c>
      <c r="D20" s="4">
        <f t="shared" si="1"/>
        <v>5.3293589701595201E-2</v>
      </c>
      <c r="E20" s="229">
        <f t="shared" si="2"/>
        <v>2.5167846041621166E-2</v>
      </c>
      <c r="F20" s="87">
        <f t="shared" si="10"/>
        <v>-0.38345967356416022</v>
      </c>
      <c r="G20" s="83">
        <f t="shared" si="11"/>
        <v>-0.52775097000328663</v>
      </c>
      <c r="I20" s="25">
        <v>150.56600000000003</v>
      </c>
      <c r="J20" s="223">
        <v>109.248</v>
      </c>
      <c r="K20" s="4">
        <f t="shared" si="5"/>
        <v>3.4077241989926614E-2</v>
      </c>
      <c r="L20" s="229">
        <f t="shared" si="6"/>
        <v>1.4884351580133985E-2</v>
      </c>
      <c r="M20" s="87">
        <f t="shared" si="12"/>
        <v>-0.27441786326262246</v>
      </c>
      <c r="N20" s="83">
        <f t="shared" si="13"/>
        <v>-0.56321724673217777</v>
      </c>
      <c r="P20" s="49">
        <f t="shared" si="14"/>
        <v>3.4274852603064043</v>
      </c>
      <c r="Q20" s="254">
        <f t="shared" si="15"/>
        <v>4.0336730172795745</v>
      </c>
      <c r="R20" s="92">
        <f t="shared" si="16"/>
        <v>0.17686079178615616</v>
      </c>
    </row>
    <row r="21" spans="1:18" ht="20.100000000000001" customHeight="1" x14ac:dyDescent="0.25">
      <c r="A21" s="14" t="s">
        <v>171</v>
      </c>
      <c r="B21" s="25">
        <v>49.87</v>
      </c>
      <c r="C21" s="223">
        <v>505.64999999999981</v>
      </c>
      <c r="D21" s="4">
        <f t="shared" si="1"/>
        <v>6.0501065774739987E-3</v>
      </c>
      <c r="E21" s="229">
        <f t="shared" si="2"/>
        <v>4.6987599139513128E-2</v>
      </c>
      <c r="F21" s="87">
        <f t="shared" si="10"/>
        <v>9.139362342089429</v>
      </c>
      <c r="G21" s="83">
        <f t="shared" si="11"/>
        <v>6.7664084983988966</v>
      </c>
      <c r="I21" s="25">
        <v>29.431000000000001</v>
      </c>
      <c r="J21" s="223">
        <v>102.71100000000001</v>
      </c>
      <c r="K21" s="4">
        <f t="shared" si="5"/>
        <v>6.6610477066902886E-3</v>
      </c>
      <c r="L21" s="229">
        <f t="shared" si="6"/>
        <v>1.3993726522656175E-2</v>
      </c>
      <c r="M21" s="87">
        <f t="shared" si="12"/>
        <v>2.4898916108864806</v>
      </c>
      <c r="N21" s="83">
        <f t="shared" si="13"/>
        <v>1.1008296500565546</v>
      </c>
      <c r="P21" s="49">
        <f t="shared" si="14"/>
        <v>5.9015440144375386</v>
      </c>
      <c r="Q21" s="254">
        <f t="shared" si="15"/>
        <v>2.031266686443193</v>
      </c>
      <c r="R21" s="92">
        <f t="shared" si="16"/>
        <v>-0.65580758501946246</v>
      </c>
    </row>
    <row r="22" spans="1:18" ht="20.100000000000001" customHeight="1" x14ac:dyDescent="0.25">
      <c r="A22" s="14" t="s">
        <v>194</v>
      </c>
      <c r="B22" s="25">
        <v>515.25</v>
      </c>
      <c r="C22" s="223">
        <v>442.36</v>
      </c>
      <c r="D22" s="4">
        <f t="shared" si="1"/>
        <v>6.2508871346370121E-2</v>
      </c>
      <c r="E22" s="229">
        <f t="shared" si="2"/>
        <v>4.1106366766251429E-2</v>
      </c>
      <c r="F22" s="87">
        <f t="shared" si="10"/>
        <v>-0.14146530810286267</v>
      </c>
      <c r="G22" s="83">
        <f t="shared" si="11"/>
        <v>-0.34239147370818002</v>
      </c>
      <c r="I22" s="25">
        <v>77.358999999999995</v>
      </c>
      <c r="J22" s="223">
        <v>100.32900000000001</v>
      </c>
      <c r="K22" s="4">
        <f t="shared" si="5"/>
        <v>1.7508477100399374E-2</v>
      </c>
      <c r="L22" s="229">
        <f t="shared" si="6"/>
        <v>1.3669194032689501E-2</v>
      </c>
      <c r="M22" s="87">
        <f t="shared" si="12"/>
        <v>0.29692731291769558</v>
      </c>
      <c r="N22" s="83">
        <f t="shared" si="13"/>
        <v>-0.21928138270931044</v>
      </c>
      <c r="P22" s="49">
        <f t="shared" si="14"/>
        <v>1.5013876758854925</v>
      </c>
      <c r="Q22" s="254">
        <f t="shared" si="15"/>
        <v>2.268039605750972</v>
      </c>
      <c r="R22" s="92">
        <f t="shared" si="16"/>
        <v>0.51062889497432529</v>
      </c>
    </row>
    <row r="23" spans="1:18" ht="20.100000000000001" customHeight="1" x14ac:dyDescent="0.25">
      <c r="A23" s="14" t="s">
        <v>142</v>
      </c>
      <c r="B23" s="25">
        <v>203.19999999999996</v>
      </c>
      <c r="C23" s="223">
        <v>251.20000000000005</v>
      </c>
      <c r="D23" s="4">
        <f t="shared" si="1"/>
        <v>2.4651727622673276E-2</v>
      </c>
      <c r="E23" s="229">
        <f t="shared" si="2"/>
        <v>2.3342796210512617E-2</v>
      </c>
      <c r="F23" s="87">
        <f t="shared" si="10"/>
        <v>0.23622047244094535</v>
      </c>
      <c r="G23" s="83">
        <f t="shared" si="11"/>
        <v>-5.309694444931224E-2</v>
      </c>
      <c r="I23" s="25">
        <v>83.608999999999995</v>
      </c>
      <c r="J23" s="223">
        <v>82.436000000000007</v>
      </c>
      <c r="K23" s="4">
        <f t="shared" si="5"/>
        <v>1.892302462399063E-2</v>
      </c>
      <c r="L23" s="229">
        <f t="shared" si="6"/>
        <v>1.1231385534379808E-2</v>
      </c>
      <c r="M23" s="87">
        <f t="shared" si="12"/>
        <v>-1.4029590115896468E-2</v>
      </c>
      <c r="N23" s="83">
        <f t="shared" si="13"/>
        <v>-0.40646985576816058</v>
      </c>
      <c r="P23" s="49">
        <f t="shared" si="14"/>
        <v>4.1146161417322844</v>
      </c>
      <c r="Q23" s="254">
        <f t="shared" si="15"/>
        <v>3.2816878980891717</v>
      </c>
      <c r="R23" s="92">
        <f t="shared" si="16"/>
        <v>-0.20243157926572553</v>
      </c>
    </row>
    <row r="24" spans="1:18" ht="20.100000000000001" customHeight="1" x14ac:dyDescent="0.25">
      <c r="A24" s="14" t="s">
        <v>159</v>
      </c>
      <c r="B24" s="25">
        <v>74.590000000000018</v>
      </c>
      <c r="C24" s="223">
        <v>162.13</v>
      </c>
      <c r="D24" s="4">
        <f t="shared" si="1"/>
        <v>9.0490765914133884E-3</v>
      </c>
      <c r="E24" s="229">
        <f t="shared" si="2"/>
        <v>1.5065953621060548E-2</v>
      </c>
      <c r="F24" s="87">
        <f t="shared" si="10"/>
        <v>1.1736157661884965</v>
      </c>
      <c r="G24" s="83">
        <f t="shared" si="11"/>
        <v>0.66491613468677424</v>
      </c>
      <c r="I24" s="25">
        <v>46.30299999999999</v>
      </c>
      <c r="J24" s="223">
        <v>69.542999999999992</v>
      </c>
      <c r="K24" s="4">
        <f t="shared" si="5"/>
        <v>1.0479647037575358E-2</v>
      </c>
      <c r="L24" s="229">
        <f t="shared" si="6"/>
        <v>9.474795528863298E-3</v>
      </c>
      <c r="M24" s="87">
        <f t="shared" si="12"/>
        <v>0.50191132324039489</v>
      </c>
      <c r="N24" s="83">
        <f t="shared" si="13"/>
        <v>-9.5886006953202582E-2</v>
      </c>
      <c r="P24" s="49">
        <f t="shared" si="14"/>
        <v>6.2076685882826084</v>
      </c>
      <c r="Q24" s="254">
        <f t="shared" si="15"/>
        <v>4.2893357182507863</v>
      </c>
      <c r="R24" s="92">
        <f t="shared" si="16"/>
        <v>-0.30902630234687534</v>
      </c>
    </row>
    <row r="25" spans="1:18" ht="20.100000000000001" customHeight="1" x14ac:dyDescent="0.25">
      <c r="A25" s="14" t="s">
        <v>170</v>
      </c>
      <c r="B25" s="25">
        <v>274.20000000000005</v>
      </c>
      <c r="C25" s="223">
        <v>205.55999999999997</v>
      </c>
      <c r="D25" s="4">
        <f t="shared" si="1"/>
        <v>3.3265274183745148E-2</v>
      </c>
      <c r="E25" s="229">
        <f t="shared" si="2"/>
        <v>1.9101692631500685E-2</v>
      </c>
      <c r="F25" s="87">
        <f t="shared" ref="F25:F31" si="17">(C25-B25)/B25</f>
        <v>-0.25032822757111617</v>
      </c>
      <c r="G25" s="83">
        <f t="shared" ref="G25:G31" si="18">(E25-D25)/D25</f>
        <v>-0.42577678674794756</v>
      </c>
      <c r="I25" s="25">
        <v>81.459999999999994</v>
      </c>
      <c r="J25" s="223">
        <v>63.324999999999996</v>
      </c>
      <c r="K25" s="4">
        <f t="shared" si="5"/>
        <v>1.8436646603479014E-2</v>
      </c>
      <c r="L25" s="229">
        <f t="shared" si="6"/>
        <v>8.6276322112256928E-3</v>
      </c>
      <c r="M25" s="87">
        <f t="shared" ref="M25:M31" si="19">(J25-I25)/I25</f>
        <v>-0.22262460103118095</v>
      </c>
      <c r="N25" s="83">
        <f t="shared" ref="N25:N31" si="20">(L25-K25)/K25</f>
        <v>-0.5320389658281105</v>
      </c>
      <c r="P25" s="49">
        <f t="shared" ref="P25:P31" si="21">(I25/B25)*10</f>
        <v>2.9708242159008016</v>
      </c>
      <c r="Q25" s="254">
        <f t="shared" ref="Q25:Q31" si="22">(J25/C25)*10</f>
        <v>3.0806090679120453</v>
      </c>
      <c r="R25" s="92">
        <f t="shared" ref="R25:R31" si="23">(Q25-P25)/P25</f>
        <v>3.6954341298162309E-2</v>
      </c>
    </row>
    <row r="26" spans="1:18" ht="20.100000000000001" customHeight="1" x14ac:dyDescent="0.25">
      <c r="A26" s="14" t="s">
        <v>172</v>
      </c>
      <c r="B26" s="25">
        <v>98.75</v>
      </c>
      <c r="C26" s="223">
        <v>132.72999999999999</v>
      </c>
      <c r="D26" s="4">
        <f t="shared" si="1"/>
        <v>1.1980108773321785E-2</v>
      </c>
      <c r="E26" s="229">
        <f t="shared" si="2"/>
        <v>1.2333954383046731E-2</v>
      </c>
      <c r="F26" s="87">
        <f t="shared" si="17"/>
        <v>0.34410126582278472</v>
      </c>
      <c r="G26" s="83">
        <f t="shared" si="18"/>
        <v>2.9536093237560273E-2</v>
      </c>
      <c r="I26" s="25">
        <v>33.290999999999997</v>
      </c>
      <c r="J26" s="223">
        <v>37.531000000000006</v>
      </c>
      <c r="K26" s="4">
        <f t="shared" si="5"/>
        <v>7.5346722572602479E-3</v>
      </c>
      <c r="L26" s="229">
        <f t="shared" si="6"/>
        <v>5.113362250604209E-3</v>
      </c>
      <c r="M26" s="87">
        <f t="shared" si="19"/>
        <v>0.12736174942176592</v>
      </c>
      <c r="N26" s="83">
        <f t="shared" si="20"/>
        <v>-0.32135571714123551</v>
      </c>
      <c r="P26" s="49">
        <f t="shared" si="21"/>
        <v>3.3712405063291135</v>
      </c>
      <c r="Q26" s="254">
        <f t="shared" si="22"/>
        <v>2.8276199804113622</v>
      </c>
      <c r="R26" s="92">
        <f t="shared" si="23"/>
        <v>-0.16125237131470352</v>
      </c>
    </row>
    <row r="27" spans="1:18" ht="20.100000000000001" customHeight="1" x14ac:dyDescent="0.25">
      <c r="A27" s="14" t="s">
        <v>206</v>
      </c>
      <c r="B27" s="25">
        <v>16.290000000000003</v>
      </c>
      <c r="C27" s="223">
        <v>24.32</v>
      </c>
      <c r="D27" s="4">
        <f t="shared" si="1"/>
        <v>1.9762630067586013E-3</v>
      </c>
      <c r="E27" s="229">
        <f t="shared" si="2"/>
        <v>2.2599395057311573E-3</v>
      </c>
      <c r="F27" s="87">
        <f t="shared" si="17"/>
        <v>0.49294045426642091</v>
      </c>
      <c r="G27" s="83">
        <f t="shared" si="18"/>
        <v>0.14354187575358834</v>
      </c>
      <c r="I27" s="25">
        <v>23.831999999999997</v>
      </c>
      <c r="J27" s="223">
        <v>37.366</v>
      </c>
      <c r="K27" s="4">
        <f t="shared" si="5"/>
        <v>5.3938394531562956E-3</v>
      </c>
      <c r="L27" s="229">
        <f t="shared" si="6"/>
        <v>5.0908820403420332E-3</v>
      </c>
      <c r="M27" s="87">
        <f t="shared" si="19"/>
        <v>0.5678919100369253</v>
      </c>
      <c r="N27" s="83">
        <f t="shared" si="20"/>
        <v>-5.6167302613536585E-2</v>
      </c>
      <c r="P27" s="49">
        <f t="shared" si="21"/>
        <v>14.629834254143644</v>
      </c>
      <c r="Q27" s="254">
        <f t="shared" si="22"/>
        <v>15.364309210526315</v>
      </c>
      <c r="R27" s="92">
        <f t="shared" si="23"/>
        <v>5.0203915069963571E-2</v>
      </c>
    </row>
    <row r="28" spans="1:18" ht="20.100000000000001" customHeight="1" x14ac:dyDescent="0.25">
      <c r="A28" s="14" t="s">
        <v>178</v>
      </c>
      <c r="B28" s="25">
        <v>39.530000000000008</v>
      </c>
      <c r="C28" s="223">
        <v>74.000000000000014</v>
      </c>
      <c r="D28" s="4">
        <f t="shared" si="1"/>
        <v>4.7956830360446605E-3</v>
      </c>
      <c r="E28" s="229">
        <f t="shared" si="2"/>
        <v>6.8764606671096089E-3</v>
      </c>
      <c r="F28" s="87">
        <f t="shared" ref="F28:F29" si="24">(C28-B28)/B28</f>
        <v>0.87199595244118389</v>
      </c>
      <c r="G28" s="83">
        <f t="shared" ref="G28:G29" si="25">(E28-D28)/D28</f>
        <v>0.43388556237467957</v>
      </c>
      <c r="I28" s="25">
        <v>15.759999999999998</v>
      </c>
      <c r="J28" s="223">
        <v>37.297000000000004</v>
      </c>
      <c r="K28" s="4">
        <f t="shared" si="5"/>
        <v>3.5669230354877144E-3</v>
      </c>
      <c r="L28" s="229">
        <f t="shared" si="6"/>
        <v>5.0814812251414876E-3</v>
      </c>
      <c r="M28" s="87">
        <f t="shared" ref="M28:M29" si="26">(J28-I28)/I28</f>
        <v>1.3665609137055843</v>
      </c>
      <c r="N28" s="83">
        <f t="shared" ref="N28:N29" si="27">(L28-K28)/K28</f>
        <v>0.42461196235109788</v>
      </c>
      <c r="P28" s="49">
        <f t="shared" ref="P28:P29" si="28">(I28/B28)*10</f>
        <v>3.9868454338477095</v>
      </c>
      <c r="Q28" s="254">
        <f t="shared" ref="Q28:Q29" si="29">(J28/C28)*10</f>
        <v>5.0401351351351344</v>
      </c>
      <c r="R28" s="92">
        <f t="shared" ref="R28:R29" si="30">(Q28-P28)/P28</f>
        <v>0.2641912556592127</v>
      </c>
    </row>
    <row r="29" spans="1:18" ht="20.100000000000001" customHeight="1" x14ac:dyDescent="0.25">
      <c r="A29" s="14" t="s">
        <v>180</v>
      </c>
      <c r="B29" s="25">
        <v>29.560000000000002</v>
      </c>
      <c r="C29" s="223">
        <v>189.13</v>
      </c>
      <c r="D29" s="4">
        <f t="shared" si="1"/>
        <v>3.5861469907786528E-3</v>
      </c>
      <c r="E29" s="229">
        <f t="shared" si="2"/>
        <v>1.7574932513114053E-2</v>
      </c>
      <c r="F29" s="87">
        <f t="shared" si="24"/>
        <v>5.3981732070365354</v>
      </c>
      <c r="G29" s="83">
        <f t="shared" si="25"/>
        <v>3.9007842005098747</v>
      </c>
      <c r="I29" s="25">
        <v>12.231999999999999</v>
      </c>
      <c r="J29" s="223">
        <v>36.738</v>
      </c>
      <c r="K29" s="4">
        <f t="shared" si="5"/>
        <v>2.7684392493709216E-3</v>
      </c>
      <c r="L29" s="229">
        <f t="shared" si="6"/>
        <v>5.0053209976472085E-3</v>
      </c>
      <c r="M29" s="87">
        <f t="shared" si="26"/>
        <v>2.0034336167429694</v>
      </c>
      <c r="N29" s="83">
        <f t="shared" si="27"/>
        <v>0.80799379967777085</v>
      </c>
      <c r="P29" s="49">
        <f t="shared" si="28"/>
        <v>4.1380243572395123</v>
      </c>
      <c r="Q29" s="254">
        <f t="shared" si="29"/>
        <v>1.9424734309734046</v>
      </c>
      <c r="R29" s="92">
        <f t="shared" si="30"/>
        <v>-0.53057950768824524</v>
      </c>
    </row>
    <row r="30" spans="1:18" ht="20.100000000000001" customHeight="1" x14ac:dyDescent="0.25">
      <c r="A30" s="14" t="s">
        <v>141</v>
      </c>
      <c r="B30" s="25">
        <v>33.89</v>
      </c>
      <c r="C30" s="223">
        <v>89.66</v>
      </c>
      <c r="D30" s="4">
        <f t="shared" si="1"/>
        <v>4.1114520134468381E-3</v>
      </c>
      <c r="E30" s="229">
        <f t="shared" si="2"/>
        <v>8.3316684245006399E-3</v>
      </c>
      <c r="F30" s="87">
        <f t="shared" si="17"/>
        <v>1.6456181764532309</v>
      </c>
      <c r="G30" s="83">
        <f t="shared" si="18"/>
        <v>1.0264540111987788</v>
      </c>
      <c r="I30" s="25">
        <v>12.069000000000001</v>
      </c>
      <c r="J30" s="223">
        <v>32.895000000000003</v>
      </c>
      <c r="K30" s="4">
        <f t="shared" si="5"/>
        <v>2.7315478499556622E-3</v>
      </c>
      <c r="L30" s="229">
        <f t="shared" si="6"/>
        <v>4.4817364640863675E-3</v>
      </c>
      <c r="M30" s="87">
        <f t="shared" si="19"/>
        <v>1.7255779269202087</v>
      </c>
      <c r="N30" s="83">
        <f t="shared" si="20"/>
        <v>0.6407314498111808</v>
      </c>
      <c r="P30" s="49">
        <f t="shared" si="21"/>
        <v>3.5612275007376808</v>
      </c>
      <c r="Q30" s="254">
        <f t="shared" si="22"/>
        <v>3.6688601383002455</v>
      </c>
      <c r="R30" s="92">
        <f t="shared" si="23"/>
        <v>3.0223465796630353E-2</v>
      </c>
    </row>
    <row r="31" spans="1:18" ht="20.100000000000001" customHeight="1" x14ac:dyDescent="0.25">
      <c r="A31" s="14" t="s">
        <v>155</v>
      </c>
      <c r="B31" s="25">
        <v>140.60000000000002</v>
      </c>
      <c r="C31" s="223">
        <v>47.15</v>
      </c>
      <c r="D31" s="4">
        <f t="shared" si="1"/>
        <v>1.705724854206626E-2</v>
      </c>
      <c r="E31" s="229">
        <f t="shared" si="2"/>
        <v>4.3814205466786212E-3</v>
      </c>
      <c r="F31" s="87">
        <f t="shared" si="17"/>
        <v>-0.664651493598862</v>
      </c>
      <c r="G31" s="83">
        <f t="shared" si="18"/>
        <v>-0.74313439029317974</v>
      </c>
      <c r="I31" s="25">
        <v>70.557000000000016</v>
      </c>
      <c r="J31" s="223">
        <v>30.934999999999999</v>
      </c>
      <c r="K31" s="4">
        <f t="shared" si="5"/>
        <v>1.5968996739524541E-2</v>
      </c>
      <c r="L31" s="229">
        <f t="shared" si="6"/>
        <v>4.214698814911438E-3</v>
      </c>
      <c r="M31" s="87">
        <f t="shared" si="19"/>
        <v>-0.56156015703615525</v>
      </c>
      <c r="N31" s="83">
        <f t="shared" si="20"/>
        <v>-0.7360699057267811</v>
      </c>
      <c r="P31" s="49">
        <f t="shared" si="21"/>
        <v>5.0182788051209108</v>
      </c>
      <c r="Q31" s="254">
        <f t="shared" si="22"/>
        <v>6.5609756097560981</v>
      </c>
      <c r="R31" s="92">
        <f t="shared" si="23"/>
        <v>0.30741552323895194</v>
      </c>
    </row>
    <row r="32" spans="1:18" ht="20.100000000000001" customHeight="1" thickBot="1" x14ac:dyDescent="0.3">
      <c r="A32" s="14" t="s">
        <v>18</v>
      </c>
      <c r="B32" s="25">
        <f>B33-SUM(B7:B31)</f>
        <v>985.53999999999905</v>
      </c>
      <c r="C32" s="223">
        <f>C33-SUM(C7:C31)</f>
        <v>965.04000000000633</v>
      </c>
      <c r="D32" s="4">
        <f t="shared" si="1"/>
        <v>0.11956330532110926</v>
      </c>
      <c r="E32" s="229">
        <f t="shared" si="2"/>
        <v>8.9676481110641873E-2</v>
      </c>
      <c r="F32" s="87">
        <f t="shared" si="3"/>
        <v>-2.0800779268211077E-2</v>
      </c>
      <c r="G32" s="83">
        <f t="shared" si="4"/>
        <v>-0.24996652718993356</v>
      </c>
      <c r="I32" s="25">
        <f>I33-SUM(I7:I31)</f>
        <v>314.66700000000037</v>
      </c>
      <c r="J32" s="223">
        <f>J33-SUM(J7:J31)</f>
        <v>298.29900000000089</v>
      </c>
      <c r="K32" s="4">
        <f t="shared" si="5"/>
        <v>7.121782809694252E-2</v>
      </c>
      <c r="L32" s="229">
        <f t="shared" si="6"/>
        <v>4.0641359036343E-2</v>
      </c>
      <c r="M32" s="87">
        <f t="shared" si="7"/>
        <v>-5.201689404989867E-2</v>
      </c>
      <c r="N32" s="83">
        <f t="shared" si="8"/>
        <v>-0.42933728643028096</v>
      </c>
      <c r="P32" s="49">
        <f t="shared" si="0"/>
        <v>3.1928384438987836</v>
      </c>
      <c r="Q32" s="254">
        <f t="shared" si="0"/>
        <v>3.0910532205918817</v>
      </c>
      <c r="R32" s="92">
        <f t="shared" si="9"/>
        <v>-3.1879227557349149E-2</v>
      </c>
    </row>
    <row r="33" spans="1:18" ht="26.25" customHeight="1" thickBot="1" x14ac:dyDescent="0.3">
      <c r="A33" s="18" t="s">
        <v>19</v>
      </c>
      <c r="B33" s="23">
        <v>8242.83</v>
      </c>
      <c r="C33" s="242">
        <v>10761.350000000004</v>
      </c>
      <c r="D33" s="20">
        <f>SUM(D7:D32)</f>
        <v>0.99999999999999978</v>
      </c>
      <c r="E33" s="243">
        <f>SUM(E7:E32)</f>
        <v>1</v>
      </c>
      <c r="F33" s="97">
        <f t="shared" si="3"/>
        <v>0.30554069415479929</v>
      </c>
      <c r="G33" s="99">
        <v>0</v>
      </c>
      <c r="H33" s="2"/>
      <c r="I33" s="23">
        <v>4418.3740000000007</v>
      </c>
      <c r="J33" s="242">
        <v>7339.7889999999979</v>
      </c>
      <c r="K33" s="20">
        <f>SUM(K7:K32)</f>
        <v>0.99999999999999978</v>
      </c>
      <c r="L33" s="243">
        <f>SUM(L7:L32)</f>
        <v>1.0000000000000004</v>
      </c>
      <c r="M33" s="97">
        <f t="shared" si="7"/>
        <v>0.661196856581176</v>
      </c>
      <c r="N33" s="99">
        <f>K33-L33</f>
        <v>0</v>
      </c>
      <c r="P33" s="40">
        <f t="shared" si="0"/>
        <v>5.3602634046801896</v>
      </c>
      <c r="Q33" s="244">
        <f t="shared" si="0"/>
        <v>6.8205095085653706</v>
      </c>
      <c r="R33" s="98">
        <f t="shared" si="9"/>
        <v>0.27242058713200568</v>
      </c>
    </row>
    <row r="35" spans="1:18" ht="15.75" thickBot="1" x14ac:dyDescent="0.3"/>
    <row r="36" spans="1:18" x14ac:dyDescent="0.25">
      <c r="A36" s="403" t="s">
        <v>2</v>
      </c>
      <c r="B36" s="389" t="s">
        <v>1</v>
      </c>
      <c r="C36" s="384"/>
      <c r="D36" s="389" t="s">
        <v>13</v>
      </c>
      <c r="E36" s="384"/>
      <c r="F36" s="401" t="s">
        <v>136</v>
      </c>
      <c r="G36" s="402"/>
      <c r="I36" s="399" t="s">
        <v>20</v>
      </c>
      <c r="J36" s="400"/>
      <c r="K36" s="389" t="s">
        <v>13</v>
      </c>
      <c r="L36" s="390"/>
      <c r="M36" s="406" t="s">
        <v>136</v>
      </c>
      <c r="N36" s="402"/>
      <c r="P36" s="395" t="s">
        <v>23</v>
      </c>
      <c r="Q36" s="384"/>
      <c r="R36" s="208" t="s">
        <v>0</v>
      </c>
    </row>
    <row r="37" spans="1:18" x14ac:dyDescent="0.25">
      <c r="A37" s="404"/>
      <c r="B37" s="392" t="str">
        <f>B5</f>
        <v>jan-ago</v>
      </c>
      <c r="C37" s="380"/>
      <c r="D37" s="392" t="str">
        <f>B5</f>
        <v>jan-ago</v>
      </c>
      <c r="E37" s="380"/>
      <c r="F37" s="392" t="str">
        <f>B5</f>
        <v>jan-ago</v>
      </c>
      <c r="G37" s="381"/>
      <c r="I37" s="394" t="str">
        <f>B5</f>
        <v>jan-ago</v>
      </c>
      <c r="J37" s="380"/>
      <c r="K37" s="392" t="str">
        <f>B5</f>
        <v>jan-ago</v>
      </c>
      <c r="L37" s="393"/>
      <c r="M37" s="380" t="str">
        <f>B5</f>
        <v>jan-ago</v>
      </c>
      <c r="N37" s="381"/>
      <c r="P37" s="394" t="str">
        <f>B5</f>
        <v>jan-ago</v>
      </c>
      <c r="Q37" s="393"/>
      <c r="R37" s="209" t="str">
        <f>R5</f>
        <v>2018/2017</v>
      </c>
    </row>
    <row r="38" spans="1:18" ht="19.5" customHeight="1" thickBot="1" x14ac:dyDescent="0.3">
      <c r="A38" s="405"/>
      <c r="B38" s="148">
        <f>B6</f>
        <v>2017</v>
      </c>
      <c r="C38" s="213">
        <f>C6</f>
        <v>2018</v>
      </c>
      <c r="D38" s="148">
        <f>B6</f>
        <v>2017</v>
      </c>
      <c r="E38" s="213">
        <f>C6</f>
        <v>2018</v>
      </c>
      <c r="F38" s="148" t="s">
        <v>1</v>
      </c>
      <c r="G38" s="212" t="s">
        <v>15</v>
      </c>
      <c r="I38" s="36">
        <f>B6</f>
        <v>2017</v>
      </c>
      <c r="J38" s="213">
        <f>C6</f>
        <v>2018</v>
      </c>
      <c r="K38" s="148">
        <f>B6</f>
        <v>2017</v>
      </c>
      <c r="L38" s="213">
        <f>C6</f>
        <v>2018</v>
      </c>
      <c r="M38" s="37">
        <v>1000</v>
      </c>
      <c r="N38" s="212" t="s">
        <v>15</v>
      </c>
      <c r="P38" s="36">
        <f>B6</f>
        <v>2017</v>
      </c>
      <c r="Q38" s="213">
        <f>C6</f>
        <v>2018</v>
      </c>
      <c r="R38" s="210" t="s">
        <v>24</v>
      </c>
    </row>
    <row r="39" spans="1:18" ht="20.100000000000001" customHeight="1" x14ac:dyDescent="0.25">
      <c r="A39" s="57" t="s">
        <v>150</v>
      </c>
      <c r="B39" s="59">
        <v>436.32000000000005</v>
      </c>
      <c r="C39" s="245">
        <v>955.04999999999984</v>
      </c>
      <c r="D39" s="4">
        <f t="shared" ref="D39:D55" si="31">B39/$B$56</f>
        <v>0.17010526315789479</v>
      </c>
      <c r="E39" s="247">
        <f t="shared" ref="E39:E55" si="32">C39/$C$56</f>
        <v>0.22549813590096537</v>
      </c>
      <c r="F39" s="87">
        <f>(C39-B39)/B39</f>
        <v>1.1888751375137507</v>
      </c>
      <c r="G39" s="101">
        <f>(E39-D39)/D39</f>
        <v>0.32563879397225892</v>
      </c>
      <c r="I39" s="59">
        <v>635.91599999999994</v>
      </c>
      <c r="J39" s="245">
        <v>1571.7589999999998</v>
      </c>
      <c r="K39" s="4">
        <f t="shared" ref="K39:K55" si="33">I39/$I$56</f>
        <v>0.44796634454852974</v>
      </c>
      <c r="L39" s="247">
        <f t="shared" ref="L39:L55" si="34">J39/$J$56</f>
        <v>0.39307713045709491</v>
      </c>
      <c r="M39" s="87">
        <f>(J39-I39)/I39</f>
        <v>1.4716456261518815</v>
      </c>
      <c r="N39" s="101">
        <f>(L39-K39)/K39</f>
        <v>-0.12252977206748282</v>
      </c>
      <c r="P39" s="49">
        <f t="shared" ref="P39:Q56" si="35">(I39/B39)*10</f>
        <v>14.574532453245322</v>
      </c>
      <c r="Q39" s="253">
        <f t="shared" si="35"/>
        <v>16.457347782838596</v>
      </c>
      <c r="R39" s="104">
        <f t="shared" si="9"/>
        <v>0.12918529878287976</v>
      </c>
    </row>
    <row r="40" spans="1:18" ht="20.100000000000001" customHeight="1" x14ac:dyDescent="0.25">
      <c r="A40" s="57" t="s">
        <v>146</v>
      </c>
      <c r="B40" s="25">
        <v>108.11000000000001</v>
      </c>
      <c r="C40" s="223">
        <v>403.50999999999988</v>
      </c>
      <c r="D40" s="4">
        <f t="shared" si="31"/>
        <v>4.2148148148148164E-2</v>
      </c>
      <c r="E40" s="229">
        <f t="shared" si="32"/>
        <v>9.5273287071251267E-2</v>
      </c>
      <c r="F40" s="87">
        <f t="shared" ref="F40:F56" si="36">(C40-B40)/B40</f>
        <v>2.7324021829617964</v>
      </c>
      <c r="G40" s="83">
        <f t="shared" ref="G40:G46" si="37">(E40-D40)/D40</f>
        <v>1.2604382697045546</v>
      </c>
      <c r="I40" s="25">
        <v>28.217000000000006</v>
      </c>
      <c r="J40" s="223">
        <v>1007.0539999999999</v>
      </c>
      <c r="K40" s="4">
        <f t="shared" si="33"/>
        <v>1.9877257914765262E-2</v>
      </c>
      <c r="L40" s="229">
        <f t="shared" si="34"/>
        <v>0.25185152210697648</v>
      </c>
      <c r="M40" s="87">
        <f t="shared" ref="M40:M56" si="38">(J40-I40)/I40</f>
        <v>34.689619732785189</v>
      </c>
      <c r="N40" s="83">
        <f t="shared" ref="N40:N46" si="39">(L40-K40)/K40</f>
        <v>11.670335273956255</v>
      </c>
      <c r="P40" s="49">
        <f t="shared" si="35"/>
        <v>2.6100268245305709</v>
      </c>
      <c r="Q40" s="254">
        <f t="shared" si="35"/>
        <v>24.957349260241383</v>
      </c>
      <c r="R40" s="92">
        <f t="shared" si="9"/>
        <v>8.5621045062362953</v>
      </c>
    </row>
    <row r="41" spans="1:18" ht="20.100000000000001" customHeight="1" x14ac:dyDescent="0.25">
      <c r="A41" s="57" t="s">
        <v>139</v>
      </c>
      <c r="B41" s="25">
        <v>200.72</v>
      </c>
      <c r="C41" s="223">
        <v>1157.2699999999998</v>
      </c>
      <c r="D41" s="4">
        <f t="shared" si="31"/>
        <v>7.8253411306042894E-2</v>
      </c>
      <c r="E41" s="229">
        <f t="shared" si="32"/>
        <v>0.27324457120999968</v>
      </c>
      <c r="F41" s="87">
        <f t="shared" si="36"/>
        <v>4.7655938620964511</v>
      </c>
      <c r="G41" s="83">
        <f t="shared" si="37"/>
        <v>2.4917911775291404</v>
      </c>
      <c r="I41" s="25">
        <v>90.882999999999996</v>
      </c>
      <c r="J41" s="223">
        <v>596.95999999999992</v>
      </c>
      <c r="K41" s="4">
        <f t="shared" si="33"/>
        <v>6.4021860263940564E-2</v>
      </c>
      <c r="L41" s="229">
        <f t="shared" si="34"/>
        <v>0.14929217761607688</v>
      </c>
      <c r="M41" s="87">
        <f t="shared" si="38"/>
        <v>5.5684451437562581</v>
      </c>
      <c r="N41" s="83">
        <f t="shared" si="39"/>
        <v>1.3318937781657003</v>
      </c>
      <c r="P41" s="49">
        <f t="shared" si="35"/>
        <v>4.5278497409326421</v>
      </c>
      <c r="Q41" s="254">
        <f t="shared" si="35"/>
        <v>5.1583467989319693</v>
      </c>
      <c r="R41" s="92">
        <f t="shared" si="9"/>
        <v>0.13924867079830658</v>
      </c>
    </row>
    <row r="42" spans="1:18" ht="20.100000000000001" customHeight="1" x14ac:dyDescent="0.25">
      <c r="A42" s="57" t="s">
        <v>145</v>
      </c>
      <c r="B42" s="25">
        <v>887.3</v>
      </c>
      <c r="C42" s="223">
        <v>602.09999999999991</v>
      </c>
      <c r="D42" s="4">
        <f t="shared" si="31"/>
        <v>0.34592592592592597</v>
      </c>
      <c r="E42" s="229">
        <f t="shared" si="32"/>
        <v>0.142162638213676</v>
      </c>
      <c r="F42" s="87">
        <f t="shared" si="36"/>
        <v>-0.3214245463766483</v>
      </c>
      <c r="G42" s="83">
        <f t="shared" si="37"/>
        <v>-0.58903734135232855</v>
      </c>
      <c r="I42" s="25">
        <v>342.16400000000004</v>
      </c>
      <c r="J42" s="223">
        <v>372.58399999999995</v>
      </c>
      <c r="K42" s="4">
        <f t="shared" si="33"/>
        <v>0.24103491076825109</v>
      </c>
      <c r="L42" s="229">
        <f t="shared" si="34"/>
        <v>9.3178565908785149E-2</v>
      </c>
      <c r="M42" s="87">
        <f t="shared" si="38"/>
        <v>8.8904735740755594E-2</v>
      </c>
      <c r="N42" s="83">
        <f t="shared" si="39"/>
        <v>-0.61342294519994256</v>
      </c>
      <c r="P42" s="49">
        <f t="shared" si="35"/>
        <v>3.8562380254705291</v>
      </c>
      <c r="Q42" s="254">
        <f t="shared" si="35"/>
        <v>6.1880750705862821</v>
      </c>
      <c r="R42" s="92">
        <f t="shared" si="9"/>
        <v>0.60469219734723922</v>
      </c>
    </row>
    <row r="43" spans="1:18" ht="20.100000000000001" customHeight="1" x14ac:dyDescent="0.25">
      <c r="A43" s="57" t="s">
        <v>153</v>
      </c>
      <c r="B43" s="25">
        <v>189.5</v>
      </c>
      <c r="C43" s="223">
        <v>163.82999999999998</v>
      </c>
      <c r="D43" s="4">
        <f t="shared" si="31"/>
        <v>7.3879142300194947E-2</v>
      </c>
      <c r="E43" s="229">
        <f t="shared" si="32"/>
        <v>3.8682120940950901E-2</v>
      </c>
      <c r="F43" s="87">
        <f t="shared" si="36"/>
        <v>-0.13546174142480219</v>
      </c>
      <c r="G43" s="83">
        <f t="shared" si="37"/>
        <v>-0.47641350810797339</v>
      </c>
      <c r="I43" s="25">
        <v>55.243000000000002</v>
      </c>
      <c r="J43" s="223">
        <v>151.49699999999999</v>
      </c>
      <c r="K43" s="4">
        <f t="shared" si="33"/>
        <v>3.8915524647743463E-2</v>
      </c>
      <c r="L43" s="229">
        <f t="shared" si="34"/>
        <v>3.7887491678341594E-2</v>
      </c>
      <c r="M43" s="87">
        <f t="shared" si="38"/>
        <v>1.7423745994967685</v>
      </c>
      <c r="N43" s="83">
        <f t="shared" si="39"/>
        <v>-2.6417039952755218E-2</v>
      </c>
      <c r="P43" s="49">
        <f t="shared" si="35"/>
        <v>2.9151978891820578</v>
      </c>
      <c r="Q43" s="254">
        <f t="shared" si="35"/>
        <v>9.2472074711591272</v>
      </c>
      <c r="R43" s="92">
        <f t="shared" si="9"/>
        <v>2.1720685259393133</v>
      </c>
    </row>
    <row r="44" spans="1:18" ht="20.100000000000001" customHeight="1" x14ac:dyDescent="0.25">
      <c r="A44" s="57" t="s">
        <v>142</v>
      </c>
      <c r="B44" s="25">
        <v>203.19999999999996</v>
      </c>
      <c r="C44" s="223">
        <v>251.20000000000005</v>
      </c>
      <c r="D44" s="4">
        <f t="shared" si="31"/>
        <v>7.9220272904483427E-2</v>
      </c>
      <c r="E44" s="229">
        <f t="shared" si="32"/>
        <v>5.9311168774747416E-2</v>
      </c>
      <c r="F44" s="87">
        <f t="shared" si="36"/>
        <v>0.23622047244094535</v>
      </c>
      <c r="G44" s="83">
        <f t="shared" si="37"/>
        <v>-0.25131324848805547</v>
      </c>
      <c r="I44" s="25">
        <v>83.608999999999995</v>
      </c>
      <c r="J44" s="223">
        <v>82.436000000000007</v>
      </c>
      <c r="K44" s="4">
        <f t="shared" si="33"/>
        <v>5.8897744515561845E-2</v>
      </c>
      <c r="L44" s="229">
        <f t="shared" si="34"/>
        <v>2.0616205363774651E-2</v>
      </c>
      <c r="M44" s="87">
        <f t="shared" si="38"/>
        <v>-1.4029590115896468E-2</v>
      </c>
      <c r="N44" s="83">
        <f t="shared" si="39"/>
        <v>-0.64996613141395465</v>
      </c>
      <c r="P44" s="49">
        <f t="shared" si="35"/>
        <v>4.1146161417322844</v>
      </c>
      <c r="Q44" s="254">
        <f t="shared" si="35"/>
        <v>3.2816878980891717</v>
      </c>
      <c r="R44" s="92">
        <f t="shared" si="9"/>
        <v>-0.20243157926572553</v>
      </c>
    </row>
    <row r="45" spans="1:18" ht="20.100000000000001" customHeight="1" x14ac:dyDescent="0.25">
      <c r="A45" s="57" t="s">
        <v>170</v>
      </c>
      <c r="B45" s="25">
        <v>274.20000000000005</v>
      </c>
      <c r="C45" s="223">
        <v>205.55999999999997</v>
      </c>
      <c r="D45" s="4">
        <f t="shared" si="31"/>
        <v>0.10690058479532168</v>
      </c>
      <c r="E45" s="229">
        <f t="shared" si="32"/>
        <v>4.8535047186851414E-2</v>
      </c>
      <c r="F45" s="87">
        <f t="shared" si="36"/>
        <v>-0.25032822757111617</v>
      </c>
      <c r="G45" s="83">
        <f t="shared" si="37"/>
        <v>-0.54597959141402685</v>
      </c>
      <c r="I45" s="25">
        <v>81.459999999999994</v>
      </c>
      <c r="J45" s="223">
        <v>63.324999999999996</v>
      </c>
      <c r="K45" s="4">
        <f t="shared" si="33"/>
        <v>5.738389728662785E-2</v>
      </c>
      <c r="L45" s="229">
        <f t="shared" si="34"/>
        <v>1.5836784956342248E-2</v>
      </c>
      <c r="M45" s="87">
        <f t="shared" si="38"/>
        <v>-0.22262460103118095</v>
      </c>
      <c r="N45" s="83">
        <f t="shared" si="39"/>
        <v>-0.72402040110244148</v>
      </c>
      <c r="P45" s="49">
        <f t="shared" si="35"/>
        <v>2.9708242159008016</v>
      </c>
      <c r="Q45" s="254">
        <f t="shared" si="35"/>
        <v>3.0806090679120453</v>
      </c>
      <c r="R45" s="92">
        <f t="shared" si="9"/>
        <v>3.6954341298162309E-2</v>
      </c>
    </row>
    <row r="46" spans="1:18" ht="20.100000000000001" customHeight="1" x14ac:dyDescent="0.25">
      <c r="A46" s="57" t="s">
        <v>141</v>
      </c>
      <c r="B46" s="25">
        <v>33.890000000000008</v>
      </c>
      <c r="C46" s="223">
        <v>89.66</v>
      </c>
      <c r="D46" s="4">
        <f t="shared" si="31"/>
        <v>1.3212475633528271E-2</v>
      </c>
      <c r="E46" s="229">
        <f t="shared" si="32"/>
        <v>2.1169742803916609E-2</v>
      </c>
      <c r="F46" s="87">
        <f t="shared" si="36"/>
        <v>1.6456181764532303</v>
      </c>
      <c r="G46" s="83">
        <f t="shared" si="37"/>
        <v>0.60225406586149532</v>
      </c>
      <c r="I46" s="25">
        <v>12.069000000000001</v>
      </c>
      <c r="J46" s="223">
        <v>32.895000000000003</v>
      </c>
      <c r="K46" s="4">
        <f t="shared" si="33"/>
        <v>8.5019181973031138E-3</v>
      </c>
      <c r="L46" s="229">
        <f t="shared" si="34"/>
        <v>8.2266252055093296E-3</v>
      </c>
      <c r="M46" s="87">
        <f t="shared" si="38"/>
        <v>1.7255779269202087</v>
      </c>
      <c r="N46" s="83">
        <f t="shared" si="39"/>
        <v>-3.2380103572521975E-2</v>
      </c>
      <c r="P46" s="49">
        <f t="shared" si="35"/>
        <v>3.5612275007376804</v>
      </c>
      <c r="Q46" s="254">
        <f t="shared" si="35"/>
        <v>3.6688601383002455</v>
      </c>
      <c r="R46" s="92">
        <f t="shared" si="9"/>
        <v>3.0223465796630482E-2</v>
      </c>
    </row>
    <row r="47" spans="1:18" ht="20.100000000000001" customHeight="1" x14ac:dyDescent="0.25">
      <c r="A47" s="57" t="s">
        <v>154</v>
      </c>
      <c r="B47" s="25">
        <v>101.88000000000004</v>
      </c>
      <c r="C47" s="223">
        <v>88.630000000000024</v>
      </c>
      <c r="D47" s="4">
        <f t="shared" si="31"/>
        <v>3.9719298245614057E-2</v>
      </c>
      <c r="E47" s="229">
        <f t="shared" si="32"/>
        <v>2.09265481230329E-2</v>
      </c>
      <c r="F47" s="87">
        <f t="shared" ref="F47:F55" si="40">(C47-B47)/B47</f>
        <v>-0.13005496662740487</v>
      </c>
      <c r="G47" s="83">
        <f t="shared" ref="G47:G55" si="41">(E47-D47)/D47</f>
        <v>-0.47313902693777621</v>
      </c>
      <c r="I47" s="25">
        <v>41.009999999999991</v>
      </c>
      <c r="J47" s="223">
        <v>28.508000000000003</v>
      </c>
      <c r="K47" s="4">
        <f t="shared" si="33"/>
        <v>2.8889192581937242E-2</v>
      </c>
      <c r="L47" s="229">
        <f t="shared" si="34"/>
        <v>7.1294917573692046E-3</v>
      </c>
      <c r="M47" s="87">
        <f t="shared" ref="M47:M55" si="42">(J47-I47)/I47</f>
        <v>-0.30485247500609586</v>
      </c>
      <c r="N47" s="83">
        <f t="shared" ref="N47:N55" si="43">(L47-K47)/K47</f>
        <v>-0.75321249504817012</v>
      </c>
      <c r="P47" s="49">
        <f t="shared" ref="P47:P55" si="44">(I47/B47)*10</f>
        <v>4.0253239104829186</v>
      </c>
      <c r="Q47" s="254">
        <f t="shared" ref="Q47:Q55" si="45">(J47/C47)*10</f>
        <v>3.2165181089924397</v>
      </c>
      <c r="R47" s="92">
        <f t="shared" ref="R47:R55" si="46">(Q47-P47)/P47</f>
        <v>-0.20092937102133634</v>
      </c>
    </row>
    <row r="48" spans="1:18" ht="20.100000000000001" customHeight="1" x14ac:dyDescent="0.25">
      <c r="A48" s="57" t="s">
        <v>164</v>
      </c>
      <c r="B48" s="25">
        <v>9.23</v>
      </c>
      <c r="C48" s="223">
        <v>101.03</v>
      </c>
      <c r="D48" s="4">
        <f t="shared" si="31"/>
        <v>3.5984405458089675E-3</v>
      </c>
      <c r="E48" s="229">
        <f t="shared" si="32"/>
        <v>2.3854328747264054E-2</v>
      </c>
      <c r="F48" s="87">
        <f t="shared" si="40"/>
        <v>9.9458288190682556</v>
      </c>
      <c r="G48" s="83">
        <f t="shared" si="41"/>
        <v>5.6290740234812873</v>
      </c>
      <c r="I48" s="25">
        <v>5.2200000000000006</v>
      </c>
      <c r="J48" s="223">
        <v>17.878</v>
      </c>
      <c r="K48" s="4">
        <f t="shared" si="33"/>
        <v>3.6771905700490721E-3</v>
      </c>
      <c r="L48" s="229">
        <f t="shared" si="34"/>
        <v>4.4710626363914209E-3</v>
      </c>
      <c r="M48" s="87">
        <f t="shared" si="42"/>
        <v>2.4249042145593864</v>
      </c>
      <c r="N48" s="83">
        <f t="shared" si="43"/>
        <v>0.21589092303468913</v>
      </c>
      <c r="P48" s="49">
        <f t="shared" si="44"/>
        <v>5.6554712892741064</v>
      </c>
      <c r="Q48" s="254">
        <f t="shared" si="45"/>
        <v>1.7695733940413738</v>
      </c>
      <c r="R48" s="92">
        <f t="shared" si="46"/>
        <v>-0.687104168065098</v>
      </c>
    </row>
    <row r="49" spans="1:18" ht="20.100000000000001" customHeight="1" x14ac:dyDescent="0.25">
      <c r="A49" s="57" t="s">
        <v>165</v>
      </c>
      <c r="B49" s="25">
        <v>14.719999999999999</v>
      </c>
      <c r="C49" s="223">
        <v>42.940000000000012</v>
      </c>
      <c r="D49" s="4">
        <f t="shared" si="31"/>
        <v>5.7387914230019495E-3</v>
      </c>
      <c r="E49" s="229">
        <f t="shared" si="32"/>
        <v>1.013862096810372E-2</v>
      </c>
      <c r="F49" s="87">
        <f t="shared" si="40"/>
        <v>1.9171195652173922</v>
      </c>
      <c r="G49" s="83">
        <f t="shared" si="41"/>
        <v>0.7666822542925299</v>
      </c>
      <c r="I49" s="25">
        <v>5.7539999999999996</v>
      </c>
      <c r="J49" s="223">
        <v>15.353999999999999</v>
      </c>
      <c r="K49" s="4">
        <f t="shared" si="33"/>
        <v>4.0533629387092636E-3</v>
      </c>
      <c r="L49" s="229">
        <f t="shared" si="34"/>
        <v>3.839842024787665E-3</v>
      </c>
      <c r="M49" s="87">
        <f t="shared" si="42"/>
        <v>1.6684045881126173</v>
      </c>
      <c r="N49" s="83">
        <f t="shared" si="43"/>
        <v>-5.2677472298987199E-2</v>
      </c>
      <c r="P49" s="49">
        <f t="shared" si="44"/>
        <v>3.9089673913043477</v>
      </c>
      <c r="Q49" s="254">
        <f t="shared" si="45"/>
        <v>3.5756870051234269</v>
      </c>
      <c r="R49" s="92">
        <f t="shared" si="46"/>
        <v>-8.5260467232936302E-2</v>
      </c>
    </row>
    <row r="50" spans="1:18" ht="20.100000000000001" customHeight="1" x14ac:dyDescent="0.25">
      <c r="A50" s="57" t="s">
        <v>169</v>
      </c>
      <c r="B50" s="25">
        <v>24.79</v>
      </c>
      <c r="C50" s="223">
        <v>38.54</v>
      </c>
      <c r="D50" s="4">
        <f t="shared" si="31"/>
        <v>9.6647173489278759E-3</v>
      </c>
      <c r="E50" s="229">
        <f t="shared" si="32"/>
        <v>9.0997310691829821E-3</v>
      </c>
      <c r="F50" s="87">
        <f t="shared" si="40"/>
        <v>0.55465913674868905</v>
      </c>
      <c r="G50" s="83">
        <f t="shared" si="41"/>
        <v>-5.8458644919146943E-2</v>
      </c>
      <c r="I50" s="25">
        <v>8.9470000000000027</v>
      </c>
      <c r="J50" s="223">
        <v>15.175000000000002</v>
      </c>
      <c r="K50" s="4">
        <f t="shared" si="33"/>
        <v>6.302648281653076E-3</v>
      </c>
      <c r="L50" s="229">
        <f t="shared" si="34"/>
        <v>3.7950763791945309E-3</v>
      </c>
      <c r="M50" s="87">
        <f t="shared" si="42"/>
        <v>0.6960992511456352</v>
      </c>
      <c r="N50" s="83">
        <f t="shared" si="43"/>
        <v>-0.39786004079555781</v>
      </c>
      <c r="P50" s="49">
        <f t="shared" si="44"/>
        <v>3.6091165792658342</v>
      </c>
      <c r="Q50" s="254">
        <f t="shared" si="45"/>
        <v>3.9374675661650245</v>
      </c>
      <c r="R50" s="92">
        <f t="shared" si="46"/>
        <v>9.0978215773230411E-2</v>
      </c>
    </row>
    <row r="51" spans="1:18" ht="20.100000000000001" customHeight="1" x14ac:dyDescent="0.25">
      <c r="A51" s="57" t="s">
        <v>175</v>
      </c>
      <c r="B51" s="25">
        <v>22.5</v>
      </c>
      <c r="C51" s="223">
        <v>35.549999999999997</v>
      </c>
      <c r="D51" s="4">
        <f t="shared" si="31"/>
        <v>8.7719298245614048E-3</v>
      </c>
      <c r="E51" s="229">
        <f t="shared" si="32"/>
        <v>8.3937581605982095E-3</v>
      </c>
      <c r="F51" s="87">
        <f t="shared" si="40"/>
        <v>0.57999999999999985</v>
      </c>
      <c r="G51" s="83">
        <f t="shared" si="41"/>
        <v>-4.3111569691804255E-2</v>
      </c>
      <c r="I51" s="25">
        <v>8.0630000000000006</v>
      </c>
      <c r="J51" s="223">
        <v>12.686</v>
      </c>
      <c r="K51" s="4">
        <f t="shared" si="33"/>
        <v>5.6799209897137291E-3</v>
      </c>
      <c r="L51" s="229">
        <f t="shared" si="34"/>
        <v>3.1726088267849629E-3</v>
      </c>
      <c r="M51" s="87">
        <f t="shared" si="42"/>
        <v>0.5733597916408284</v>
      </c>
      <c r="N51" s="83">
        <f t="shared" si="43"/>
        <v>-0.44143433816587929</v>
      </c>
      <c r="P51" s="49">
        <f t="shared" si="44"/>
        <v>3.5835555555555558</v>
      </c>
      <c r="Q51" s="254">
        <f t="shared" si="45"/>
        <v>3.5684950773558373</v>
      </c>
      <c r="R51" s="92">
        <f t="shared" si="46"/>
        <v>-4.2026635184629502E-3</v>
      </c>
    </row>
    <row r="52" spans="1:18" ht="20.100000000000001" customHeight="1" x14ac:dyDescent="0.25">
      <c r="A52" s="57" t="s">
        <v>158</v>
      </c>
      <c r="B52" s="25">
        <v>1.71</v>
      </c>
      <c r="C52" s="223">
        <v>23.040000000000003</v>
      </c>
      <c r="D52" s="4">
        <f t="shared" si="31"/>
        <v>6.6666666666666675E-4</v>
      </c>
      <c r="E52" s="229">
        <f t="shared" si="32"/>
        <v>5.4400052888940306E-3</v>
      </c>
      <c r="F52" s="87">
        <f t="shared" ref="F52:F53" si="47">(C52-B52)/B52</f>
        <v>12.473684210526317</v>
      </c>
      <c r="G52" s="83">
        <f t="shared" ref="G52:G53" si="48">(E52-D52)/D52</f>
        <v>7.1600079333410447</v>
      </c>
      <c r="I52" s="25">
        <v>0.73899999999999999</v>
      </c>
      <c r="J52" s="223">
        <v>8.4160000000000004</v>
      </c>
      <c r="K52" s="4">
        <f t="shared" si="33"/>
        <v>5.205831094379816E-4</v>
      </c>
      <c r="L52" s="229">
        <f t="shared" si="34"/>
        <v>2.1047356050939814E-3</v>
      </c>
      <c r="M52" s="87">
        <f t="shared" ref="M52:M53" si="49">(J52-I52)/I52</f>
        <v>10.388362652232749</v>
      </c>
      <c r="N52" s="83">
        <f t="shared" ref="N52:N53" si="50">(L52-K52)/K52</f>
        <v>3.0430347564795972</v>
      </c>
      <c r="P52" s="49">
        <f t="shared" ref="P52:P53" si="51">(I52/B52)*10</f>
        <v>4.3216374269005851</v>
      </c>
      <c r="Q52" s="254">
        <f t="shared" ref="Q52:Q53" si="52">(J52/C52)*10</f>
        <v>3.6527777777777777</v>
      </c>
      <c r="R52" s="92">
        <f t="shared" ref="R52:R53" si="53">(Q52-P52)/P52</f>
        <v>-0.15476995940460089</v>
      </c>
    </row>
    <row r="53" spans="1:18" ht="20.100000000000001" customHeight="1" x14ac:dyDescent="0.25">
      <c r="A53" s="57" t="s">
        <v>174</v>
      </c>
      <c r="B53" s="25"/>
      <c r="C53" s="223">
        <v>14.530000000000001</v>
      </c>
      <c r="D53" s="4">
        <f t="shared" si="31"/>
        <v>0</v>
      </c>
      <c r="E53" s="229">
        <f t="shared" si="32"/>
        <v>3.4306977798450634E-3</v>
      </c>
      <c r="F53" s="87"/>
      <c r="G53" s="83"/>
      <c r="I53" s="25"/>
      <c r="J53" s="223">
        <v>4.2329999999999997</v>
      </c>
      <c r="K53" s="4">
        <f t="shared" si="33"/>
        <v>0</v>
      </c>
      <c r="L53" s="229">
        <f t="shared" si="34"/>
        <v>1.0586199876856965E-3</v>
      </c>
      <c r="M53" s="87"/>
      <c r="N53" s="83"/>
      <c r="P53" s="49"/>
      <c r="Q53" s="254">
        <f t="shared" si="52"/>
        <v>2.9132828630419816</v>
      </c>
      <c r="R53" s="92"/>
    </row>
    <row r="54" spans="1:18" ht="20.100000000000001" customHeight="1" x14ac:dyDescent="0.25">
      <c r="A54" s="57" t="s">
        <v>167</v>
      </c>
      <c r="B54" s="25">
        <v>22.93</v>
      </c>
      <c r="C54" s="223">
        <v>10.18</v>
      </c>
      <c r="D54" s="4">
        <f t="shared" si="31"/>
        <v>8.9395711500974678E-3</v>
      </c>
      <c r="E54" s="229">
        <f t="shared" si="32"/>
        <v>2.4036134479575185E-3</v>
      </c>
      <c r="F54" s="87">
        <f t="shared" ref="F54" si="54">(C54-B54)/B54</f>
        <v>-0.55604012211077192</v>
      </c>
      <c r="G54" s="83">
        <f t="shared" ref="G54" si="55">(E54-D54)/D54</f>
        <v>-0.73112653754858115</v>
      </c>
      <c r="I54" s="25">
        <v>7.6539999999999999</v>
      </c>
      <c r="J54" s="223">
        <v>4.0000000000000009</v>
      </c>
      <c r="K54" s="4">
        <f t="shared" si="33"/>
        <v>5.3918039507960909E-3</v>
      </c>
      <c r="L54" s="229">
        <f t="shared" si="34"/>
        <v>1.0003496221929571E-3</v>
      </c>
      <c r="M54" s="87">
        <f t="shared" ref="M54" si="56">(J54-I54)/I54</f>
        <v>-0.4773974392474522</v>
      </c>
      <c r="N54" s="83">
        <f t="shared" ref="N54" si="57">(L54-K54)/K54</f>
        <v>-0.81446847264443711</v>
      </c>
      <c r="P54" s="49">
        <f t="shared" ref="P54" si="58">(I54/B54)*10</f>
        <v>3.3379851722634104</v>
      </c>
      <c r="Q54" s="254">
        <f t="shared" ref="Q54" si="59">(J54/C54)*10</f>
        <v>3.9292730844793722</v>
      </c>
      <c r="R54" s="92">
        <f t="shared" ref="R54" si="60">(Q54-P54)/P54</f>
        <v>0.17713916680313566</v>
      </c>
    </row>
    <row r="55" spans="1:18" ht="20.100000000000001" customHeight="1" thickBot="1" x14ac:dyDescent="0.3">
      <c r="A55" s="14" t="s">
        <v>18</v>
      </c>
      <c r="B55" s="25">
        <f>B56-SUM(B39:B54)</f>
        <v>33.999999999999545</v>
      </c>
      <c r="C55" s="223">
        <f>C56-SUM(C39:C54)</f>
        <v>52.670000000000982</v>
      </c>
      <c r="D55" s="4">
        <f t="shared" si="31"/>
        <v>1.3255360623781501E-2</v>
      </c>
      <c r="E55" s="229">
        <f t="shared" si="32"/>
        <v>1.2435984312762756E-2</v>
      </c>
      <c r="F55" s="87">
        <f t="shared" si="40"/>
        <v>0.54911764705887312</v>
      </c>
      <c r="G55" s="83">
        <f t="shared" si="41"/>
        <v>-6.1814712875385598E-2</v>
      </c>
      <c r="I55" s="25">
        <f>I56-SUM(I39:I54)</f>
        <v>12.614000000000033</v>
      </c>
      <c r="J55" s="223">
        <f>J56-SUM(J39:J54)</f>
        <v>13.841999999998279</v>
      </c>
      <c r="K55" s="4">
        <f t="shared" si="33"/>
        <v>8.8858394349806726E-3</v>
      </c>
      <c r="L55" s="229">
        <f t="shared" si="34"/>
        <v>3.4617098675982969E-3</v>
      </c>
      <c r="M55" s="87">
        <f t="shared" si="42"/>
        <v>9.7352148406393155E-2</v>
      </c>
      <c r="N55" s="83">
        <f t="shared" si="43"/>
        <v>-0.61042399056068164</v>
      </c>
      <c r="P55" s="49">
        <f t="shared" si="44"/>
        <v>3.7100000000000595</v>
      </c>
      <c r="Q55" s="254">
        <f t="shared" si="45"/>
        <v>2.6280615150936053</v>
      </c>
      <c r="R55" s="92">
        <f t="shared" si="46"/>
        <v>-0.29162762396399916</v>
      </c>
    </row>
    <row r="56" spans="1:18" ht="26.25" customHeight="1" thickBot="1" x14ac:dyDescent="0.3">
      <c r="A56" s="18" t="s">
        <v>19</v>
      </c>
      <c r="B56" s="61">
        <v>2564.9999999999995</v>
      </c>
      <c r="C56" s="251">
        <v>4235.2900000000009</v>
      </c>
      <c r="D56" s="58">
        <f>SUM(D39:D55)</f>
        <v>1</v>
      </c>
      <c r="E56" s="252">
        <f>SUM(E39:E55)</f>
        <v>0.99999999999999956</v>
      </c>
      <c r="F56" s="97">
        <f t="shared" si="36"/>
        <v>0.65118518518518587</v>
      </c>
      <c r="G56" s="99">
        <v>0</v>
      </c>
      <c r="H56" s="2"/>
      <c r="I56" s="61">
        <v>1419.5619999999999</v>
      </c>
      <c r="J56" s="251">
        <v>3998.601999999998</v>
      </c>
      <c r="K56" s="58">
        <f>SUM(K39:K55)</f>
        <v>1.0000000000000002</v>
      </c>
      <c r="L56" s="252">
        <f>SUM(L39:L55)</f>
        <v>1</v>
      </c>
      <c r="M56" s="97">
        <f t="shared" si="38"/>
        <v>1.8167857409538988</v>
      </c>
      <c r="N56" s="99">
        <v>0</v>
      </c>
      <c r="O56" s="2"/>
      <c r="P56" s="40">
        <f t="shared" si="35"/>
        <v>5.5343547758284606</v>
      </c>
      <c r="Q56" s="244">
        <f t="shared" si="35"/>
        <v>9.4411527900096495</v>
      </c>
      <c r="R56" s="98">
        <f t="shared" si="9"/>
        <v>0.70591752289612908</v>
      </c>
    </row>
    <row r="58" spans="1:18" ht="15.75" thickBot="1" x14ac:dyDescent="0.3"/>
    <row r="59" spans="1:18" x14ac:dyDescent="0.25">
      <c r="A59" s="403" t="s">
        <v>16</v>
      </c>
      <c r="B59" s="389" t="s">
        <v>1</v>
      </c>
      <c r="C59" s="384"/>
      <c r="D59" s="389" t="s">
        <v>13</v>
      </c>
      <c r="E59" s="384"/>
      <c r="F59" s="401" t="s">
        <v>136</v>
      </c>
      <c r="G59" s="402"/>
      <c r="I59" s="399" t="s">
        <v>20</v>
      </c>
      <c r="J59" s="400"/>
      <c r="K59" s="389" t="s">
        <v>13</v>
      </c>
      <c r="L59" s="390"/>
      <c r="M59" s="406" t="s">
        <v>136</v>
      </c>
      <c r="N59" s="402"/>
      <c r="P59" s="395" t="s">
        <v>23</v>
      </c>
      <c r="Q59" s="384"/>
      <c r="R59" s="208" t="s">
        <v>0</v>
      </c>
    </row>
    <row r="60" spans="1:18" x14ac:dyDescent="0.25">
      <c r="A60" s="404"/>
      <c r="B60" s="392" t="str">
        <f>B5</f>
        <v>jan-ago</v>
      </c>
      <c r="C60" s="380"/>
      <c r="D60" s="392" t="str">
        <f>B5</f>
        <v>jan-ago</v>
      </c>
      <c r="E60" s="380"/>
      <c r="F60" s="392" t="str">
        <f>B5</f>
        <v>jan-ago</v>
      </c>
      <c r="G60" s="381"/>
      <c r="I60" s="394" t="str">
        <f>B5</f>
        <v>jan-ago</v>
      </c>
      <c r="J60" s="380"/>
      <c r="K60" s="392" t="str">
        <f>B5</f>
        <v>jan-ago</v>
      </c>
      <c r="L60" s="393"/>
      <c r="M60" s="380" t="str">
        <f>B5</f>
        <v>jan-ago</v>
      </c>
      <c r="N60" s="381"/>
      <c r="P60" s="394" t="str">
        <f>B5</f>
        <v>jan-ago</v>
      </c>
      <c r="Q60" s="393"/>
      <c r="R60" s="209" t="str">
        <f>R37</f>
        <v>2018/2017</v>
      </c>
    </row>
    <row r="61" spans="1:18" ht="19.5" customHeight="1" thickBot="1" x14ac:dyDescent="0.3">
      <c r="A61" s="405"/>
      <c r="B61" s="148">
        <f>B6</f>
        <v>2017</v>
      </c>
      <c r="C61" s="213">
        <f>C6</f>
        <v>2018</v>
      </c>
      <c r="D61" s="148">
        <f>B6</f>
        <v>2017</v>
      </c>
      <c r="E61" s="213">
        <f>C6</f>
        <v>2018</v>
      </c>
      <c r="F61" s="148" t="s">
        <v>1</v>
      </c>
      <c r="G61" s="212" t="s">
        <v>15</v>
      </c>
      <c r="I61" s="36">
        <f>B6</f>
        <v>2017</v>
      </c>
      <c r="J61" s="213">
        <f>C6</f>
        <v>2018</v>
      </c>
      <c r="K61" s="148">
        <f>B6</f>
        <v>2017</v>
      </c>
      <c r="L61" s="213">
        <f>C6</f>
        <v>2018</v>
      </c>
      <c r="M61" s="37">
        <v>1000</v>
      </c>
      <c r="N61" s="212" t="s">
        <v>15</v>
      </c>
      <c r="P61" s="36">
        <f>B6</f>
        <v>2017</v>
      </c>
      <c r="Q61" s="213">
        <f>C6</f>
        <v>2018</v>
      </c>
      <c r="R61" s="210" t="s">
        <v>24</v>
      </c>
    </row>
    <row r="62" spans="1:18" ht="20.100000000000001" customHeight="1" x14ac:dyDescent="0.25">
      <c r="A62" s="57" t="s">
        <v>143</v>
      </c>
      <c r="B62" s="59">
        <v>844.51</v>
      </c>
      <c r="C62" s="245">
        <v>1289.1000000000001</v>
      </c>
      <c r="D62" s="4">
        <f>B62/$B$90</f>
        <v>0.14873816229087514</v>
      </c>
      <c r="E62" s="247">
        <f>C62/$C$90</f>
        <v>0.19753112904263831</v>
      </c>
      <c r="F62" s="100">
        <f t="shared" ref="F62:F68" si="61">(C62-B62)/B62</f>
        <v>0.52644728896046245</v>
      </c>
      <c r="G62" s="101">
        <f t="shared" ref="G62:G68" si="62">(E62-D62)/D62</f>
        <v>0.32804605086045591</v>
      </c>
      <c r="I62" s="25">
        <v>443.0209999999999</v>
      </c>
      <c r="J62" s="245">
        <v>943.85199999999998</v>
      </c>
      <c r="K62" s="63">
        <f>I62/$I$90</f>
        <v>0.14773216860543434</v>
      </c>
      <c r="L62" s="247">
        <f>J62/$J$90</f>
        <v>0.28249002525150479</v>
      </c>
      <c r="M62" s="100">
        <f t="shared" ref="M62:M68" si="63">(J62-I62)/I62</f>
        <v>1.1304904282189787</v>
      </c>
      <c r="N62" s="101">
        <f t="shared" ref="N62:N68" si="64">(L62-K62)/K62</f>
        <v>0.91217679885268654</v>
      </c>
      <c r="P62" s="64">
        <f t="shared" ref="P62:Q90" si="65">(I62/B62)*10</f>
        <v>5.2458940687499247</v>
      </c>
      <c r="Q62" s="249">
        <f t="shared" si="65"/>
        <v>7.3217903964005879</v>
      </c>
      <c r="R62" s="104">
        <f t="shared" si="9"/>
        <v>0.39571830853712625</v>
      </c>
    </row>
    <row r="63" spans="1:18" ht="20.100000000000001" customHeight="1" x14ac:dyDescent="0.25">
      <c r="A63" s="57" t="s">
        <v>148</v>
      </c>
      <c r="B63" s="25">
        <v>800.78999999999985</v>
      </c>
      <c r="C63" s="223">
        <v>630.39</v>
      </c>
      <c r="D63" s="4">
        <f t="shared" ref="D63:D89" si="66">B63/$B$90</f>
        <v>0.14103803741922522</v>
      </c>
      <c r="E63" s="229">
        <f t="shared" ref="E63:E89" si="67">C63/$C$90</f>
        <v>9.6595802061274341E-2</v>
      </c>
      <c r="F63" s="102">
        <f t="shared" si="61"/>
        <v>-0.21278987000337155</v>
      </c>
      <c r="G63" s="83">
        <f t="shared" si="62"/>
        <v>-0.31510815217776739</v>
      </c>
      <c r="I63" s="25">
        <v>904.01400000000012</v>
      </c>
      <c r="J63" s="223">
        <v>517.64600000000019</v>
      </c>
      <c r="K63" s="31">
        <f t="shared" ref="K63:K90" si="68">I63/$I$90</f>
        <v>0.30145737712134002</v>
      </c>
      <c r="L63" s="229">
        <f t="shared" ref="L63:L90" si="69">J63/$J$90</f>
        <v>0.15492877231953792</v>
      </c>
      <c r="M63" s="102">
        <f t="shared" si="63"/>
        <v>-0.42739161119186192</v>
      </c>
      <c r="N63" s="83">
        <f t="shared" si="64"/>
        <v>-0.4860674042911966</v>
      </c>
      <c r="P63" s="62">
        <f t="shared" si="65"/>
        <v>11.289027085752823</v>
      </c>
      <c r="Q63" s="236">
        <f t="shared" si="65"/>
        <v>8.2115198527895465</v>
      </c>
      <c r="R63" s="92">
        <f t="shared" si="9"/>
        <v>-0.27261049243536728</v>
      </c>
    </row>
    <row r="64" spans="1:18" ht="20.100000000000001" customHeight="1" x14ac:dyDescent="0.25">
      <c r="A64" s="57" t="s">
        <v>140</v>
      </c>
      <c r="B64" s="25">
        <v>1237.2499999999998</v>
      </c>
      <c r="C64" s="223">
        <v>1113.24</v>
      </c>
      <c r="D64" s="4">
        <f t="shared" si="66"/>
        <v>0.2179089546534502</v>
      </c>
      <c r="E64" s="229">
        <f t="shared" si="67"/>
        <v>0.1705837825579293</v>
      </c>
      <c r="F64" s="102">
        <f t="shared" si="61"/>
        <v>-0.10023034956556863</v>
      </c>
      <c r="G64" s="83">
        <f t="shared" si="62"/>
        <v>-0.21717864770993056</v>
      </c>
      <c r="I64" s="25">
        <v>465.44099999999997</v>
      </c>
      <c r="J64" s="223">
        <v>495.23599999999999</v>
      </c>
      <c r="K64" s="31">
        <f t="shared" si="68"/>
        <v>0.15520846255117021</v>
      </c>
      <c r="L64" s="229">
        <f t="shared" si="69"/>
        <v>0.14822157514679654</v>
      </c>
      <c r="M64" s="102">
        <f t="shared" si="63"/>
        <v>6.401455823616746E-2</v>
      </c>
      <c r="N64" s="83">
        <f t="shared" si="64"/>
        <v>-4.5016149825401336E-2</v>
      </c>
      <c r="P64" s="62">
        <f t="shared" si="65"/>
        <v>3.7618993736108308</v>
      </c>
      <c r="Q64" s="236">
        <f t="shared" si="65"/>
        <v>4.4486004814774889</v>
      </c>
      <c r="R64" s="92">
        <f t="shared" si="9"/>
        <v>0.18254106228459088</v>
      </c>
    </row>
    <row r="65" spans="1:18" ht="20.100000000000001" customHeight="1" x14ac:dyDescent="0.25">
      <c r="A65" s="57" t="s">
        <v>147</v>
      </c>
      <c r="B65" s="25">
        <v>232.64000000000001</v>
      </c>
      <c r="C65" s="223">
        <v>351.86</v>
      </c>
      <c r="D65" s="4">
        <f t="shared" si="66"/>
        <v>4.0973400048962348E-2</v>
      </c>
      <c r="E65" s="229">
        <f t="shared" si="67"/>
        <v>5.3916145423119011E-2</v>
      </c>
      <c r="F65" s="102">
        <f t="shared" si="61"/>
        <v>0.51246561210453911</v>
      </c>
      <c r="G65" s="83">
        <f t="shared" si="62"/>
        <v>0.3158816539191367</v>
      </c>
      <c r="I65" s="25">
        <v>106.98700000000001</v>
      </c>
      <c r="J65" s="223">
        <v>147.96800000000002</v>
      </c>
      <c r="K65" s="31">
        <f t="shared" si="68"/>
        <v>3.5676461211973265E-2</v>
      </c>
      <c r="L65" s="229">
        <f t="shared" si="69"/>
        <v>4.4286057619642341E-2</v>
      </c>
      <c r="M65" s="102">
        <f t="shared" si="63"/>
        <v>0.38304653836447422</v>
      </c>
      <c r="N65" s="83">
        <f t="shared" si="64"/>
        <v>0.24132428259952074</v>
      </c>
      <c r="P65" s="62">
        <f t="shared" si="65"/>
        <v>4.5988222145804682</v>
      </c>
      <c r="Q65" s="236">
        <f t="shared" si="65"/>
        <v>4.205308929687944</v>
      </c>
      <c r="R65" s="92">
        <f t="shared" si="9"/>
        <v>-8.5568275208573782E-2</v>
      </c>
    </row>
    <row r="66" spans="1:18" ht="20.100000000000001" customHeight="1" x14ac:dyDescent="0.25">
      <c r="A66" s="57" t="s">
        <v>157</v>
      </c>
      <c r="B66" s="25">
        <v>43.100000000000009</v>
      </c>
      <c r="C66" s="223">
        <v>27.450000000000006</v>
      </c>
      <c r="D66" s="4">
        <f t="shared" si="66"/>
        <v>7.5909282243392263E-3</v>
      </c>
      <c r="E66" s="229">
        <f t="shared" si="67"/>
        <v>4.206213243519062E-3</v>
      </c>
      <c r="F66" s="102">
        <f t="shared" si="61"/>
        <v>-0.36310904872389788</v>
      </c>
      <c r="G66" s="83">
        <f t="shared" si="62"/>
        <v>-0.445889472379354</v>
      </c>
      <c r="I66" s="25">
        <v>160.42500000000001</v>
      </c>
      <c r="J66" s="223">
        <v>133.90900000000002</v>
      </c>
      <c r="K66" s="31">
        <f t="shared" si="68"/>
        <v>5.3496184489057658E-2</v>
      </c>
      <c r="L66" s="229">
        <f t="shared" si="69"/>
        <v>4.0078271584320167E-2</v>
      </c>
      <c r="M66" s="102">
        <f t="shared" si="63"/>
        <v>-0.1652859591709521</v>
      </c>
      <c r="N66" s="83">
        <f t="shared" si="64"/>
        <v>-0.25081999833991991</v>
      </c>
      <c r="P66" s="62">
        <f t="shared" si="65"/>
        <v>37.221577726218094</v>
      </c>
      <c r="Q66" s="236">
        <f t="shared" si="65"/>
        <v>48.782877959927134</v>
      </c>
      <c r="R66" s="92">
        <f t="shared" ref="R66:R68" si="70">(Q66-P66)/P66</f>
        <v>0.31060747394287658</v>
      </c>
    </row>
    <row r="67" spans="1:18" ht="20.100000000000001" customHeight="1" x14ac:dyDescent="0.25">
      <c r="A67" s="57" t="s">
        <v>144</v>
      </c>
      <c r="B67" s="25">
        <v>229.50000000000003</v>
      </c>
      <c r="C67" s="223">
        <v>255.87</v>
      </c>
      <c r="D67" s="4">
        <f t="shared" si="66"/>
        <v>4.0420371867421166E-2</v>
      </c>
      <c r="E67" s="229">
        <f t="shared" si="67"/>
        <v>3.9207423774835048E-2</v>
      </c>
      <c r="F67" s="102">
        <f t="shared" si="61"/>
        <v>0.11490196078431361</v>
      </c>
      <c r="G67" s="83">
        <f t="shared" si="62"/>
        <v>-3.0008335810580565E-2</v>
      </c>
      <c r="I67" s="25">
        <v>118.69199999999999</v>
      </c>
      <c r="J67" s="223">
        <v>126.02500000000001</v>
      </c>
      <c r="K67" s="31">
        <f t="shared" si="68"/>
        <v>3.9579673550726072E-2</v>
      </c>
      <c r="L67" s="229">
        <f t="shared" si="69"/>
        <v>3.7718631133187082E-2</v>
      </c>
      <c r="M67" s="102">
        <f t="shared" si="63"/>
        <v>6.17817544569138E-2</v>
      </c>
      <c r="N67" s="83">
        <f t="shared" si="64"/>
        <v>-4.7020155816945838E-2</v>
      </c>
      <c r="P67" s="62">
        <f t="shared" si="65"/>
        <v>5.1717647058823522</v>
      </c>
      <c r="Q67" s="236">
        <f t="shared" si="65"/>
        <v>4.9253527181771997</v>
      </c>
      <c r="R67" s="92">
        <f t="shared" si="70"/>
        <v>-4.7645630015782453E-2</v>
      </c>
    </row>
    <row r="68" spans="1:18" ht="20.100000000000001" customHeight="1" x14ac:dyDescent="0.25">
      <c r="A68" s="57" t="s">
        <v>151</v>
      </c>
      <c r="B68" s="25">
        <v>95.940000000000012</v>
      </c>
      <c r="C68" s="223">
        <v>334.06</v>
      </c>
      <c r="D68" s="4">
        <f t="shared" si="66"/>
        <v>1.6897300553204299E-2</v>
      </c>
      <c r="E68" s="229">
        <f t="shared" si="67"/>
        <v>5.1188619166847998E-2</v>
      </c>
      <c r="F68" s="102">
        <f t="shared" si="61"/>
        <v>2.4819678966020429</v>
      </c>
      <c r="G68" s="83">
        <f t="shared" si="62"/>
        <v>2.0293962639577305</v>
      </c>
      <c r="I68" s="25">
        <v>41.750999999999991</v>
      </c>
      <c r="J68" s="223">
        <v>125.32000000000001</v>
      </c>
      <c r="K68" s="31">
        <f t="shared" si="68"/>
        <v>1.3922513315272842E-2</v>
      </c>
      <c r="L68" s="229">
        <f t="shared" si="69"/>
        <v>3.7507628277016501E-2</v>
      </c>
      <c r="M68" s="102">
        <f t="shared" si="63"/>
        <v>2.0016047519819895</v>
      </c>
      <c r="N68" s="83">
        <f t="shared" si="64"/>
        <v>1.6940271075820093</v>
      </c>
      <c r="P68" s="62">
        <f t="shared" si="65"/>
        <v>4.3517823639774846</v>
      </c>
      <c r="Q68" s="236">
        <f t="shared" si="65"/>
        <v>3.7514219002574389</v>
      </c>
      <c r="R68" s="92">
        <f t="shared" si="70"/>
        <v>-0.13795737321094392</v>
      </c>
    </row>
    <row r="69" spans="1:18" ht="20.100000000000001" customHeight="1" x14ac:dyDescent="0.25">
      <c r="A69" s="57" t="s">
        <v>179</v>
      </c>
      <c r="B69" s="25">
        <v>36.589999999999989</v>
      </c>
      <c r="C69" s="223">
        <v>117.85</v>
      </c>
      <c r="D69" s="4">
        <f t="shared" si="66"/>
        <v>6.4443634275770803E-3</v>
      </c>
      <c r="E69" s="229">
        <f t="shared" si="67"/>
        <v>1.80583690618842E-2</v>
      </c>
      <c r="F69" s="102">
        <f t="shared" ref="F69" si="71">(C69-B69)/B69</f>
        <v>2.2208253621207987</v>
      </c>
      <c r="G69" s="83">
        <f t="shared" ref="G69" si="72">(E69-D69)/D69</f>
        <v>1.8021959445377984</v>
      </c>
      <c r="I69" s="25">
        <v>74.484000000000009</v>
      </c>
      <c r="J69" s="223">
        <v>111.32599999999999</v>
      </c>
      <c r="K69" s="31">
        <f t="shared" si="68"/>
        <v>2.4837835782970052E-2</v>
      </c>
      <c r="L69" s="229">
        <f t="shared" si="69"/>
        <v>3.331929640573842E-2</v>
      </c>
      <c r="M69" s="102">
        <f>(J69-I69)/I69</f>
        <v>0.49462971913431047</v>
      </c>
      <c r="N69" s="83">
        <f>(L69-K69)/K69</f>
        <v>0.34147341567430933</v>
      </c>
      <c r="P69" s="62">
        <f t="shared" ref="P69:P89" si="73">(I69/B69)*10</f>
        <v>20.356381525006842</v>
      </c>
      <c r="Q69" s="236">
        <f t="shared" ref="Q69:Q89" si="74">(J69/C69)*10</f>
        <v>9.4464149342384385</v>
      </c>
      <c r="R69" s="92">
        <f t="shared" ref="R69:R89" si="75">(Q69-P69)/P69</f>
        <v>-0.5359482272115027</v>
      </c>
    </row>
    <row r="70" spans="1:18" ht="20.100000000000001" customHeight="1" x14ac:dyDescent="0.25">
      <c r="A70" s="57" t="s">
        <v>156</v>
      </c>
      <c r="B70" s="25">
        <v>439.28999999999991</v>
      </c>
      <c r="C70" s="223">
        <v>270.84000000000003</v>
      </c>
      <c r="D70" s="4">
        <f t="shared" si="66"/>
        <v>7.7369347092110838E-2</v>
      </c>
      <c r="E70" s="229">
        <f t="shared" si="67"/>
        <v>4.1501304002721402E-2</v>
      </c>
      <c r="F70" s="102">
        <f t="shared" ref="F70:F74" si="76">(C70-B70)/B70</f>
        <v>-0.38345967356416016</v>
      </c>
      <c r="G70" s="83">
        <f t="shared" ref="G70:G74" si="77">(E70-D70)/D70</f>
        <v>-0.46359500806808296</v>
      </c>
      <c r="I70" s="25">
        <v>150.566</v>
      </c>
      <c r="J70" s="223">
        <v>109.248</v>
      </c>
      <c r="K70" s="31">
        <f t="shared" si="68"/>
        <v>5.0208549252170512E-2</v>
      </c>
      <c r="L70" s="229">
        <f t="shared" si="69"/>
        <v>3.2697361745990257E-2</v>
      </c>
      <c r="M70" s="102">
        <f t="shared" ref="M70:M74" si="78">(J70-I70)/I70</f>
        <v>-0.27441786326262235</v>
      </c>
      <c r="N70" s="83">
        <f t="shared" ref="N70:N74" si="79">(L70-K70)/K70</f>
        <v>-0.34876903967551398</v>
      </c>
      <c r="P70" s="62">
        <f t="shared" ref="P70:P74" si="80">(I70/B70)*10</f>
        <v>3.4274852603064043</v>
      </c>
      <c r="Q70" s="236">
        <f t="shared" ref="Q70:Q74" si="81">(J70/C70)*10</f>
        <v>4.0336730172795745</v>
      </c>
      <c r="R70" s="92">
        <f t="shared" ref="R70:R74" si="82">(Q70-P70)/P70</f>
        <v>0.17686079178615616</v>
      </c>
    </row>
    <row r="71" spans="1:18" ht="20.100000000000001" customHeight="1" x14ac:dyDescent="0.25">
      <c r="A71" s="57" t="s">
        <v>171</v>
      </c>
      <c r="B71" s="25">
        <v>49.87</v>
      </c>
      <c r="C71" s="223">
        <v>505.64999999999981</v>
      </c>
      <c r="D71" s="4">
        <f t="shared" si="66"/>
        <v>8.7832851635219755E-3</v>
      </c>
      <c r="E71" s="229">
        <f t="shared" si="67"/>
        <v>7.7481665813676229E-2</v>
      </c>
      <c r="F71" s="102">
        <f t="shared" si="76"/>
        <v>9.139362342089429</v>
      </c>
      <c r="G71" s="83">
        <f t="shared" si="77"/>
        <v>7.8214904071960198</v>
      </c>
      <c r="I71" s="25">
        <v>29.431000000000001</v>
      </c>
      <c r="J71" s="223">
        <v>102.71100000000001</v>
      </c>
      <c r="K71" s="31">
        <f t="shared" si="68"/>
        <v>9.814219764360017E-3</v>
      </c>
      <c r="L71" s="229">
        <f t="shared" si="69"/>
        <v>3.0740871432817129E-2</v>
      </c>
      <c r="M71" s="102">
        <f t="shared" si="78"/>
        <v>2.4898916108864806</v>
      </c>
      <c r="N71" s="83">
        <f t="shared" si="79"/>
        <v>2.1322786906047781</v>
      </c>
      <c r="P71" s="62">
        <f t="shared" si="80"/>
        <v>5.9015440144375386</v>
      </c>
      <c r="Q71" s="236">
        <f t="shared" si="81"/>
        <v>2.031266686443193</v>
      </c>
      <c r="R71" s="92">
        <f t="shared" si="82"/>
        <v>-0.65580758501946246</v>
      </c>
    </row>
    <row r="72" spans="1:18" ht="20.100000000000001" customHeight="1" x14ac:dyDescent="0.25">
      <c r="A72" s="57" t="s">
        <v>194</v>
      </c>
      <c r="B72" s="25">
        <v>515.25</v>
      </c>
      <c r="C72" s="223">
        <v>442.36</v>
      </c>
      <c r="D72" s="4">
        <f t="shared" si="66"/>
        <v>9.0747697623916143E-2</v>
      </c>
      <c r="E72" s="229">
        <f t="shared" si="67"/>
        <v>6.7783624422699154E-2</v>
      </c>
      <c r="F72" s="102">
        <f t="shared" si="76"/>
        <v>-0.14146530810286267</v>
      </c>
      <c r="G72" s="83">
        <f t="shared" si="77"/>
        <v>-0.25305405869784747</v>
      </c>
      <c r="I72" s="25">
        <v>77.358999999999995</v>
      </c>
      <c r="J72" s="223">
        <v>100.32900000000001</v>
      </c>
      <c r="K72" s="31">
        <f t="shared" si="68"/>
        <v>2.5796548766644917E-2</v>
      </c>
      <c r="L72" s="229">
        <f t="shared" si="69"/>
        <v>3.0027951144308881E-2</v>
      </c>
      <c r="M72" s="102">
        <f t="shared" si="78"/>
        <v>0.29692731291769558</v>
      </c>
      <c r="N72" s="83">
        <f t="shared" si="79"/>
        <v>0.16402978615244812</v>
      </c>
      <c r="P72" s="62">
        <f t="shared" si="80"/>
        <v>1.5013876758854925</v>
      </c>
      <c r="Q72" s="236">
        <f t="shared" si="81"/>
        <v>2.268039605750972</v>
      </c>
      <c r="R72" s="92">
        <f t="shared" si="82"/>
        <v>0.51062889497432529</v>
      </c>
    </row>
    <row r="73" spans="1:18" ht="20.100000000000001" customHeight="1" x14ac:dyDescent="0.25">
      <c r="A73" s="57" t="s">
        <v>159</v>
      </c>
      <c r="B73" s="25">
        <v>74.590000000000018</v>
      </c>
      <c r="C73" s="223">
        <v>162.13</v>
      </c>
      <c r="D73" s="4">
        <f t="shared" si="66"/>
        <v>1.3137061165973617E-2</v>
      </c>
      <c r="E73" s="229">
        <f t="shared" si="67"/>
        <v>2.4843473703888719E-2</v>
      </c>
      <c r="F73" s="102">
        <f t="shared" si="76"/>
        <v>1.1736157661884965</v>
      </c>
      <c r="G73" s="83">
        <f t="shared" si="77"/>
        <v>0.8910982745696544</v>
      </c>
      <c r="I73" s="25">
        <v>46.30299999999999</v>
      </c>
      <c r="J73" s="223">
        <v>69.542999999999992</v>
      </c>
      <c r="K73" s="31">
        <f t="shared" si="68"/>
        <v>1.5440447750642581E-2</v>
      </c>
      <c r="L73" s="229">
        <f t="shared" si="69"/>
        <v>2.0813860463362258E-2</v>
      </c>
      <c r="M73" s="102">
        <f t="shared" si="78"/>
        <v>0.50191132324039489</v>
      </c>
      <c r="N73" s="83">
        <f t="shared" si="79"/>
        <v>0.34800886603149533</v>
      </c>
      <c r="P73" s="62">
        <f t="shared" si="80"/>
        <v>6.2076685882826084</v>
      </c>
      <c r="Q73" s="236">
        <f t="shared" si="81"/>
        <v>4.2893357182507863</v>
      </c>
      <c r="R73" s="92">
        <f t="shared" si="82"/>
        <v>-0.30902630234687534</v>
      </c>
    </row>
    <row r="74" spans="1:18" ht="20.100000000000001" customHeight="1" x14ac:dyDescent="0.25">
      <c r="A74" s="57" t="s">
        <v>172</v>
      </c>
      <c r="B74" s="25">
        <v>98.75</v>
      </c>
      <c r="C74" s="223">
        <v>132.72999999999999</v>
      </c>
      <c r="D74" s="4">
        <f t="shared" si="66"/>
        <v>1.7392207938596253E-2</v>
      </c>
      <c r="E74" s="229">
        <f t="shared" si="67"/>
        <v>2.0338458426677045E-2</v>
      </c>
      <c r="F74" s="102">
        <f t="shared" si="76"/>
        <v>0.34410126582278472</v>
      </c>
      <c r="G74" s="83">
        <f t="shared" si="77"/>
        <v>0.16940060160749135</v>
      </c>
      <c r="I74" s="25">
        <v>33.290999999999997</v>
      </c>
      <c r="J74" s="223">
        <v>37.531000000000006</v>
      </c>
      <c r="K74" s="31">
        <f t="shared" si="68"/>
        <v>1.1101396152876536E-2</v>
      </c>
      <c r="L74" s="229">
        <f t="shared" si="69"/>
        <v>1.1232834319060856E-2</v>
      </c>
      <c r="M74" s="102">
        <f t="shared" si="78"/>
        <v>0.12736174942176592</v>
      </c>
      <c r="N74" s="83">
        <f t="shared" si="79"/>
        <v>1.1839787029874012E-2</v>
      </c>
      <c r="P74" s="62">
        <f t="shared" si="80"/>
        <v>3.3712405063291135</v>
      </c>
      <c r="Q74" s="236">
        <f t="shared" si="81"/>
        <v>2.8276199804113622</v>
      </c>
      <c r="R74" s="92">
        <f t="shared" si="82"/>
        <v>-0.16125237131470352</v>
      </c>
    </row>
    <row r="75" spans="1:18" ht="20.100000000000001" customHeight="1" x14ac:dyDescent="0.25">
      <c r="A75" s="57" t="s">
        <v>206</v>
      </c>
      <c r="B75" s="25">
        <v>16.290000000000003</v>
      </c>
      <c r="C75" s="223">
        <v>24.32</v>
      </c>
      <c r="D75" s="4">
        <f t="shared" si="66"/>
        <v>2.8690538462757772E-3</v>
      </c>
      <c r="E75" s="229">
        <f t="shared" si="67"/>
        <v>3.7265976714893831E-3</v>
      </c>
      <c r="F75" s="102">
        <f t="shared" ref="F75:F76" si="83">(C75-B75)/B75</f>
        <v>0.49294045426642091</v>
      </c>
      <c r="G75" s="83">
        <f t="shared" ref="G75:G76" si="84">(E75-D75)/D75</f>
        <v>0.29889429448204846</v>
      </c>
      <c r="I75" s="25">
        <v>23.831999999999997</v>
      </c>
      <c r="J75" s="223">
        <v>37.366</v>
      </c>
      <c r="K75" s="31">
        <f t="shared" si="68"/>
        <v>7.9471470702398121E-3</v>
      </c>
      <c r="L75" s="229">
        <f t="shared" si="69"/>
        <v>1.1183450671871997E-2</v>
      </c>
      <c r="M75" s="102">
        <f t="shared" ref="M75:M76" si="85">(J75-I75)/I75</f>
        <v>0.5678919100369253</v>
      </c>
      <c r="N75" s="83">
        <f t="shared" ref="N75:N76" si="86">(L75-K75)/K75</f>
        <v>0.40722835163720283</v>
      </c>
      <c r="P75" s="62">
        <f t="shared" ref="P75:P76" si="87">(I75/B75)*10</f>
        <v>14.629834254143644</v>
      </c>
      <c r="Q75" s="236">
        <f t="shared" ref="Q75:Q76" si="88">(J75/C75)*10</f>
        <v>15.364309210526315</v>
      </c>
      <c r="R75" s="92">
        <f t="shared" ref="R75:R76" si="89">(Q75-P75)/P75</f>
        <v>5.0203915069963571E-2</v>
      </c>
    </row>
    <row r="76" spans="1:18" ht="20.100000000000001" customHeight="1" x14ac:dyDescent="0.25">
      <c r="A76" s="57" t="s">
        <v>178</v>
      </c>
      <c r="B76" s="25">
        <v>39.530000000000008</v>
      </c>
      <c r="C76" s="223">
        <v>74.000000000000014</v>
      </c>
      <c r="D76" s="4">
        <f t="shared" si="66"/>
        <v>6.9621668841793414E-3</v>
      </c>
      <c r="E76" s="229">
        <f t="shared" si="67"/>
        <v>1.133915409910421E-2</v>
      </c>
      <c r="F76" s="102">
        <f t="shared" si="83"/>
        <v>0.87199595244118389</v>
      </c>
      <c r="G76" s="83">
        <f t="shared" si="84"/>
        <v>0.62868174344844097</v>
      </c>
      <c r="I76" s="25">
        <v>15.759999999999998</v>
      </c>
      <c r="J76" s="223">
        <v>37.297000000000004</v>
      </c>
      <c r="K76" s="31">
        <f t="shared" si="68"/>
        <v>5.2554144774664083E-3</v>
      </c>
      <c r="L76" s="229">
        <f t="shared" si="69"/>
        <v>1.1162799328502112E-2</v>
      </c>
      <c r="M76" s="102">
        <f t="shared" si="85"/>
        <v>1.3665609137055843</v>
      </c>
      <c r="N76" s="83">
        <f t="shared" si="86"/>
        <v>1.1240568895878227</v>
      </c>
      <c r="P76" s="62">
        <f t="shared" si="87"/>
        <v>3.9868454338477095</v>
      </c>
      <c r="Q76" s="236">
        <f t="shared" si="88"/>
        <v>5.0401351351351344</v>
      </c>
      <c r="R76" s="92">
        <f t="shared" si="89"/>
        <v>0.2641912556592127</v>
      </c>
    </row>
    <row r="77" spans="1:18" ht="20.100000000000001" customHeight="1" x14ac:dyDescent="0.25">
      <c r="A77" s="57" t="s">
        <v>180</v>
      </c>
      <c r="B77" s="25">
        <v>29.560000000000002</v>
      </c>
      <c r="C77" s="223">
        <v>189.13</v>
      </c>
      <c r="D77" s="4">
        <f t="shared" si="66"/>
        <v>5.2062143459737234E-3</v>
      </c>
      <c r="E77" s="229">
        <f t="shared" si="67"/>
        <v>2.8980732631940252E-2</v>
      </c>
      <c r="F77" s="102">
        <f t="shared" ref="F77" si="90">(C77-B77)/B77</f>
        <v>5.3981732070365354</v>
      </c>
      <c r="G77" s="83">
        <f t="shared" ref="G77" si="91">(E77-D77)/D77</f>
        <v>4.566565397821698</v>
      </c>
      <c r="I77" s="25">
        <v>12.231999999999999</v>
      </c>
      <c r="J77" s="223">
        <v>36.738</v>
      </c>
      <c r="K77" s="31">
        <f t="shared" si="68"/>
        <v>4.0789485969777352E-3</v>
      </c>
      <c r="L77" s="229">
        <f t="shared" si="69"/>
        <v>1.0995493517722887E-2</v>
      </c>
      <c r="M77" s="102">
        <f t="shared" ref="M77" si="92">(J77-I77)/I77</f>
        <v>2.0034336167429694</v>
      </c>
      <c r="N77" s="83">
        <f t="shared" ref="N77" si="93">(L77-K77)/K77</f>
        <v>1.6956685666178561</v>
      </c>
      <c r="P77" s="62">
        <f t="shared" ref="P77" si="94">(I77/B77)*10</f>
        <v>4.1380243572395123</v>
      </c>
      <c r="Q77" s="236">
        <f t="shared" ref="Q77" si="95">(J77/C77)*10</f>
        <v>1.9424734309734046</v>
      </c>
      <c r="R77" s="92">
        <f t="shared" ref="R77" si="96">(Q77-P77)/P77</f>
        <v>-0.53057950768824524</v>
      </c>
    </row>
    <row r="78" spans="1:18" ht="20.100000000000001" customHeight="1" x14ac:dyDescent="0.25">
      <c r="A78" s="57" t="s">
        <v>155</v>
      </c>
      <c r="B78" s="25">
        <v>140.60000000000002</v>
      </c>
      <c r="C78" s="223">
        <v>47.15</v>
      </c>
      <c r="D78" s="4">
        <f t="shared" si="66"/>
        <v>2.4762981632067173E-2</v>
      </c>
      <c r="E78" s="229">
        <f t="shared" si="67"/>
        <v>7.2248799428751807E-3</v>
      </c>
      <c r="F78" s="102">
        <f t="shared" ref="F78:F88" si="97">(C78-B78)/B78</f>
        <v>-0.664651493598862</v>
      </c>
      <c r="G78" s="83">
        <f t="shared" ref="G78:G88" si="98">(E78-D78)/D78</f>
        <v>-0.70823869071084633</v>
      </c>
      <c r="I78" s="25">
        <v>70.557000000000016</v>
      </c>
      <c r="J78" s="223">
        <v>30.934999999999999</v>
      </c>
      <c r="K78" s="31">
        <f t="shared" si="68"/>
        <v>2.352831721361659E-2</v>
      </c>
      <c r="L78" s="229">
        <f t="shared" si="69"/>
        <v>9.2586856108323127E-3</v>
      </c>
      <c r="M78" s="102">
        <f t="shared" ref="M78:M88" si="99">(J78-I78)/I78</f>
        <v>-0.56156015703615525</v>
      </c>
      <c r="N78" s="83">
        <f t="shared" ref="N78:N88" si="100">(L78-K78)/K78</f>
        <v>-0.60648755596197013</v>
      </c>
      <c r="P78" s="62">
        <f t="shared" ref="P78:P88" si="101">(I78/B78)*10</f>
        <v>5.0182788051209108</v>
      </c>
      <c r="Q78" s="236">
        <f t="shared" ref="Q78:Q88" si="102">(J78/C78)*10</f>
        <v>6.5609756097560981</v>
      </c>
      <c r="R78" s="92">
        <f t="shared" ref="R78:R88" si="103">(Q78-P78)/P78</f>
        <v>0.30741552323895194</v>
      </c>
    </row>
    <row r="79" spans="1:18" ht="20.100000000000001" customHeight="1" x14ac:dyDescent="0.25">
      <c r="A79" s="57" t="s">
        <v>176</v>
      </c>
      <c r="B79" s="25">
        <v>271.28000000000009</v>
      </c>
      <c r="C79" s="223">
        <v>125.60000000000001</v>
      </c>
      <c r="D79" s="4">
        <f t="shared" si="66"/>
        <v>4.7778816907163471E-2</v>
      </c>
      <c r="E79" s="229">
        <f t="shared" si="67"/>
        <v>1.9245915606047142E-2</v>
      </c>
      <c r="F79" s="102">
        <f t="shared" si="97"/>
        <v>-0.53700973164258337</v>
      </c>
      <c r="G79" s="83">
        <f t="shared" si="98"/>
        <v>-0.59718727143363814</v>
      </c>
      <c r="I79" s="25">
        <v>38.696999999999989</v>
      </c>
      <c r="J79" s="223">
        <v>24.745000000000001</v>
      </c>
      <c r="K79" s="31">
        <f t="shared" si="68"/>
        <v>1.2904110027570911E-2</v>
      </c>
      <c r="L79" s="229">
        <f t="shared" si="69"/>
        <v>7.4060506041715079E-3</v>
      </c>
      <c r="M79" s="102">
        <f t="shared" si="99"/>
        <v>-0.36054474507067708</v>
      </c>
      <c r="N79" s="83">
        <f t="shared" si="100"/>
        <v>-0.42607040792834638</v>
      </c>
      <c r="P79" s="62">
        <f t="shared" si="101"/>
        <v>1.4264597463874953</v>
      </c>
      <c r="Q79" s="236">
        <f t="shared" si="102"/>
        <v>1.9701433121019107</v>
      </c>
      <c r="R79" s="92">
        <f t="shared" si="103"/>
        <v>0.38114189137919408</v>
      </c>
    </row>
    <row r="80" spans="1:18" ht="20.100000000000001" customHeight="1" x14ac:dyDescent="0.25">
      <c r="A80" s="57" t="s">
        <v>192</v>
      </c>
      <c r="B80" s="25">
        <v>175.89</v>
      </c>
      <c r="C80" s="223">
        <v>48.72</v>
      </c>
      <c r="D80" s="4">
        <f t="shared" si="66"/>
        <v>3.0978384347541209E-2</v>
      </c>
      <c r="E80" s="229">
        <f t="shared" si="67"/>
        <v>7.4654538879507697E-3</v>
      </c>
      <c r="F80" s="102">
        <f t="shared" si="97"/>
        <v>-0.72300869861845474</v>
      </c>
      <c r="G80" s="83">
        <f t="shared" si="98"/>
        <v>-0.75901087015393975</v>
      </c>
      <c r="I80" s="25">
        <v>67.440000000000012</v>
      </c>
      <c r="J80" s="223">
        <v>15.627999999999998</v>
      </c>
      <c r="K80" s="31">
        <f t="shared" si="68"/>
        <v>2.2488905606620219E-2</v>
      </c>
      <c r="L80" s="229">
        <f t="shared" si="69"/>
        <v>4.6773796258635005E-3</v>
      </c>
      <c r="M80" s="102">
        <f t="shared" si="99"/>
        <v>-0.76826809015421116</v>
      </c>
      <c r="N80" s="83">
        <f t="shared" si="100"/>
        <v>-0.79201390642652769</v>
      </c>
      <c r="P80" s="62">
        <f t="shared" si="101"/>
        <v>3.8342145659218838</v>
      </c>
      <c r="Q80" s="236">
        <f t="shared" si="102"/>
        <v>3.207717569786535</v>
      </c>
      <c r="R80" s="92">
        <f t="shared" si="103"/>
        <v>-0.16339643631412587</v>
      </c>
    </row>
    <row r="81" spans="1:18" ht="20.100000000000001" customHeight="1" x14ac:dyDescent="0.25">
      <c r="A81" s="57" t="s">
        <v>207</v>
      </c>
      <c r="B81" s="25">
        <v>6.93</v>
      </c>
      <c r="C81" s="223">
        <v>45.45</v>
      </c>
      <c r="D81" s="4">
        <f t="shared" si="66"/>
        <v>1.2205367191338939E-3</v>
      </c>
      <c r="E81" s="229">
        <f t="shared" si="67"/>
        <v>6.9643858622200844E-3</v>
      </c>
      <c r="F81" s="102">
        <f t="shared" ref="F81:F87" si="104">(C81-B81)/B81</f>
        <v>5.558441558441559</v>
      </c>
      <c r="G81" s="83">
        <f t="shared" ref="G81:G87" si="105">(E81-D81)/D81</f>
        <v>4.7060027388295937</v>
      </c>
      <c r="I81" s="25">
        <v>2.5409999999999999</v>
      </c>
      <c r="J81" s="223">
        <v>15.058</v>
      </c>
      <c r="K81" s="31">
        <f t="shared" si="68"/>
        <v>8.4733554487577054E-4</v>
      </c>
      <c r="L81" s="229">
        <f t="shared" si="69"/>
        <v>4.506781571938354E-3</v>
      </c>
      <c r="M81" s="102">
        <f t="shared" ref="M81:M87" si="106">(J81-I81)/I81</f>
        <v>4.9260133805588353</v>
      </c>
      <c r="N81" s="83">
        <f t="shared" ref="N81:N87" si="107">(L81-K81)/K81</f>
        <v>4.318768460963244</v>
      </c>
      <c r="P81" s="62">
        <f t="shared" ref="P81:P87" si="108">(I81/B81)*10</f>
        <v>3.666666666666667</v>
      </c>
      <c r="Q81" s="236">
        <f t="shared" ref="Q81:Q87" si="109">(J81/C81)*10</f>
        <v>3.3130913091309129</v>
      </c>
      <c r="R81" s="92">
        <f t="shared" ref="R81:R87" si="110">(Q81-P81)/P81</f>
        <v>-9.6429642964296555E-2</v>
      </c>
    </row>
    <row r="82" spans="1:18" ht="20.100000000000001" customHeight="1" x14ac:dyDescent="0.25">
      <c r="A82" s="57" t="s">
        <v>208</v>
      </c>
      <c r="B82" s="25">
        <v>10.8</v>
      </c>
      <c r="C82" s="223">
        <v>43.2</v>
      </c>
      <c r="D82" s="4">
        <f t="shared" si="66"/>
        <v>1.9021351467021724E-3</v>
      </c>
      <c r="E82" s="229">
        <f t="shared" si="67"/>
        <v>6.6196142848824573E-3</v>
      </c>
      <c r="F82" s="102">
        <f t="shared" ref="F82:F86" si="111">(C82-B82)/B82</f>
        <v>3.0000000000000004</v>
      </c>
      <c r="G82" s="83">
        <f t="shared" ref="G82:G86" si="112">(E82-D82)/D82</f>
        <v>2.4800967199198314</v>
      </c>
      <c r="I82" s="25">
        <v>3.9729999999999999</v>
      </c>
      <c r="J82" s="223">
        <v>14.840999999999999</v>
      </c>
      <c r="K82" s="31">
        <f t="shared" si="68"/>
        <v>1.3248579770922615E-3</v>
      </c>
      <c r="L82" s="229">
        <f t="shared" si="69"/>
        <v>4.4418345935142191E-3</v>
      </c>
      <c r="M82" s="102">
        <f t="shared" ref="M82:M85" si="113">(J82-I82)/I82</f>
        <v>2.7354643845960229</v>
      </c>
      <c r="N82" s="83">
        <f t="shared" ref="N82:N85" si="114">(L82-K82)/K82</f>
        <v>2.352687359940993</v>
      </c>
      <c r="P82" s="62">
        <f t="shared" ref="P82:P85" si="115">(I82/B82)*10</f>
        <v>3.6787037037037034</v>
      </c>
      <c r="Q82" s="236">
        <f t="shared" ref="Q82:Q85" si="116">(J82/C82)*10</f>
        <v>3.4354166666666663</v>
      </c>
      <c r="R82" s="92">
        <f t="shared" ref="R82:R85" si="117">(Q82-P82)/P82</f>
        <v>-6.6133903850994213E-2</v>
      </c>
    </row>
    <row r="83" spans="1:18" ht="20.100000000000001" customHeight="1" x14ac:dyDescent="0.25">
      <c r="A83" s="57" t="s">
        <v>160</v>
      </c>
      <c r="B83" s="25">
        <v>64.509999999999991</v>
      </c>
      <c r="C83" s="223">
        <v>17.119999999999997</v>
      </c>
      <c r="D83" s="4">
        <f t="shared" si="66"/>
        <v>1.1361735029051585E-2</v>
      </c>
      <c r="E83" s="229">
        <f t="shared" si="67"/>
        <v>2.6233286240089733E-3</v>
      </c>
      <c r="F83" s="102">
        <f t="shared" si="111"/>
        <v>-0.73461478840489847</v>
      </c>
      <c r="G83" s="83">
        <f t="shared" si="112"/>
        <v>-0.7691084489031641</v>
      </c>
      <c r="I83" s="25">
        <v>23.955000000000002</v>
      </c>
      <c r="J83" s="223">
        <v>12.628</v>
      </c>
      <c r="K83" s="31">
        <f t="shared" si="68"/>
        <v>7.9881633126718168E-3</v>
      </c>
      <c r="L83" s="229">
        <f t="shared" si="69"/>
        <v>3.7794951315206224E-3</v>
      </c>
      <c r="M83" s="102">
        <f t="shared" si="113"/>
        <v>-0.47284491755374664</v>
      </c>
      <c r="N83" s="83">
        <f t="shared" si="114"/>
        <v>-0.52686306180982578</v>
      </c>
      <c r="P83" s="62">
        <f t="shared" si="115"/>
        <v>3.7133777708882354</v>
      </c>
      <c r="Q83" s="236">
        <f t="shared" si="116"/>
        <v>7.3761682242990663</v>
      </c>
      <c r="R83" s="92">
        <f t="shared" si="117"/>
        <v>0.98637700751213786</v>
      </c>
    </row>
    <row r="84" spans="1:18" ht="20.100000000000001" customHeight="1" x14ac:dyDescent="0.25">
      <c r="A84" s="57" t="s">
        <v>209</v>
      </c>
      <c r="B84" s="25"/>
      <c r="C84" s="223">
        <v>76.5</v>
      </c>
      <c r="D84" s="4">
        <f t="shared" si="66"/>
        <v>0</v>
      </c>
      <c r="E84" s="229">
        <f t="shared" si="67"/>
        <v>1.1722233629479349E-2</v>
      </c>
      <c r="F84" s="102"/>
      <c r="G84" s="83"/>
      <c r="I84" s="25"/>
      <c r="J84" s="223">
        <v>11.164</v>
      </c>
      <c r="K84" s="31">
        <f t="shared" si="68"/>
        <v>0</v>
      </c>
      <c r="L84" s="229">
        <f t="shared" si="69"/>
        <v>3.3413274982812976E-3</v>
      </c>
      <c r="M84" s="102"/>
      <c r="N84" s="83"/>
      <c r="P84" s="62"/>
      <c r="Q84" s="236">
        <f t="shared" si="116"/>
        <v>1.4593464052287581</v>
      </c>
      <c r="R84" s="92"/>
    </row>
    <row r="85" spans="1:18" ht="20.100000000000001" customHeight="1" x14ac:dyDescent="0.25">
      <c r="A85" s="57" t="s">
        <v>210</v>
      </c>
      <c r="B85" s="25">
        <v>13.5</v>
      </c>
      <c r="C85" s="223">
        <v>28.35</v>
      </c>
      <c r="D85" s="4">
        <f t="shared" si="66"/>
        <v>2.3776689333777153E-3</v>
      </c>
      <c r="E85" s="229">
        <f t="shared" si="67"/>
        <v>4.3441218744541118E-3</v>
      </c>
      <c r="F85" s="102">
        <f t="shared" si="111"/>
        <v>1.1000000000000001</v>
      </c>
      <c r="G85" s="83">
        <f t="shared" si="112"/>
        <v>0.82705077795791127</v>
      </c>
      <c r="I85" s="25">
        <v>3.8519999999999999</v>
      </c>
      <c r="J85" s="223">
        <v>10.619</v>
      </c>
      <c r="K85" s="31">
        <f t="shared" si="68"/>
        <v>1.2845086654315104E-3</v>
      </c>
      <c r="L85" s="229">
        <f t="shared" si="69"/>
        <v>3.1782118151423414E-3</v>
      </c>
      <c r="M85" s="102">
        <f t="shared" si="113"/>
        <v>1.7567497403946002</v>
      </c>
      <c r="N85" s="83">
        <f t="shared" si="114"/>
        <v>1.4742626505167806</v>
      </c>
      <c r="P85" s="62">
        <f t="shared" si="115"/>
        <v>2.8533333333333335</v>
      </c>
      <c r="Q85" s="236">
        <f t="shared" si="116"/>
        <v>3.7456790123456791</v>
      </c>
      <c r="R85" s="92">
        <f t="shared" si="117"/>
        <v>0.31273797161647626</v>
      </c>
    </row>
    <row r="86" spans="1:18" ht="20.100000000000001" customHeight="1" x14ac:dyDescent="0.25">
      <c r="A86" s="57" t="s">
        <v>211</v>
      </c>
      <c r="B86" s="25">
        <v>34.200000000000003</v>
      </c>
      <c r="C86" s="223">
        <v>20.13</v>
      </c>
      <c r="D86" s="4">
        <f t="shared" si="66"/>
        <v>6.0234279645568793E-3</v>
      </c>
      <c r="E86" s="229">
        <f t="shared" si="67"/>
        <v>3.0845563785806443E-3</v>
      </c>
      <c r="F86" s="102">
        <f t="shared" si="111"/>
        <v>-0.41140350877192988</v>
      </c>
      <c r="G86" s="83">
        <f t="shared" si="112"/>
        <v>-0.48790682038021793</v>
      </c>
      <c r="I86" s="25">
        <v>11.547000000000001</v>
      </c>
      <c r="J86" s="223">
        <v>6.8979999999999997</v>
      </c>
      <c r="K86" s="31">
        <f t="shared" si="68"/>
        <v>3.8505248078238973E-3</v>
      </c>
      <c r="L86" s="229">
        <f t="shared" si="69"/>
        <v>2.0645357473257249E-3</v>
      </c>
      <c r="M86" s="102">
        <f t="shared" si="106"/>
        <v>-0.40261539793885864</v>
      </c>
      <c r="N86" s="83">
        <f t="shared" si="107"/>
        <v>-0.4638300360691649</v>
      </c>
      <c r="P86" s="62">
        <f t="shared" si="108"/>
        <v>3.3763157894736837</v>
      </c>
      <c r="Q86" s="236">
        <f t="shared" si="109"/>
        <v>3.4267262791852953</v>
      </c>
      <c r="R86" s="92">
        <f t="shared" si="110"/>
        <v>1.493062049135806E-2</v>
      </c>
    </row>
    <row r="87" spans="1:18" ht="20.100000000000001" customHeight="1" x14ac:dyDescent="0.25">
      <c r="A87" s="57" t="s">
        <v>212</v>
      </c>
      <c r="B87" s="25">
        <v>14.4</v>
      </c>
      <c r="C87" s="223">
        <v>18</v>
      </c>
      <c r="D87" s="4">
        <f t="shared" si="66"/>
        <v>2.5361801956028966E-3</v>
      </c>
      <c r="E87" s="229">
        <f t="shared" si="67"/>
        <v>2.7581726187010233E-3</v>
      </c>
      <c r="F87" s="102">
        <f t="shared" si="104"/>
        <v>0.24999999999999997</v>
      </c>
      <c r="G87" s="83">
        <f t="shared" si="105"/>
        <v>8.753022497494703E-2</v>
      </c>
      <c r="I87" s="25">
        <v>4.7549999999999999</v>
      </c>
      <c r="J87" s="223">
        <v>5.944</v>
      </c>
      <c r="K87" s="31">
        <f t="shared" si="68"/>
        <v>1.5856279086518257E-3</v>
      </c>
      <c r="L87" s="229">
        <f t="shared" si="69"/>
        <v>1.7790084781246895E-3</v>
      </c>
      <c r="M87" s="102">
        <f t="shared" si="106"/>
        <v>0.25005257623554156</v>
      </c>
      <c r="N87" s="83">
        <f t="shared" si="107"/>
        <v>0.12195835379643695</v>
      </c>
      <c r="P87" s="62">
        <f t="shared" si="108"/>
        <v>3.302083333333333</v>
      </c>
      <c r="Q87" s="236">
        <f t="shared" si="109"/>
        <v>3.3022222222222219</v>
      </c>
      <c r="R87" s="92">
        <f t="shared" si="110"/>
        <v>4.2060988433234757E-5</v>
      </c>
    </row>
    <row r="88" spans="1:18" ht="20.100000000000001" customHeight="1" x14ac:dyDescent="0.25">
      <c r="A88" s="57" t="s">
        <v>177</v>
      </c>
      <c r="B88" s="25">
        <v>9.8800000000000008</v>
      </c>
      <c r="C88" s="223">
        <v>10.75</v>
      </c>
      <c r="D88" s="4">
        <f t="shared" si="66"/>
        <v>1.7401014119830984E-3</v>
      </c>
      <c r="E88" s="229">
        <f t="shared" si="67"/>
        <v>1.6472419806131114E-3</v>
      </c>
      <c r="F88" s="102">
        <f t="shared" si="97"/>
        <v>8.8056680161943235E-2</v>
      </c>
      <c r="G88" s="83">
        <f t="shared" si="98"/>
        <v>-5.3364379070390079E-2</v>
      </c>
      <c r="I88" s="25">
        <v>3.7970000000000002</v>
      </c>
      <c r="J88" s="223">
        <v>5.048</v>
      </c>
      <c r="K88" s="31">
        <f t="shared" si="68"/>
        <v>1.2661680692220784E-3</v>
      </c>
      <c r="L88" s="229">
        <f t="shared" si="69"/>
        <v>1.5108403091476166E-3</v>
      </c>
      <c r="M88" s="102">
        <f t="shared" si="99"/>
        <v>0.32947063471161436</v>
      </c>
      <c r="N88" s="83">
        <f t="shared" si="100"/>
        <v>0.19323835900858133</v>
      </c>
      <c r="P88" s="62">
        <f t="shared" si="101"/>
        <v>3.8431174089068825</v>
      </c>
      <c r="Q88" s="236">
        <f t="shared" si="102"/>
        <v>4.6958139534883721</v>
      </c>
      <c r="R88" s="92">
        <f t="shared" si="103"/>
        <v>0.22187626706518612</v>
      </c>
    </row>
    <row r="89" spans="1:18" ht="20.100000000000001" customHeight="1" thickBot="1" x14ac:dyDescent="0.3">
      <c r="A89" s="14" t="s">
        <v>18</v>
      </c>
      <c r="B89" s="25">
        <f>B90-SUM(B62:B88)</f>
        <v>152.39000000000215</v>
      </c>
      <c r="C89" s="223">
        <f>C90-SUM(C62:C88)</f>
        <v>124.10999999999967</v>
      </c>
      <c r="D89" s="4">
        <f t="shared" si="66"/>
        <v>2.683947916721742E-2</v>
      </c>
      <c r="E89" s="229">
        <f t="shared" si="67"/>
        <v>1.9017600205943508E-2</v>
      </c>
      <c r="F89" s="102">
        <f>(C89-B89)/B89</f>
        <v>-0.18557648139643071</v>
      </c>
      <c r="G89" s="83">
        <f>(E89-D89)/D89</f>
        <v>-0.29143184607053774</v>
      </c>
      <c r="I89" s="25">
        <f>I90-SUM(I62:I88)</f>
        <v>64.108999999999924</v>
      </c>
      <c r="J89" s="223">
        <f>J90-SUM(J62:J88)</f>
        <v>55.634000000001379</v>
      </c>
      <c r="K89" s="31">
        <f t="shared" si="68"/>
        <v>2.1378132407099848E-2</v>
      </c>
      <c r="L89" s="229">
        <f t="shared" si="69"/>
        <v>1.6650968652757642E-2</v>
      </c>
      <c r="M89" s="102">
        <f t="shared" ref="M89" si="118">(J89-I89)/I89</f>
        <v>-0.13219672744854163</v>
      </c>
      <c r="N89" s="83">
        <f t="shared" ref="N89" si="119">(L89-K89)/K89</f>
        <v>-0.221121455528654</v>
      </c>
      <c r="P89" s="62">
        <f t="shared" si="73"/>
        <v>4.2069033401141169</v>
      </c>
      <c r="Q89" s="236">
        <f t="shared" si="74"/>
        <v>4.4826363709613668</v>
      </c>
      <c r="R89" s="92">
        <f t="shared" si="75"/>
        <v>6.5542991734098249E-2</v>
      </c>
    </row>
    <row r="90" spans="1:18" ht="26.25" customHeight="1" thickBot="1" x14ac:dyDescent="0.3">
      <c r="A90" s="18" t="s">
        <v>19</v>
      </c>
      <c r="B90" s="23">
        <v>5677.8300000000027</v>
      </c>
      <c r="C90" s="242">
        <v>6526.0599999999995</v>
      </c>
      <c r="D90" s="20">
        <f>SUM(D62:D89)</f>
        <v>0.99999999999999978</v>
      </c>
      <c r="E90" s="243">
        <f>SUM(E62:E89)</f>
        <v>1</v>
      </c>
      <c r="F90" s="103">
        <f>(C90-B90)/B90</f>
        <v>0.14939334217473865</v>
      </c>
      <c r="G90" s="99">
        <v>0</v>
      </c>
      <c r="H90" s="2"/>
      <c r="I90" s="23">
        <v>2998.8120000000008</v>
      </c>
      <c r="J90" s="242">
        <v>3341.1870000000017</v>
      </c>
      <c r="K90" s="30">
        <f t="shared" si="68"/>
        <v>1</v>
      </c>
      <c r="L90" s="243">
        <f t="shared" si="69"/>
        <v>1</v>
      </c>
      <c r="M90" s="103">
        <f>(J90-I90)/I90</f>
        <v>0.11417021140371614</v>
      </c>
      <c r="N90" s="99">
        <f>(L90-K90)/K90</f>
        <v>0</v>
      </c>
      <c r="O90" s="2"/>
      <c r="P90" s="56">
        <f t="shared" si="65"/>
        <v>5.2816163921779964</v>
      </c>
      <c r="Q90" s="250">
        <f t="shared" si="65"/>
        <v>5.1197613874221224</v>
      </c>
      <c r="R90" s="98">
        <f>(Q90-P90)/P90</f>
        <v>-3.0644975465385769E-2</v>
      </c>
    </row>
  </sheetData>
  <mergeCells count="45">
    <mergeCell ref="A4:A6"/>
    <mergeCell ref="B4:C4"/>
    <mergeCell ref="D4:E4"/>
    <mergeCell ref="F4:G4"/>
    <mergeCell ref="I4:J4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36:A38"/>
    <mergeCell ref="B36:C36"/>
    <mergeCell ref="D36:E36"/>
    <mergeCell ref="F36:G36"/>
    <mergeCell ref="I36:J36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59:A61"/>
    <mergeCell ref="B59:C59"/>
    <mergeCell ref="D59:E59"/>
    <mergeCell ref="F59:G59"/>
    <mergeCell ref="I59:J59"/>
    <mergeCell ref="M59:N59"/>
    <mergeCell ref="P59:Q59"/>
    <mergeCell ref="B60:C60"/>
    <mergeCell ref="D60:E60"/>
    <mergeCell ref="F60:G60"/>
    <mergeCell ref="I60:J60"/>
    <mergeCell ref="K60:L60"/>
    <mergeCell ref="M60:N60"/>
    <mergeCell ref="P60:Q60"/>
    <mergeCell ref="K59:L5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733D3FF-C9B4-474A-A7D4-99CC2764776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3" id="{A8210132-6198-4564-AE7B-03B0F7EE37E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F62:G90</xm:sqref>
        </x14:conditionalFormatting>
        <x14:conditionalFormatting xmlns:xm="http://schemas.microsoft.com/office/excel/2006/main">
          <x14:cfRule type="iconSet" priority="2" id="{207C5D14-6D5D-4471-868F-79729BF58CE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M62:N90</xm:sqref>
        </x14:conditionalFormatting>
        <x14:conditionalFormatting xmlns:xm="http://schemas.microsoft.com/office/excel/2006/main">
          <x14:cfRule type="iconSet" priority="1" id="{189045ED-22CB-47A9-B8A9-6084680E312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R62:R90</xm:sqref>
        </x14:conditionalFormatting>
        <x14:conditionalFormatting xmlns:xm="http://schemas.microsoft.com/office/excel/2006/main">
          <x14:cfRule type="iconSet" priority="232" id="{9F903693-1C78-41DC-AEDC-AABBA67CEB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F39:G56 M39:N56 R39:R56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8">
    <pageSetUpPr fitToPage="1"/>
  </sheetPr>
  <dimension ref="A1:T8"/>
  <sheetViews>
    <sheetView showGridLines="0" workbookViewId="0">
      <selection activeCell="K6" sqref="K6:L7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10" max="10" width="2.140625" customWidth="1"/>
    <col min="17" max="17" width="2.140625" customWidth="1"/>
    <col min="20" max="20" width="10.42578125" customWidth="1"/>
  </cols>
  <sheetData>
    <row r="1" spans="1:20" ht="15.75" x14ac:dyDescent="0.25">
      <c r="A1" s="6" t="s">
        <v>117</v>
      </c>
    </row>
    <row r="2" spans="1:20" ht="15.75" thickBot="1" x14ac:dyDescent="0.3"/>
    <row r="3" spans="1:20" x14ac:dyDescent="0.25">
      <c r="A3" s="371" t="s">
        <v>17</v>
      </c>
      <c r="B3" s="386"/>
      <c r="C3" s="386"/>
      <c r="D3" s="389" t="s">
        <v>1</v>
      </c>
      <c r="E3" s="384"/>
      <c r="F3" s="389" t="s">
        <v>13</v>
      </c>
      <c r="G3" s="384"/>
      <c r="H3" s="397" t="s">
        <v>134</v>
      </c>
      <c r="I3" s="385"/>
      <c r="K3" s="391" t="s">
        <v>20</v>
      </c>
      <c r="L3" s="384"/>
      <c r="M3" s="382" t="s">
        <v>13</v>
      </c>
      <c r="N3" s="383"/>
      <c r="O3" s="398" t="s">
        <v>134</v>
      </c>
      <c r="P3" s="385"/>
      <c r="R3" s="395" t="s">
        <v>23</v>
      </c>
      <c r="S3" s="384"/>
      <c r="T3" s="208" t="s">
        <v>0</v>
      </c>
    </row>
    <row r="4" spans="1:20" x14ac:dyDescent="0.25">
      <c r="A4" s="387"/>
      <c r="B4" s="388"/>
      <c r="C4" s="388"/>
      <c r="D4" s="392" t="s">
        <v>222</v>
      </c>
      <c r="E4" s="380"/>
      <c r="F4" s="392" t="str">
        <f>D4</f>
        <v>jan-ago</v>
      </c>
      <c r="G4" s="380"/>
      <c r="H4" s="392" t="str">
        <f>F4</f>
        <v>jan-ago</v>
      </c>
      <c r="I4" s="381"/>
      <c r="K4" s="394" t="str">
        <f>D4</f>
        <v>jan-ago</v>
      </c>
      <c r="L4" s="380"/>
      <c r="M4" s="378" t="str">
        <f>D4</f>
        <v>jan-ago</v>
      </c>
      <c r="N4" s="379"/>
      <c r="O4" s="380" t="str">
        <f>D4</f>
        <v>jan-ago</v>
      </c>
      <c r="P4" s="381"/>
      <c r="R4" s="394" t="str">
        <f>D4</f>
        <v>jan-ago</v>
      </c>
      <c r="S4" s="393"/>
      <c r="T4" s="209" t="s">
        <v>132</v>
      </c>
    </row>
    <row r="5" spans="1:20" ht="19.5" customHeight="1" thickBot="1" x14ac:dyDescent="0.3">
      <c r="A5" s="372"/>
      <c r="B5" s="396"/>
      <c r="C5" s="396"/>
      <c r="D5" s="148">
        <v>2017</v>
      </c>
      <c r="E5" s="263">
        <v>2018</v>
      </c>
      <c r="F5" s="148">
        <f>D5</f>
        <v>2017</v>
      </c>
      <c r="G5" s="263">
        <f>E5</f>
        <v>2018</v>
      </c>
      <c r="H5" s="148" t="s">
        <v>1</v>
      </c>
      <c r="I5" s="212" t="s">
        <v>15</v>
      </c>
      <c r="K5" s="36">
        <f>D5</f>
        <v>2017</v>
      </c>
      <c r="L5" s="213">
        <f>E5</f>
        <v>2018</v>
      </c>
      <c r="M5" s="262">
        <f>F5</f>
        <v>2017</v>
      </c>
      <c r="N5" s="241">
        <f>G5</f>
        <v>2018</v>
      </c>
      <c r="O5" s="37">
        <v>1000</v>
      </c>
      <c r="P5" s="212" t="s">
        <v>15</v>
      </c>
      <c r="R5" s="36">
        <f>D5</f>
        <v>2017</v>
      </c>
      <c r="S5" s="213">
        <f>E5</f>
        <v>2018</v>
      </c>
      <c r="T5" s="278" t="s">
        <v>24</v>
      </c>
    </row>
    <row r="6" spans="1:20" ht="24" customHeight="1" x14ac:dyDescent="0.25">
      <c r="A6" s="264" t="s">
        <v>21</v>
      </c>
      <c r="B6" s="12"/>
      <c r="C6" s="12"/>
      <c r="D6" s="266">
        <v>310424.70000000013</v>
      </c>
      <c r="E6" s="267">
        <v>306203.91000000003</v>
      </c>
      <c r="F6" s="261">
        <f>D6/D8</f>
        <v>0.87087338732917208</v>
      </c>
      <c r="G6" s="271">
        <f>E6/E8</f>
        <v>0.86774954494740719</v>
      </c>
      <c r="H6" s="275">
        <f>(E6-D6)/D6</f>
        <v>-1.3596823964072748E-2</v>
      </c>
      <c r="I6" s="101">
        <f>(G6-F6)/F6</f>
        <v>-3.5870224388704825E-3</v>
      </c>
      <c r="J6" s="2"/>
      <c r="K6" s="273">
        <v>125280.55000000003</v>
      </c>
      <c r="L6" s="267">
        <v>126379.93700000003</v>
      </c>
      <c r="M6" s="261">
        <f>K6/K8</f>
        <v>0.7589314459350075</v>
      </c>
      <c r="N6" s="271">
        <f>L6/L8</f>
        <v>0.76074977194500715</v>
      </c>
      <c r="O6" s="275">
        <f>(L6-K6)/K6</f>
        <v>8.7754004911377078E-3</v>
      </c>
      <c r="P6" s="101">
        <f>(N6-M6)/M6</f>
        <v>2.3959028443728035E-3</v>
      </c>
      <c r="R6" s="49">
        <f t="shared" ref="R6:S8" si="0">(K6/D6)*10</f>
        <v>4.0357790472214354</v>
      </c>
      <c r="S6" s="254">
        <f t="shared" si="0"/>
        <v>4.1273129725874504</v>
      </c>
      <c r="T6" s="276">
        <f>(S6-R6)/R6</f>
        <v>2.2680608699089843E-2</v>
      </c>
    </row>
    <row r="7" spans="1:20" ht="24" customHeight="1" thickBot="1" x14ac:dyDescent="0.3">
      <c r="A7" s="264" t="s">
        <v>22</v>
      </c>
      <c r="B7" s="12"/>
      <c r="C7" s="12"/>
      <c r="D7" s="268">
        <v>46027.459999999992</v>
      </c>
      <c r="E7" s="269">
        <v>46667.390000000021</v>
      </c>
      <c r="F7" s="261">
        <f>D7/D8</f>
        <v>0.12912661267082789</v>
      </c>
      <c r="G7" s="272">
        <f>E7/E8</f>
        <v>0.13225045505259286</v>
      </c>
      <c r="H7" s="90">
        <f t="shared" ref="H7:H8" si="1">(E7-D7)/D7</f>
        <v>1.3903222120013346E-2</v>
      </c>
      <c r="I7" s="86">
        <f t="shared" ref="I7:I8" si="2">(G7-F7)/F7</f>
        <v>2.4192088037872789E-2</v>
      </c>
      <c r="K7" s="273">
        <v>39794.372999999978</v>
      </c>
      <c r="L7" s="269">
        <v>39745.563999999933</v>
      </c>
      <c r="M7" s="261">
        <f>K7/K8</f>
        <v>0.2410685540649925</v>
      </c>
      <c r="N7" s="272">
        <f>L7/L8</f>
        <v>0.23925022805499285</v>
      </c>
      <c r="O7" s="277">
        <f t="shared" ref="O7:O8" si="3">(L7-K7)/K7</f>
        <v>-1.2265301931015419E-3</v>
      </c>
      <c r="P7" s="83">
        <f t="shared" ref="P7:P8" si="4">(N7-M7)/M7</f>
        <v>-7.5427756102499589E-3</v>
      </c>
      <c r="R7" s="49">
        <f t="shared" si="0"/>
        <v>8.6457894917512252</v>
      </c>
      <c r="S7" s="254">
        <f t="shared" si="0"/>
        <v>8.5167745614228512</v>
      </c>
      <c r="T7" s="152">
        <f t="shared" ref="T7:T8" si="5">(S7-R7)/R7</f>
        <v>-1.4922284477486369E-2</v>
      </c>
    </row>
    <row r="8" spans="1:20" ht="26.25" customHeight="1" thickBot="1" x14ac:dyDescent="0.3">
      <c r="A8" s="18" t="s">
        <v>12</v>
      </c>
      <c r="B8" s="265"/>
      <c r="C8" s="265"/>
      <c r="D8" s="270">
        <f>D6+D7</f>
        <v>356452.16000000015</v>
      </c>
      <c r="E8" s="242">
        <f>E6+E7</f>
        <v>352871.30000000005</v>
      </c>
      <c r="F8" s="20">
        <f>SUM(F6:F7)</f>
        <v>1</v>
      </c>
      <c r="G8" s="243">
        <f>SUM(G6:G7)</f>
        <v>1</v>
      </c>
      <c r="H8" s="153">
        <f t="shared" si="1"/>
        <v>-1.0045836164943147E-2</v>
      </c>
      <c r="I8" s="99">
        <f t="shared" si="2"/>
        <v>0</v>
      </c>
      <c r="J8" s="2"/>
      <c r="K8" s="23">
        <f>K6+K7</f>
        <v>165074.92300000001</v>
      </c>
      <c r="L8" s="242">
        <f>L6+L7</f>
        <v>166125.50099999996</v>
      </c>
      <c r="M8" s="20">
        <f>SUM(M6:M7)</f>
        <v>1</v>
      </c>
      <c r="N8" s="243">
        <f>SUM(N6:N7)</f>
        <v>1</v>
      </c>
      <c r="O8" s="153">
        <f t="shared" si="3"/>
        <v>6.3642495232298264E-3</v>
      </c>
      <c r="P8" s="99">
        <f t="shared" si="4"/>
        <v>0</v>
      </c>
      <c r="Q8" s="2"/>
      <c r="R8" s="40">
        <f t="shared" si="0"/>
        <v>4.6310540803007036</v>
      </c>
      <c r="S8" s="244">
        <f t="shared" si="0"/>
        <v>4.7078212651468094</v>
      </c>
      <c r="T8" s="274">
        <f t="shared" si="5"/>
        <v>1.6576611612603136E-2</v>
      </c>
    </row>
  </sheetData>
  <mergeCells count="15">
    <mergeCell ref="A3:C5"/>
    <mergeCell ref="D3:E3"/>
    <mergeCell ref="F3:G3"/>
    <mergeCell ref="H3:I3"/>
    <mergeCell ref="K3:L3"/>
    <mergeCell ref="O3:P3"/>
    <mergeCell ref="R3:S3"/>
    <mergeCell ref="D4:E4"/>
    <mergeCell ref="F4:G4"/>
    <mergeCell ref="H4:I4"/>
    <mergeCell ref="K4:L4"/>
    <mergeCell ref="M4:N4"/>
    <mergeCell ref="O4:P4"/>
    <mergeCell ref="R4:S4"/>
    <mergeCell ref="M3:N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52F9BA2D-926F-4BED-BB26-06EA02E5922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H6:I8</xm:sqref>
        </x14:conditionalFormatting>
        <x14:conditionalFormatting xmlns:xm="http://schemas.microsoft.com/office/excel/2006/main">
          <x14:cfRule type="iconSet" priority="2" id="{ED20E254-F00D-43DF-9D3E-162AC3AC7B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O6:P8</xm:sqref>
        </x14:conditionalFormatting>
        <x14:conditionalFormatting xmlns:xm="http://schemas.microsoft.com/office/excel/2006/main">
          <x14:cfRule type="iconSet" priority="1" id="{1B9CF2B0-53DA-4B69-AB49-9F90C812C3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T6:T8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9">
    <pageSetUpPr fitToPage="1"/>
  </sheetPr>
  <dimension ref="A1:R96"/>
  <sheetViews>
    <sheetView showGridLines="0" workbookViewId="0">
      <selection activeCell="I96" sqref="I96:J96"/>
    </sheetView>
  </sheetViews>
  <sheetFormatPr defaultRowHeight="15" x14ac:dyDescent="0.25"/>
  <cols>
    <col min="1" max="1" width="26.7109375" customWidth="1"/>
    <col min="6" max="7" width="12.42578125" bestFit="1" customWidth="1"/>
    <col min="8" max="8" width="2" customWidth="1"/>
    <col min="13" max="14" width="11.42578125" bestFit="1" customWidth="1"/>
    <col min="15" max="15" width="2" customWidth="1"/>
    <col min="18" max="18" width="10.140625" customWidth="1"/>
  </cols>
  <sheetData>
    <row r="1" spans="1:18" ht="15.75" x14ac:dyDescent="0.25">
      <c r="A1" s="6" t="s">
        <v>118</v>
      </c>
    </row>
    <row r="3" spans="1:18" ht="8.25" customHeight="1" thickBot="1" x14ac:dyDescent="0.3"/>
    <row r="4" spans="1:18" x14ac:dyDescent="0.25">
      <c r="A4" s="403" t="s">
        <v>3</v>
      </c>
      <c r="B4" s="389" t="s">
        <v>1</v>
      </c>
      <c r="C4" s="384"/>
      <c r="D4" s="389" t="s">
        <v>13</v>
      </c>
      <c r="E4" s="384"/>
      <c r="F4" s="401" t="s">
        <v>136</v>
      </c>
      <c r="G4" s="402"/>
      <c r="I4" s="399" t="s">
        <v>20</v>
      </c>
      <c r="J4" s="400"/>
      <c r="K4" s="389" t="s">
        <v>13</v>
      </c>
      <c r="L4" s="390"/>
      <c r="M4" s="406" t="s">
        <v>136</v>
      </c>
      <c r="N4" s="402"/>
      <c r="P4" s="395" t="s">
        <v>23</v>
      </c>
      <c r="Q4" s="384"/>
      <c r="R4" s="208" t="s">
        <v>0</v>
      </c>
    </row>
    <row r="5" spans="1:18" x14ac:dyDescent="0.25">
      <c r="A5" s="404"/>
      <c r="B5" s="392" t="s">
        <v>222</v>
      </c>
      <c r="C5" s="380"/>
      <c r="D5" s="392" t="str">
        <f>B5</f>
        <v>jan-ago</v>
      </c>
      <c r="E5" s="380"/>
      <c r="F5" s="392" t="str">
        <f>D5</f>
        <v>jan-ago</v>
      </c>
      <c r="G5" s="381"/>
      <c r="I5" s="394" t="str">
        <f>B5</f>
        <v>jan-ago</v>
      </c>
      <c r="J5" s="380"/>
      <c r="K5" s="392" t="str">
        <f>B5</f>
        <v>jan-ago</v>
      </c>
      <c r="L5" s="393"/>
      <c r="M5" s="380" t="str">
        <f>B5</f>
        <v>jan-ago</v>
      </c>
      <c r="N5" s="381"/>
      <c r="P5" s="394" t="str">
        <f>B5</f>
        <v>jan-ago</v>
      </c>
      <c r="Q5" s="393"/>
      <c r="R5" s="209" t="s">
        <v>132</v>
      </c>
    </row>
    <row r="6" spans="1:18" ht="19.5" customHeight="1" thickBot="1" x14ac:dyDescent="0.3">
      <c r="A6" s="405"/>
      <c r="B6" s="148">
        <f>'4'!E6</f>
        <v>2017</v>
      </c>
      <c r="C6" s="213">
        <f>'4'!F6</f>
        <v>2018</v>
      </c>
      <c r="D6" s="148">
        <f>B6</f>
        <v>2017</v>
      </c>
      <c r="E6" s="213">
        <f>C6</f>
        <v>2018</v>
      </c>
      <c r="F6" s="148" t="s">
        <v>1</v>
      </c>
      <c r="G6" s="212" t="s">
        <v>15</v>
      </c>
      <c r="I6" s="36">
        <f>B6</f>
        <v>2017</v>
      </c>
      <c r="J6" s="213">
        <f>E6</f>
        <v>2018</v>
      </c>
      <c r="K6" s="148">
        <f>B6</f>
        <v>2017</v>
      </c>
      <c r="L6" s="213">
        <f>C6</f>
        <v>2018</v>
      </c>
      <c r="M6" s="37">
        <v>1000</v>
      </c>
      <c r="N6" s="212" t="s">
        <v>15</v>
      </c>
      <c r="P6" s="36">
        <f>B6</f>
        <v>2017</v>
      </c>
      <c r="Q6" s="213">
        <f>C6</f>
        <v>2018</v>
      </c>
      <c r="R6" s="210" t="s">
        <v>24</v>
      </c>
    </row>
    <row r="7" spans="1:18" ht="20.100000000000001" customHeight="1" x14ac:dyDescent="0.25">
      <c r="A7" s="14" t="s">
        <v>139</v>
      </c>
      <c r="B7" s="59">
        <v>126154.33</v>
      </c>
      <c r="C7" s="245">
        <v>130739.00999999998</v>
      </c>
      <c r="D7" s="4">
        <f>B7/$B$33</f>
        <v>0.35391658168097495</v>
      </c>
      <c r="E7" s="247">
        <f>C7/$C$33</f>
        <v>0.37050054793348164</v>
      </c>
      <c r="F7" s="87">
        <f>(C7-B7)/B7</f>
        <v>3.6341836225518211E-2</v>
      </c>
      <c r="G7" s="101">
        <f>(E7-D7)/D7</f>
        <v>4.6858404242431602E-2</v>
      </c>
      <c r="I7" s="59">
        <v>46570.593000000008</v>
      </c>
      <c r="J7" s="245">
        <v>48982.424999999996</v>
      </c>
      <c r="K7" s="4">
        <f>I7/$I$33</f>
        <v>0.28211791442119893</v>
      </c>
      <c r="L7" s="247">
        <f>J7/$J$33</f>
        <v>0.29485193245557162</v>
      </c>
      <c r="M7" s="87">
        <f>(J7-I7)/I7</f>
        <v>5.1788732859811067E-2</v>
      </c>
      <c r="N7" s="101">
        <f>(L7-K7)/K7</f>
        <v>4.5137218813268758E-2</v>
      </c>
      <c r="P7" s="49">
        <f t="shared" ref="P7:Q33" si="0">(I7/B7)*10</f>
        <v>3.6915572378688872</v>
      </c>
      <c r="Q7" s="253">
        <f t="shared" si="0"/>
        <v>3.7465806877381129</v>
      </c>
      <c r="R7" s="104">
        <f>(Q7-P7)/P7</f>
        <v>1.4905213795625823E-2</v>
      </c>
    </row>
    <row r="8" spans="1:18" ht="20.100000000000001" customHeight="1" x14ac:dyDescent="0.25">
      <c r="A8" s="14" t="s">
        <v>141</v>
      </c>
      <c r="B8" s="25">
        <v>46185.74</v>
      </c>
      <c r="C8" s="223">
        <v>54373.19</v>
      </c>
      <c r="D8" s="4">
        <f t="shared" ref="D8:D32" si="1">B8/$B$33</f>
        <v>0.12957065542820664</v>
      </c>
      <c r="E8" s="229">
        <f t="shared" ref="E8:E32" si="2">C8/$C$33</f>
        <v>0.15408787849847808</v>
      </c>
      <c r="F8" s="87">
        <f t="shared" ref="F8:F33" si="3">(C8-B8)/B8</f>
        <v>0.17727224896688901</v>
      </c>
      <c r="G8" s="83">
        <f t="shared" ref="G8:G32" si="4">(E8-D8)/D8</f>
        <v>0.18921894767952374</v>
      </c>
      <c r="I8" s="25">
        <v>17452.66</v>
      </c>
      <c r="J8" s="223">
        <v>20702.103999999999</v>
      </c>
      <c r="K8" s="4">
        <f t="shared" ref="K8:K32" si="5">I8/$I$33</f>
        <v>0.10572568917690786</v>
      </c>
      <c r="L8" s="229">
        <f t="shared" ref="L8:L32" si="6">J8/$J$33</f>
        <v>0.12461725548084276</v>
      </c>
      <c r="M8" s="87">
        <f t="shared" ref="M8:M33" si="7">(J8-I8)/I8</f>
        <v>0.18618617448572305</v>
      </c>
      <c r="N8" s="83">
        <f t="shared" ref="N8:N32" si="8">(L8-K8)/K8</f>
        <v>0.17868473075000882</v>
      </c>
      <c r="P8" s="49">
        <f t="shared" si="0"/>
        <v>3.778798391018527</v>
      </c>
      <c r="Q8" s="254">
        <f t="shared" si="0"/>
        <v>3.8074102328739583</v>
      </c>
      <c r="R8" s="92">
        <f t="shared" ref="R8:R71" si="9">(Q8-P8)/P8</f>
        <v>7.5716772621254747E-3</v>
      </c>
    </row>
    <row r="9" spans="1:18" ht="20.100000000000001" customHeight="1" x14ac:dyDescent="0.25">
      <c r="A9" s="14" t="s">
        <v>146</v>
      </c>
      <c r="B9" s="25">
        <v>62110.009999999995</v>
      </c>
      <c r="C9" s="223">
        <v>52114.5</v>
      </c>
      <c r="D9" s="4">
        <f t="shared" si="1"/>
        <v>0.17424500948458263</v>
      </c>
      <c r="E9" s="229">
        <f t="shared" si="2"/>
        <v>0.14768698956248355</v>
      </c>
      <c r="F9" s="87">
        <f t="shared" si="3"/>
        <v>-0.16093235212810295</v>
      </c>
      <c r="G9" s="83">
        <f t="shared" si="4"/>
        <v>-0.15241767899498412</v>
      </c>
      <c r="I9" s="25">
        <v>22508.772000000001</v>
      </c>
      <c r="J9" s="223">
        <v>20017.356</v>
      </c>
      <c r="K9" s="4">
        <f t="shared" si="5"/>
        <v>0.1363548841394886</v>
      </c>
      <c r="L9" s="229">
        <f t="shared" si="6"/>
        <v>0.12049538378818794</v>
      </c>
      <c r="M9" s="87">
        <f t="shared" si="7"/>
        <v>-0.11068644704384588</v>
      </c>
      <c r="N9" s="83">
        <f t="shared" si="8"/>
        <v>-0.11631046772828958</v>
      </c>
      <c r="P9" s="49">
        <f t="shared" si="0"/>
        <v>3.6240168050206405</v>
      </c>
      <c r="Q9" s="254">
        <f t="shared" si="0"/>
        <v>3.8410338773278068</v>
      </c>
      <c r="R9" s="92">
        <f t="shared" si="9"/>
        <v>5.9883020411636928E-2</v>
      </c>
    </row>
    <row r="10" spans="1:18" ht="20.100000000000001" customHeight="1" x14ac:dyDescent="0.25">
      <c r="A10" s="14" t="s">
        <v>140</v>
      </c>
      <c r="B10" s="25">
        <v>19146.68</v>
      </c>
      <c r="C10" s="223">
        <v>19692.5</v>
      </c>
      <c r="D10" s="4">
        <f t="shared" si="1"/>
        <v>5.3714585429921344E-2</v>
      </c>
      <c r="E10" s="229">
        <f t="shared" si="2"/>
        <v>5.5806465416711422E-2</v>
      </c>
      <c r="F10" s="87">
        <f t="shared" si="3"/>
        <v>2.8507292125841122E-2</v>
      </c>
      <c r="G10" s="83">
        <f t="shared" si="4"/>
        <v>3.8944356919951406E-2</v>
      </c>
      <c r="I10" s="25">
        <v>17800.3</v>
      </c>
      <c r="J10" s="223">
        <v>18025.786999999997</v>
      </c>
      <c r="K10" s="4">
        <f t="shared" si="5"/>
        <v>0.10783164199931203</v>
      </c>
      <c r="L10" s="229">
        <f t="shared" si="6"/>
        <v>0.10850704371991629</v>
      </c>
      <c r="M10" s="87">
        <f t="shared" si="7"/>
        <v>1.2667595489963504E-2</v>
      </c>
      <c r="N10" s="83">
        <f t="shared" si="8"/>
        <v>6.2634835942549398E-3</v>
      </c>
      <c r="P10" s="49">
        <f t="shared" si="0"/>
        <v>9.2968075927523728</v>
      </c>
      <c r="Q10" s="254">
        <f t="shared" si="0"/>
        <v>9.1536305700139629</v>
      </c>
      <c r="R10" s="92">
        <f t="shared" si="9"/>
        <v>-1.5400665369263768E-2</v>
      </c>
    </row>
    <row r="11" spans="1:18" ht="20.100000000000001" customHeight="1" x14ac:dyDescent="0.25">
      <c r="A11" s="14" t="s">
        <v>145</v>
      </c>
      <c r="B11" s="25">
        <v>31093.61</v>
      </c>
      <c r="C11" s="223">
        <v>23019.279999999999</v>
      </c>
      <c r="D11" s="4">
        <f t="shared" si="1"/>
        <v>8.7230808195972176E-2</v>
      </c>
      <c r="E11" s="229">
        <f t="shared" si="2"/>
        <v>6.523420861940317E-2</v>
      </c>
      <c r="F11" s="87">
        <f t="shared" si="3"/>
        <v>-0.25967811392758838</v>
      </c>
      <c r="G11" s="83">
        <f t="shared" si="4"/>
        <v>-0.25216549097139612</v>
      </c>
      <c r="I11" s="25">
        <v>15660.395</v>
      </c>
      <c r="J11" s="223">
        <v>12330.599000000004</v>
      </c>
      <c r="K11" s="4">
        <f t="shared" si="5"/>
        <v>9.4868407117173092E-2</v>
      </c>
      <c r="L11" s="229">
        <f t="shared" si="6"/>
        <v>7.4224600833558987E-2</v>
      </c>
      <c r="M11" s="87">
        <f t="shared" si="7"/>
        <v>-0.21262528818717513</v>
      </c>
      <c r="N11" s="83">
        <f t="shared" si="8"/>
        <v>-0.21760464743670352</v>
      </c>
      <c r="P11" s="49">
        <f t="shared" si="0"/>
        <v>5.0365316217705178</v>
      </c>
      <c r="Q11" s="254">
        <f t="shared" si="0"/>
        <v>5.356639738514847</v>
      </c>
      <c r="R11" s="92">
        <f t="shared" si="9"/>
        <v>6.3557253440175945E-2</v>
      </c>
    </row>
    <row r="12" spans="1:18" ht="20.100000000000001" customHeight="1" x14ac:dyDescent="0.25">
      <c r="A12" s="14" t="s">
        <v>142</v>
      </c>
      <c r="B12" s="25">
        <v>12554.320000000002</v>
      </c>
      <c r="C12" s="223">
        <v>13898.08</v>
      </c>
      <c r="D12" s="4">
        <f t="shared" si="1"/>
        <v>3.5220210195948863E-2</v>
      </c>
      <c r="E12" s="229">
        <f t="shared" si="2"/>
        <v>3.938569104373181E-2</v>
      </c>
      <c r="F12" s="87">
        <f t="shared" si="3"/>
        <v>0.10703566581065309</v>
      </c>
      <c r="G12" s="83">
        <f t="shared" si="4"/>
        <v>0.11826961919330264</v>
      </c>
      <c r="I12" s="25">
        <v>5855.7880000000005</v>
      </c>
      <c r="J12" s="223">
        <v>6573.2129999999997</v>
      </c>
      <c r="K12" s="4">
        <f t="shared" si="5"/>
        <v>3.5473516471063261E-2</v>
      </c>
      <c r="L12" s="229">
        <f t="shared" si="6"/>
        <v>3.95677542606779E-2</v>
      </c>
      <c r="M12" s="87">
        <f t="shared" si="7"/>
        <v>0.12251553505693841</v>
      </c>
      <c r="N12" s="83">
        <f t="shared" si="8"/>
        <v>0.11541674457209289</v>
      </c>
      <c r="P12" s="49">
        <f t="shared" si="0"/>
        <v>4.6643609530424586</v>
      </c>
      <c r="Q12" s="254">
        <f t="shared" si="0"/>
        <v>4.7295835108158819</v>
      </c>
      <c r="R12" s="92">
        <f t="shared" si="9"/>
        <v>1.398317120609633E-2</v>
      </c>
    </row>
    <row r="13" spans="1:18" ht="20.100000000000001" customHeight="1" x14ac:dyDescent="0.25">
      <c r="A13" s="14" t="s">
        <v>153</v>
      </c>
      <c r="B13" s="25">
        <v>6694.55</v>
      </c>
      <c r="C13" s="223">
        <v>7653.6</v>
      </c>
      <c r="D13" s="4">
        <f t="shared" si="1"/>
        <v>1.878106167178226E-2</v>
      </c>
      <c r="E13" s="229">
        <f t="shared" si="2"/>
        <v>2.1689494158351787E-2</v>
      </c>
      <c r="F13" s="87">
        <f t="shared" si="3"/>
        <v>0.14325832206795083</v>
      </c>
      <c r="G13" s="83">
        <f t="shared" si="4"/>
        <v>0.15485985496439331</v>
      </c>
      <c r="I13" s="25">
        <v>5213.2370000000001</v>
      </c>
      <c r="J13" s="223">
        <v>6006.0529999999999</v>
      </c>
      <c r="K13" s="4">
        <f t="shared" si="5"/>
        <v>3.1581035479265378E-2</v>
      </c>
      <c r="L13" s="229">
        <f t="shared" si="6"/>
        <v>3.6153708875797462E-2</v>
      </c>
      <c r="M13" s="87">
        <f t="shared" si="7"/>
        <v>0.15207749043444596</v>
      </c>
      <c r="N13" s="83">
        <f t="shared" si="8"/>
        <v>0.14479175008477119</v>
      </c>
      <c r="P13" s="49">
        <f t="shared" si="0"/>
        <v>7.7872851797357558</v>
      </c>
      <c r="Q13" s="254">
        <f t="shared" si="0"/>
        <v>7.847356799414654</v>
      </c>
      <c r="R13" s="92">
        <f t="shared" si="9"/>
        <v>7.7140644386849821E-3</v>
      </c>
    </row>
    <row r="14" spans="1:18" ht="20.100000000000001" customHeight="1" x14ac:dyDescent="0.25">
      <c r="A14" s="14" t="s">
        <v>144</v>
      </c>
      <c r="B14" s="25">
        <v>7000.9500000000007</v>
      </c>
      <c r="C14" s="223">
        <v>6409.5</v>
      </c>
      <c r="D14" s="4">
        <f t="shared" si="1"/>
        <v>1.9640644062866662E-2</v>
      </c>
      <c r="E14" s="229">
        <f t="shared" si="2"/>
        <v>1.8163846138804715E-2</v>
      </c>
      <c r="F14" s="87">
        <f t="shared" si="3"/>
        <v>-8.4481391811111445E-2</v>
      </c>
      <c r="G14" s="83">
        <f t="shared" si="4"/>
        <v>-7.5190911221390974E-2</v>
      </c>
      <c r="I14" s="25">
        <v>6652.6549999999988</v>
      </c>
      <c r="J14" s="223">
        <v>5771.71</v>
      </c>
      <c r="K14" s="4">
        <f t="shared" si="5"/>
        <v>4.0300821463960329E-2</v>
      </c>
      <c r="L14" s="229">
        <f t="shared" si="6"/>
        <v>3.4743070541590121E-2</v>
      </c>
      <c r="M14" s="87">
        <f t="shared" si="7"/>
        <v>-0.13242006386923702</v>
      </c>
      <c r="N14" s="83">
        <f t="shared" si="8"/>
        <v>-0.13790664111748488</v>
      </c>
      <c r="P14" s="49">
        <f t="shared" si="0"/>
        <v>9.5025032317042655</v>
      </c>
      <c r="Q14" s="254">
        <f t="shared" si="0"/>
        <v>9.0049301817614484</v>
      </c>
      <c r="R14" s="92">
        <f t="shared" si="9"/>
        <v>-5.2362313151623915E-2</v>
      </c>
    </row>
    <row r="15" spans="1:18" ht="20.100000000000001" customHeight="1" x14ac:dyDescent="0.25">
      <c r="A15" s="14" t="s">
        <v>150</v>
      </c>
      <c r="B15" s="25">
        <v>9419.52</v>
      </c>
      <c r="C15" s="223">
        <v>7993.65</v>
      </c>
      <c r="D15" s="4">
        <f t="shared" si="1"/>
        <v>2.6425762155572283E-2</v>
      </c>
      <c r="E15" s="229">
        <f t="shared" si="2"/>
        <v>2.265315994811706E-2</v>
      </c>
      <c r="F15" s="87">
        <f t="shared" si="3"/>
        <v>-0.1513739553607828</v>
      </c>
      <c r="G15" s="83">
        <f t="shared" si="4"/>
        <v>-0.14276228572880389</v>
      </c>
      <c r="I15" s="25">
        <v>3983.355</v>
      </c>
      <c r="J15" s="223">
        <v>3459.576</v>
      </c>
      <c r="K15" s="4">
        <f t="shared" si="5"/>
        <v>2.4130588266274702E-2</v>
      </c>
      <c r="L15" s="229">
        <f t="shared" si="6"/>
        <v>2.0825074893227862E-2</v>
      </c>
      <c r="M15" s="87">
        <f t="shared" si="7"/>
        <v>-0.13149192075524274</v>
      </c>
      <c r="N15" s="83">
        <f t="shared" si="8"/>
        <v>-0.13698436758239657</v>
      </c>
      <c r="P15" s="49">
        <f t="shared" si="0"/>
        <v>4.2288301314716668</v>
      </c>
      <c r="Q15" s="254">
        <f t="shared" si="0"/>
        <v>4.327905274811882</v>
      </c>
      <c r="R15" s="92">
        <f t="shared" si="9"/>
        <v>2.3428499197184906E-2</v>
      </c>
    </row>
    <row r="16" spans="1:18" ht="20.100000000000001" customHeight="1" x14ac:dyDescent="0.25">
      <c r="A16" s="14" t="s">
        <v>157</v>
      </c>
      <c r="B16" s="25">
        <v>780.68000000000006</v>
      </c>
      <c r="C16" s="223">
        <v>856.06999999999994</v>
      </c>
      <c r="D16" s="4">
        <f t="shared" si="1"/>
        <v>2.1901396249078692E-3</v>
      </c>
      <c r="E16" s="229">
        <f t="shared" si="2"/>
        <v>2.4260119766045013E-3</v>
      </c>
      <c r="F16" s="87">
        <f t="shared" si="3"/>
        <v>9.6569657221908939E-2</v>
      </c>
      <c r="G16" s="83">
        <f t="shared" si="4"/>
        <v>0.10769740386143389</v>
      </c>
      <c r="I16" s="25">
        <v>2056.0120000000002</v>
      </c>
      <c r="J16" s="223">
        <v>2308.8019999999997</v>
      </c>
      <c r="K16" s="4">
        <f t="shared" si="5"/>
        <v>1.2455023226029311E-2</v>
      </c>
      <c r="L16" s="229">
        <f t="shared" si="6"/>
        <v>1.3897938522996537E-2</v>
      </c>
      <c r="M16" s="87">
        <f t="shared" si="7"/>
        <v>0.12295161701390823</v>
      </c>
      <c r="N16" s="83">
        <f t="shared" si="8"/>
        <v>0.11585006874589594</v>
      </c>
      <c r="P16" s="49">
        <f t="shared" si="0"/>
        <v>26.336168468514629</v>
      </c>
      <c r="Q16" s="254">
        <f t="shared" si="0"/>
        <v>26.969780508603268</v>
      </c>
      <c r="R16" s="92">
        <f t="shared" si="9"/>
        <v>2.4058626479631393E-2</v>
      </c>
    </row>
    <row r="17" spans="1:18" ht="20.100000000000001" customHeight="1" x14ac:dyDescent="0.25">
      <c r="A17" s="14" t="s">
        <v>147</v>
      </c>
      <c r="B17" s="25">
        <v>3316.33</v>
      </c>
      <c r="C17" s="223">
        <v>3306.9399999999996</v>
      </c>
      <c r="D17" s="4">
        <f t="shared" si="1"/>
        <v>9.3037169419873857E-3</v>
      </c>
      <c r="E17" s="229">
        <f t="shared" si="2"/>
        <v>9.3715187378514489E-3</v>
      </c>
      <c r="F17" s="87">
        <f t="shared" si="3"/>
        <v>-2.8314431917210673E-3</v>
      </c>
      <c r="G17" s="83">
        <f t="shared" si="4"/>
        <v>7.2876030393912534E-3</v>
      </c>
      <c r="I17" s="25">
        <v>2106.6889999999999</v>
      </c>
      <c r="J17" s="223">
        <v>1971.9010000000001</v>
      </c>
      <c r="K17" s="4">
        <f t="shared" si="5"/>
        <v>1.2762017159929251E-2</v>
      </c>
      <c r="L17" s="229">
        <f t="shared" si="6"/>
        <v>1.1869947648795955E-2</v>
      </c>
      <c r="M17" s="87">
        <f t="shared" si="7"/>
        <v>-6.3980967290378304E-2</v>
      </c>
      <c r="N17" s="83">
        <f t="shared" si="8"/>
        <v>-6.9900353522032194E-2</v>
      </c>
      <c r="P17" s="49">
        <f t="shared" si="0"/>
        <v>6.3524709543380791</v>
      </c>
      <c r="Q17" s="254">
        <f t="shared" si="0"/>
        <v>5.962917379813363</v>
      </c>
      <c r="R17" s="92">
        <f t="shared" si="9"/>
        <v>-6.1323157134420485E-2</v>
      </c>
    </row>
    <row r="18" spans="1:18" ht="20.100000000000001" customHeight="1" x14ac:dyDescent="0.25">
      <c r="A18" s="14" t="s">
        <v>143</v>
      </c>
      <c r="B18" s="25">
        <v>3857.4799999999996</v>
      </c>
      <c r="C18" s="223">
        <v>4213.33</v>
      </c>
      <c r="D18" s="4">
        <f t="shared" si="1"/>
        <v>1.0821872982899017E-2</v>
      </c>
      <c r="E18" s="229">
        <f t="shared" si="2"/>
        <v>1.1940132280522672E-2</v>
      </c>
      <c r="F18" s="87">
        <f t="shared" si="3"/>
        <v>9.2249344131401956E-2</v>
      </c>
      <c r="G18" s="83">
        <f t="shared" si="4"/>
        <v>0.10333324918808001</v>
      </c>
      <c r="I18" s="25">
        <v>1793.7479999999998</v>
      </c>
      <c r="J18" s="223">
        <v>1947.068</v>
      </c>
      <c r="K18" s="4">
        <f t="shared" si="5"/>
        <v>1.0866265859169898E-2</v>
      </c>
      <c r="L18" s="229">
        <f t="shared" si="6"/>
        <v>1.1720464277185235E-2</v>
      </c>
      <c r="M18" s="87">
        <f t="shared" si="7"/>
        <v>8.547465976268695E-2</v>
      </c>
      <c r="N18" s="83">
        <f t="shared" si="8"/>
        <v>7.8610115847155493E-2</v>
      </c>
      <c r="P18" s="49">
        <f t="shared" si="0"/>
        <v>4.6500513288468124</v>
      </c>
      <c r="Q18" s="254">
        <f t="shared" si="0"/>
        <v>4.6212093522225892</v>
      </c>
      <c r="R18" s="92">
        <f t="shared" si="9"/>
        <v>-6.2025071519749911E-3</v>
      </c>
    </row>
    <row r="19" spans="1:18" ht="20.100000000000001" customHeight="1" x14ac:dyDescent="0.25">
      <c r="A19" s="14" t="s">
        <v>158</v>
      </c>
      <c r="B19" s="25">
        <v>2689.73</v>
      </c>
      <c r="C19" s="223">
        <v>3000.54</v>
      </c>
      <c r="D19" s="4">
        <f t="shared" si="1"/>
        <v>7.5458372871130839E-3</v>
      </c>
      <c r="E19" s="229">
        <f t="shared" si="2"/>
        <v>8.5032134945516973E-3</v>
      </c>
      <c r="F19" s="87">
        <f t="shared" si="3"/>
        <v>0.11555434932130733</v>
      </c>
      <c r="G19" s="83">
        <f t="shared" si="4"/>
        <v>0.12687474842237026</v>
      </c>
      <c r="I19" s="25">
        <v>1379.252</v>
      </c>
      <c r="J19" s="223">
        <v>1487.704</v>
      </c>
      <c r="K19" s="4">
        <f t="shared" si="5"/>
        <v>8.3553090616919432E-3</v>
      </c>
      <c r="L19" s="229">
        <f t="shared" si="6"/>
        <v>8.9553018112493166E-3</v>
      </c>
      <c r="M19" s="87">
        <f t="shared" si="7"/>
        <v>7.8631026092403716E-2</v>
      </c>
      <c r="N19" s="83">
        <f t="shared" si="8"/>
        <v>7.1809761329866995E-2</v>
      </c>
      <c r="P19" s="49">
        <f t="shared" si="0"/>
        <v>5.1278455458354557</v>
      </c>
      <c r="Q19" s="254">
        <f t="shared" si="0"/>
        <v>4.9581208715764493</v>
      </c>
      <c r="R19" s="92">
        <f t="shared" si="9"/>
        <v>-3.3098632309010771E-2</v>
      </c>
    </row>
    <row r="20" spans="1:18" ht="20.100000000000001" customHeight="1" x14ac:dyDescent="0.25">
      <c r="A20" s="14" t="s">
        <v>149</v>
      </c>
      <c r="B20" s="25">
        <v>4367.03</v>
      </c>
      <c r="C20" s="223">
        <v>3995.83</v>
      </c>
      <c r="D20" s="4">
        <f t="shared" si="1"/>
        <v>1.2251377576166176E-2</v>
      </c>
      <c r="E20" s="229">
        <f t="shared" si="2"/>
        <v>1.1323760249133324E-2</v>
      </c>
      <c r="F20" s="87">
        <f t="shared" si="3"/>
        <v>-8.5000561022021789E-2</v>
      </c>
      <c r="G20" s="83">
        <f t="shared" si="4"/>
        <v>-7.5715348846764702E-2</v>
      </c>
      <c r="I20" s="25">
        <v>1539.8570000000002</v>
      </c>
      <c r="J20" s="223">
        <v>1401.673</v>
      </c>
      <c r="K20" s="4">
        <f t="shared" si="5"/>
        <v>9.3282309148797846E-3</v>
      </c>
      <c r="L20" s="229">
        <f t="shared" si="6"/>
        <v>8.4374342985427623E-3</v>
      </c>
      <c r="M20" s="87">
        <f t="shared" si="7"/>
        <v>-8.9738202963002528E-2</v>
      </c>
      <c r="N20" s="83">
        <f t="shared" si="8"/>
        <v>-9.5494700384837358E-2</v>
      </c>
      <c r="P20" s="49">
        <f t="shared" si="0"/>
        <v>3.526096683558392</v>
      </c>
      <c r="Q20" s="254">
        <f t="shared" si="0"/>
        <v>3.5078394225980585</v>
      </c>
      <c r="R20" s="92">
        <f t="shared" si="9"/>
        <v>-5.1777539298522735E-3</v>
      </c>
    </row>
    <row r="21" spans="1:18" ht="20.100000000000001" customHeight="1" x14ac:dyDescent="0.25">
      <c r="A21" s="14" t="s">
        <v>152</v>
      </c>
      <c r="B21" s="25">
        <v>1368.24</v>
      </c>
      <c r="C21" s="223">
        <v>1846.7800000000002</v>
      </c>
      <c r="D21" s="4">
        <f t="shared" si="1"/>
        <v>3.838495465983428E-3</v>
      </c>
      <c r="E21" s="229">
        <f t="shared" si="2"/>
        <v>5.2335794948469893E-3</v>
      </c>
      <c r="F21" s="87">
        <f t="shared" si="3"/>
        <v>0.34974858212009602</v>
      </c>
      <c r="G21" s="83">
        <f t="shared" si="4"/>
        <v>0.36344553256001794</v>
      </c>
      <c r="I21" s="25">
        <v>783.27099999999996</v>
      </c>
      <c r="J21" s="223">
        <v>1105.0949999999998</v>
      </c>
      <c r="K21" s="4">
        <f t="shared" si="5"/>
        <v>4.7449423920070521E-3</v>
      </c>
      <c r="L21" s="229">
        <f t="shared" si="6"/>
        <v>6.6521695546308685E-3</v>
      </c>
      <c r="M21" s="87">
        <f t="shared" si="7"/>
        <v>0.41087184384459513</v>
      </c>
      <c r="N21" s="83">
        <f t="shared" si="8"/>
        <v>0.40194948748726173</v>
      </c>
      <c r="P21" s="49">
        <f t="shared" si="0"/>
        <v>5.7246608782085007</v>
      </c>
      <c r="Q21" s="254">
        <f t="shared" si="0"/>
        <v>5.9839017100033551</v>
      </c>
      <c r="R21" s="92">
        <f t="shared" si="9"/>
        <v>4.5284923825213971E-2</v>
      </c>
    </row>
    <row r="22" spans="1:18" ht="20.100000000000001" customHeight="1" x14ac:dyDescent="0.25">
      <c r="A22" s="14" t="s">
        <v>151</v>
      </c>
      <c r="B22" s="25">
        <v>1650.3600000000001</v>
      </c>
      <c r="C22" s="223">
        <v>1539.77</v>
      </c>
      <c r="D22" s="4">
        <f t="shared" si="1"/>
        <v>4.6299621245106202E-3</v>
      </c>
      <c r="E22" s="229">
        <f t="shared" si="2"/>
        <v>4.3635455759649484E-3</v>
      </c>
      <c r="F22" s="87">
        <f t="shared" si="3"/>
        <v>-6.7009622143047662E-2</v>
      </c>
      <c r="G22" s="83">
        <f t="shared" si="4"/>
        <v>-5.7541841894404609E-2</v>
      </c>
      <c r="I22" s="25">
        <v>1124.886</v>
      </c>
      <c r="J22" s="223">
        <v>1051.4989999999998</v>
      </c>
      <c r="K22" s="4">
        <f t="shared" si="5"/>
        <v>6.814396636126251E-3</v>
      </c>
      <c r="L22" s="229">
        <f t="shared" si="6"/>
        <v>6.3295459978778322E-3</v>
      </c>
      <c r="M22" s="87">
        <f t="shared" si="7"/>
        <v>-6.5239499824871303E-2</v>
      </c>
      <c r="N22" s="83">
        <f t="shared" si="8"/>
        <v>-7.1150927094264294E-2</v>
      </c>
      <c r="P22" s="49">
        <f t="shared" si="0"/>
        <v>6.8160037809932374</v>
      </c>
      <c r="Q22" s="254">
        <f t="shared" si="0"/>
        <v>6.8289354903654429</v>
      </c>
      <c r="R22" s="92">
        <f t="shared" si="9"/>
        <v>1.8972567779768777E-3</v>
      </c>
    </row>
    <row r="23" spans="1:18" ht="20.100000000000001" customHeight="1" x14ac:dyDescent="0.25">
      <c r="A23" s="14" t="s">
        <v>165</v>
      </c>
      <c r="B23" s="25">
        <v>1760.73</v>
      </c>
      <c r="C23" s="223">
        <v>1787.02</v>
      </c>
      <c r="D23" s="4">
        <f t="shared" si="1"/>
        <v>4.9395969433878566E-3</v>
      </c>
      <c r="E23" s="229">
        <f t="shared" si="2"/>
        <v>5.0642259656707702E-3</v>
      </c>
      <c r="F23" s="87">
        <f t="shared" si="3"/>
        <v>1.4931306901114858E-2</v>
      </c>
      <c r="G23" s="83">
        <f t="shared" si="4"/>
        <v>2.5230605596220149E-2</v>
      </c>
      <c r="I23" s="25">
        <v>780.58499999999992</v>
      </c>
      <c r="J23" s="223">
        <v>982.33800000000008</v>
      </c>
      <c r="K23" s="4">
        <f t="shared" si="5"/>
        <v>4.7286709926255719E-3</v>
      </c>
      <c r="L23" s="229">
        <f t="shared" si="6"/>
        <v>5.9132282165397362E-3</v>
      </c>
      <c r="M23" s="87">
        <f t="shared" si="7"/>
        <v>0.25846384442437426</v>
      </c>
      <c r="N23" s="83">
        <f t="shared" si="8"/>
        <v>0.25050531655966291</v>
      </c>
      <c r="P23" s="49">
        <f t="shared" si="0"/>
        <v>4.433303232182106</v>
      </c>
      <c r="Q23" s="254">
        <f t="shared" si="0"/>
        <v>5.4970733399738112</v>
      </c>
      <c r="R23" s="92">
        <f t="shared" si="9"/>
        <v>0.23994977380965421</v>
      </c>
    </row>
    <row r="24" spans="1:18" ht="20.100000000000001" customHeight="1" x14ac:dyDescent="0.25">
      <c r="A24" s="14" t="s">
        <v>160</v>
      </c>
      <c r="B24" s="25">
        <v>1293.1400000000001</v>
      </c>
      <c r="C24" s="223">
        <v>1351.3100000000002</v>
      </c>
      <c r="D24" s="4">
        <f t="shared" si="1"/>
        <v>3.6278080065498819E-3</v>
      </c>
      <c r="E24" s="229">
        <f t="shared" si="2"/>
        <v>3.8294698378700683E-3</v>
      </c>
      <c r="F24" s="87">
        <f t="shared" si="3"/>
        <v>4.4983528465595425E-2</v>
      </c>
      <c r="G24" s="83">
        <f t="shared" si="4"/>
        <v>5.5587790466334754E-2</v>
      </c>
      <c r="I24" s="25">
        <v>812.99600000000009</v>
      </c>
      <c r="J24" s="223">
        <v>906.99499999999989</v>
      </c>
      <c r="K24" s="4">
        <f t="shared" si="5"/>
        <v>4.925012141305073E-3</v>
      </c>
      <c r="L24" s="229">
        <f t="shared" si="6"/>
        <v>5.4596976053664387E-3</v>
      </c>
      <c r="M24" s="87">
        <f t="shared" si="7"/>
        <v>0.115620495057786</v>
      </c>
      <c r="N24" s="83">
        <f t="shared" si="8"/>
        <v>0.10856530881966112</v>
      </c>
      <c r="P24" s="49">
        <f t="shared" si="0"/>
        <v>6.2869913543777169</v>
      </c>
      <c r="Q24" s="254">
        <f t="shared" si="0"/>
        <v>6.7119683862326172</v>
      </c>
      <c r="R24" s="92">
        <f t="shared" si="9"/>
        <v>6.7596248809692255E-2</v>
      </c>
    </row>
    <row r="25" spans="1:18" ht="20.100000000000001" customHeight="1" x14ac:dyDescent="0.25">
      <c r="A25" s="14" t="s">
        <v>182</v>
      </c>
      <c r="B25" s="25">
        <v>849.76999999999987</v>
      </c>
      <c r="C25" s="223">
        <v>550.41</v>
      </c>
      <c r="D25" s="4">
        <f t="shared" si="1"/>
        <v>2.3839664767356145E-3</v>
      </c>
      <c r="E25" s="229">
        <f t="shared" si="2"/>
        <v>1.559803815158671E-3</v>
      </c>
      <c r="F25" s="87">
        <f t="shared" si="3"/>
        <v>-0.35228355908069237</v>
      </c>
      <c r="G25" s="83">
        <f t="shared" si="4"/>
        <v>-0.34571067572454978</v>
      </c>
      <c r="I25" s="25">
        <v>1420.47</v>
      </c>
      <c r="J25" s="223">
        <v>898.72099999999989</v>
      </c>
      <c r="K25" s="4">
        <f t="shared" si="5"/>
        <v>8.6050017421483212E-3</v>
      </c>
      <c r="L25" s="229">
        <f t="shared" si="6"/>
        <v>5.4098918864961014E-3</v>
      </c>
      <c r="M25" s="87">
        <f t="shared" si="7"/>
        <v>-0.36730729969657938</v>
      </c>
      <c r="N25" s="83">
        <f t="shared" si="8"/>
        <v>-0.37130844959649362</v>
      </c>
      <c r="P25" s="49">
        <f t="shared" si="0"/>
        <v>16.715934900031776</v>
      </c>
      <c r="Q25" s="254">
        <f t="shared" si="0"/>
        <v>16.328209879907703</v>
      </c>
      <c r="R25" s="92">
        <f t="shared" si="9"/>
        <v>-2.3194934799808036E-2</v>
      </c>
    </row>
    <row r="26" spans="1:18" ht="20.100000000000001" customHeight="1" x14ac:dyDescent="0.25">
      <c r="A26" s="14" t="s">
        <v>154</v>
      </c>
      <c r="B26" s="25">
        <v>1482.78</v>
      </c>
      <c r="C26" s="223">
        <v>1421.44</v>
      </c>
      <c r="D26" s="4">
        <f t="shared" si="1"/>
        <v>4.1598289094390657E-3</v>
      </c>
      <c r="E26" s="229">
        <f t="shared" si="2"/>
        <v>4.0282108519451715E-3</v>
      </c>
      <c r="F26" s="87">
        <f t="shared" si="3"/>
        <v>-4.1368240736993973E-2</v>
      </c>
      <c r="G26" s="83">
        <f t="shared" si="4"/>
        <v>-3.1640257414250798E-2</v>
      </c>
      <c r="I26" s="25">
        <v>764.73900000000003</v>
      </c>
      <c r="J26" s="223">
        <v>728.46100000000001</v>
      </c>
      <c r="K26" s="4">
        <f t="shared" si="5"/>
        <v>4.6326782172722864E-3</v>
      </c>
      <c r="L26" s="229">
        <f t="shared" si="6"/>
        <v>4.3850040819440484E-3</v>
      </c>
      <c r="M26" s="87">
        <f t="shared" si="7"/>
        <v>-4.7438407090523722E-2</v>
      </c>
      <c r="N26" s="83">
        <f t="shared" si="8"/>
        <v>-5.3462408505909172E-2</v>
      </c>
      <c r="P26" s="49">
        <f t="shared" si="0"/>
        <v>5.1574677295350622</v>
      </c>
      <c r="Q26" s="254">
        <f t="shared" si="0"/>
        <v>5.1248100517784776</v>
      </c>
      <c r="R26" s="92">
        <f t="shared" si="9"/>
        <v>-6.3321148030777126E-3</v>
      </c>
    </row>
    <row r="27" spans="1:18" ht="20.100000000000001" customHeight="1" x14ac:dyDescent="0.25">
      <c r="A27" s="14" t="s">
        <v>156</v>
      </c>
      <c r="B27" s="25">
        <v>1140.54</v>
      </c>
      <c r="C27" s="223">
        <v>1070.82</v>
      </c>
      <c r="D27" s="4">
        <f t="shared" si="1"/>
        <v>3.1997000663427024E-3</v>
      </c>
      <c r="E27" s="229">
        <f t="shared" si="2"/>
        <v>3.0345907984015703E-3</v>
      </c>
      <c r="F27" s="87">
        <f t="shared" si="3"/>
        <v>-6.1128938923667761E-2</v>
      </c>
      <c r="G27" s="83">
        <f t="shared" si="4"/>
        <v>-5.160148280080952E-2</v>
      </c>
      <c r="I27" s="25">
        <v>682.47800000000007</v>
      </c>
      <c r="J27" s="223">
        <v>643.52099999999996</v>
      </c>
      <c r="K27" s="4">
        <f t="shared" si="5"/>
        <v>4.1343529810400096E-3</v>
      </c>
      <c r="L27" s="229">
        <f t="shared" si="6"/>
        <v>3.8737038932993195E-3</v>
      </c>
      <c r="M27" s="87">
        <f t="shared" si="7"/>
        <v>-5.7081693475833806E-2</v>
      </c>
      <c r="N27" s="83">
        <f t="shared" si="8"/>
        <v>-6.3044710728865486E-2</v>
      </c>
      <c r="P27" s="49">
        <f t="shared" si="0"/>
        <v>5.983814684272363</v>
      </c>
      <c r="Q27" s="254">
        <f t="shared" si="0"/>
        <v>6.0096094581722417</v>
      </c>
      <c r="R27" s="92">
        <f t="shared" si="9"/>
        <v>4.3107574784487807E-3</v>
      </c>
    </row>
    <row r="28" spans="1:18" ht="20.100000000000001" customHeight="1" x14ac:dyDescent="0.25">
      <c r="A28" s="14" t="s">
        <v>184</v>
      </c>
      <c r="B28" s="25">
        <v>412.21000000000004</v>
      </c>
      <c r="C28" s="223">
        <v>665.31</v>
      </c>
      <c r="D28" s="4">
        <f t="shared" si="1"/>
        <v>1.1564244694154747E-3</v>
      </c>
      <c r="E28" s="229">
        <f t="shared" si="2"/>
        <v>1.8854182813960783E-3</v>
      </c>
      <c r="F28" s="87">
        <f t="shared" si="3"/>
        <v>0.61400742340069359</v>
      </c>
      <c r="G28" s="83">
        <f t="shared" si="4"/>
        <v>0.630386014184809</v>
      </c>
      <c r="I28" s="25">
        <v>327.62900000000002</v>
      </c>
      <c r="J28" s="223">
        <v>629.87699999999995</v>
      </c>
      <c r="K28" s="4">
        <f t="shared" si="5"/>
        <v>1.9847290796555454E-3</v>
      </c>
      <c r="L28" s="229">
        <f t="shared" si="6"/>
        <v>3.7915732154812283E-3</v>
      </c>
      <c r="M28" s="87">
        <f t="shared" si="7"/>
        <v>0.92253127775624233</v>
      </c>
      <c r="N28" s="83">
        <f t="shared" si="8"/>
        <v>0.91037318611730378</v>
      </c>
      <c r="P28" s="49">
        <f t="shared" si="0"/>
        <v>7.9481089735814265</v>
      </c>
      <c r="Q28" s="254">
        <f t="shared" si="0"/>
        <v>9.4674212021463671</v>
      </c>
      <c r="R28" s="92">
        <f t="shared" si="9"/>
        <v>0.19115392524372207</v>
      </c>
    </row>
    <row r="29" spans="1:18" ht="20.100000000000001" customHeight="1" x14ac:dyDescent="0.25">
      <c r="A29" s="14" t="s">
        <v>166</v>
      </c>
      <c r="B29" s="25">
        <v>820.85000000000014</v>
      </c>
      <c r="C29" s="223">
        <v>1115.7200000000003</v>
      </c>
      <c r="D29" s="4">
        <f t="shared" si="1"/>
        <v>2.3028335695875705E-3</v>
      </c>
      <c r="E29" s="229">
        <f t="shared" si="2"/>
        <v>3.1618326568355099E-3</v>
      </c>
      <c r="F29" s="87">
        <f>(C29-B29)/B29</f>
        <v>0.35922519339708847</v>
      </c>
      <c r="G29" s="83">
        <f>(E29-D29)/D29</f>
        <v>0.37301831039478167</v>
      </c>
      <c r="I29" s="25">
        <v>492.22499999999997</v>
      </c>
      <c r="J29" s="223">
        <v>627.41500000000008</v>
      </c>
      <c r="K29" s="4">
        <f t="shared" si="5"/>
        <v>2.981827833413558E-3</v>
      </c>
      <c r="L29" s="229">
        <f t="shared" si="6"/>
        <v>3.776753094637771E-3</v>
      </c>
      <c r="M29" s="87">
        <f>(J29-I29)/I29</f>
        <v>0.27465082025496496</v>
      </c>
      <c r="N29" s="83">
        <f>(L29-K29)/K29</f>
        <v>0.26658992592278302</v>
      </c>
      <c r="P29" s="49">
        <f t="shared" si="0"/>
        <v>5.9965279892794046</v>
      </c>
      <c r="Q29" s="254">
        <f t="shared" si="0"/>
        <v>5.6234090990571106</v>
      </c>
      <c r="R29" s="92">
        <f>(Q29-P29)/P29</f>
        <v>-6.2222487894554326E-2</v>
      </c>
    </row>
    <row r="30" spans="1:18" ht="20.100000000000001" customHeight="1" x14ac:dyDescent="0.25">
      <c r="A30" s="14" t="s">
        <v>177</v>
      </c>
      <c r="B30" s="25">
        <v>397.24999999999994</v>
      </c>
      <c r="C30" s="223">
        <v>521</v>
      </c>
      <c r="D30" s="4">
        <f t="shared" si="1"/>
        <v>1.1144553030622672E-3</v>
      </c>
      <c r="E30" s="229">
        <f t="shared" si="2"/>
        <v>1.4764589809372426E-3</v>
      </c>
      <c r="F30" s="87">
        <f t="shared" si="3"/>
        <v>0.31151667715544384</v>
      </c>
      <c r="G30" s="83">
        <f t="shared" si="4"/>
        <v>0.32482565866955132</v>
      </c>
      <c r="I30" s="25">
        <v>393.62700000000001</v>
      </c>
      <c r="J30" s="223">
        <v>609.846</v>
      </c>
      <c r="K30" s="4">
        <f t="shared" si="5"/>
        <v>2.3845354148673446E-3</v>
      </c>
      <c r="L30" s="229">
        <f t="shared" si="6"/>
        <v>3.6709957010152227E-3</v>
      </c>
      <c r="M30" s="87">
        <f t="shared" si="7"/>
        <v>0.54929920965787404</v>
      </c>
      <c r="N30" s="83">
        <f t="shared" si="8"/>
        <v>0.5395014383627621</v>
      </c>
      <c r="P30" s="49">
        <f t="shared" si="0"/>
        <v>9.9087979861548163</v>
      </c>
      <c r="Q30" s="254">
        <f t="shared" si="0"/>
        <v>11.705297504798464</v>
      </c>
      <c r="R30" s="92">
        <f t="shared" si="9"/>
        <v>0.18130347607790853</v>
      </c>
    </row>
    <row r="31" spans="1:18" ht="20.100000000000001" customHeight="1" x14ac:dyDescent="0.25">
      <c r="A31" s="14" t="s">
        <v>179</v>
      </c>
      <c r="B31" s="25">
        <v>451.15999999999997</v>
      </c>
      <c r="C31" s="223">
        <v>369.29999999999995</v>
      </c>
      <c r="D31" s="4">
        <f t="shared" si="1"/>
        <v>1.2656957949139648E-3</v>
      </c>
      <c r="E31" s="229">
        <f t="shared" si="2"/>
        <v>1.0465572008831548E-3</v>
      </c>
      <c r="F31" s="87">
        <f t="shared" si="3"/>
        <v>-0.18144339037148688</v>
      </c>
      <c r="G31" s="83">
        <f t="shared" si="4"/>
        <v>-0.17313685872339166</v>
      </c>
      <c r="I31" s="25">
        <v>673.64400000000001</v>
      </c>
      <c r="J31" s="223">
        <v>544.76499999999999</v>
      </c>
      <c r="K31" s="4">
        <f t="shared" si="5"/>
        <v>4.0808378871695734E-3</v>
      </c>
      <c r="L31" s="229">
        <f t="shared" si="6"/>
        <v>3.2792376650229034E-3</v>
      </c>
      <c r="M31" s="87">
        <f t="shared" si="7"/>
        <v>-0.19131618480978085</v>
      </c>
      <c r="N31" s="83">
        <f t="shared" si="8"/>
        <v>-0.19643030287161237</v>
      </c>
      <c r="P31" s="49">
        <f t="shared" si="0"/>
        <v>14.931376895114816</v>
      </c>
      <c r="Q31" s="254">
        <f t="shared" si="0"/>
        <v>14.751286217167616</v>
      </c>
      <c r="R31" s="92">
        <f t="shared" si="9"/>
        <v>-1.2061223771407295E-2</v>
      </c>
    </row>
    <row r="32" spans="1:18" ht="20.100000000000001" customHeight="1" thickBot="1" x14ac:dyDescent="0.3">
      <c r="A32" s="14" t="s">
        <v>18</v>
      </c>
      <c r="B32" s="25">
        <f>B33-SUM(B7:B31)</f>
        <v>9454.1700000001583</v>
      </c>
      <c r="C32" s="223">
        <f>C33-SUM(C7:C31)</f>
        <v>9366.3999999999651</v>
      </c>
      <c r="D32" s="4">
        <f t="shared" si="1"/>
        <v>2.6522970151170229E-2</v>
      </c>
      <c r="E32" s="229">
        <f t="shared" si="2"/>
        <v>2.6543388481862835E-2</v>
      </c>
      <c r="F32" s="87">
        <f t="shared" si="3"/>
        <v>-9.2837340559976996E-3</v>
      </c>
      <c r="G32" s="83">
        <f t="shared" si="4"/>
        <v>7.6983575279202182E-4</v>
      </c>
      <c r="I32" s="25">
        <f>I33-SUM(I7:I31)</f>
        <v>6245.0599999999686</v>
      </c>
      <c r="J32" s="223">
        <f>J33-SUM(J7:J31)</f>
        <v>6410.9969999999448</v>
      </c>
      <c r="K32" s="4">
        <f t="shared" si="5"/>
        <v>3.7831669926024852E-2</v>
      </c>
      <c r="L32" s="229">
        <f t="shared" si="6"/>
        <v>3.8591287679547434E-2</v>
      </c>
      <c r="M32" s="87">
        <f t="shared" si="7"/>
        <v>2.6570921656473609E-2</v>
      </c>
      <c r="N32" s="83">
        <f t="shared" si="8"/>
        <v>2.0078885098329526E-2</v>
      </c>
      <c r="P32" s="49">
        <f t="shared" si="0"/>
        <v>6.6056142421808195</v>
      </c>
      <c r="Q32" s="254">
        <f t="shared" si="0"/>
        <v>6.8446756491287672</v>
      </c>
      <c r="R32" s="92">
        <f t="shared" si="9"/>
        <v>3.619063998944972E-2</v>
      </c>
    </row>
    <row r="33" spans="1:18" ht="26.25" customHeight="1" thickBot="1" x14ac:dyDescent="0.3">
      <c r="A33" s="18" t="s">
        <v>19</v>
      </c>
      <c r="B33" s="23">
        <v>356452.16000000015</v>
      </c>
      <c r="C33" s="242">
        <v>352871.3</v>
      </c>
      <c r="D33" s="20">
        <f>SUM(D7:D32)</f>
        <v>1.0000000000000004</v>
      </c>
      <c r="E33" s="243">
        <f>SUM(E7:E32)</f>
        <v>1</v>
      </c>
      <c r="F33" s="97">
        <f t="shared" si="3"/>
        <v>-1.004583616494331E-2</v>
      </c>
      <c r="G33" s="99">
        <v>0</v>
      </c>
      <c r="H33" s="2"/>
      <c r="I33" s="23">
        <v>165074.92300000001</v>
      </c>
      <c r="J33" s="242">
        <v>166125.50099999999</v>
      </c>
      <c r="K33" s="20">
        <f>SUM(K7:K32)</f>
        <v>0.99999999999999978</v>
      </c>
      <c r="L33" s="243">
        <f>SUM(L7:L32)</f>
        <v>0.99999999999999967</v>
      </c>
      <c r="M33" s="97">
        <f t="shared" si="7"/>
        <v>6.3642495232300034E-3</v>
      </c>
      <c r="N33" s="99">
        <f>K33-L33</f>
        <v>0</v>
      </c>
      <c r="P33" s="40">
        <f t="shared" si="0"/>
        <v>4.6310540803007036</v>
      </c>
      <c r="Q33" s="244">
        <f t="shared" si="0"/>
        <v>4.7078212651468112</v>
      </c>
      <c r="R33" s="98">
        <f t="shared" si="9"/>
        <v>1.6576611612603522E-2</v>
      </c>
    </row>
    <row r="35" spans="1:18" ht="15.75" thickBot="1" x14ac:dyDescent="0.3"/>
    <row r="36" spans="1:18" x14ac:dyDescent="0.25">
      <c r="A36" s="403" t="s">
        <v>2</v>
      </c>
      <c r="B36" s="389" t="s">
        <v>1</v>
      </c>
      <c r="C36" s="384"/>
      <c r="D36" s="389" t="s">
        <v>13</v>
      </c>
      <c r="E36" s="384"/>
      <c r="F36" s="401" t="s">
        <v>136</v>
      </c>
      <c r="G36" s="402"/>
      <c r="I36" s="399" t="s">
        <v>20</v>
      </c>
      <c r="J36" s="400"/>
      <c r="K36" s="389" t="s">
        <v>13</v>
      </c>
      <c r="L36" s="390"/>
      <c r="M36" s="406" t="s">
        <v>136</v>
      </c>
      <c r="N36" s="402"/>
      <c r="P36" s="395" t="s">
        <v>23</v>
      </c>
      <c r="Q36" s="384"/>
      <c r="R36" s="208" t="s">
        <v>0</v>
      </c>
    </row>
    <row r="37" spans="1:18" x14ac:dyDescent="0.25">
      <c r="A37" s="404"/>
      <c r="B37" s="392" t="str">
        <f>B5</f>
        <v>jan-ago</v>
      </c>
      <c r="C37" s="380"/>
      <c r="D37" s="392" t="str">
        <f>B5</f>
        <v>jan-ago</v>
      </c>
      <c r="E37" s="380"/>
      <c r="F37" s="392" t="str">
        <f>B5</f>
        <v>jan-ago</v>
      </c>
      <c r="G37" s="381"/>
      <c r="I37" s="394" t="str">
        <f>B5</f>
        <v>jan-ago</v>
      </c>
      <c r="J37" s="380"/>
      <c r="K37" s="392" t="str">
        <f>B5</f>
        <v>jan-ago</v>
      </c>
      <c r="L37" s="393"/>
      <c r="M37" s="380" t="str">
        <f>B5</f>
        <v>jan-ago</v>
      </c>
      <c r="N37" s="381"/>
      <c r="P37" s="394" t="str">
        <f>B5</f>
        <v>jan-ago</v>
      </c>
      <c r="Q37" s="393"/>
      <c r="R37" s="209" t="str">
        <f>R5</f>
        <v>2018/2017</v>
      </c>
    </row>
    <row r="38" spans="1:18" ht="19.5" customHeight="1" thickBot="1" x14ac:dyDescent="0.3">
      <c r="A38" s="405"/>
      <c r="B38" s="148">
        <f>B6</f>
        <v>2017</v>
      </c>
      <c r="C38" s="213">
        <f>C6</f>
        <v>2018</v>
      </c>
      <c r="D38" s="148">
        <f>B6</f>
        <v>2017</v>
      </c>
      <c r="E38" s="213">
        <f>C6</f>
        <v>2018</v>
      </c>
      <c r="F38" s="148" t="s">
        <v>1</v>
      </c>
      <c r="G38" s="212" t="s">
        <v>15</v>
      </c>
      <c r="I38" s="36">
        <f>B6</f>
        <v>2017</v>
      </c>
      <c r="J38" s="213">
        <f>C6</f>
        <v>2018</v>
      </c>
      <c r="K38" s="148">
        <f>B6</f>
        <v>2017</v>
      </c>
      <c r="L38" s="213">
        <f>C6</f>
        <v>2018</v>
      </c>
      <c r="M38" s="37">
        <v>1000</v>
      </c>
      <c r="N38" s="212" t="s">
        <v>15</v>
      </c>
      <c r="P38" s="36">
        <f>B6</f>
        <v>2017</v>
      </c>
      <c r="Q38" s="213">
        <f>C6</f>
        <v>2018</v>
      </c>
      <c r="R38" s="210" t="s">
        <v>24</v>
      </c>
    </row>
    <row r="39" spans="1:18" ht="20.100000000000001" customHeight="1" x14ac:dyDescent="0.25">
      <c r="A39" s="57" t="s">
        <v>139</v>
      </c>
      <c r="B39" s="59">
        <v>126154.33</v>
      </c>
      <c r="C39" s="245">
        <v>130739.00999999998</v>
      </c>
      <c r="D39" s="4">
        <f t="shared" ref="D39:D61" si="10">B39/$B$62</f>
        <v>0.40639269362264019</v>
      </c>
      <c r="E39" s="247">
        <f t="shared" ref="E39:E61" si="11">C39/$C$62</f>
        <v>0.42696714748025261</v>
      </c>
      <c r="F39" s="87">
        <f>(C39-B39)/B39</f>
        <v>3.6341836225518211E-2</v>
      </c>
      <c r="G39" s="101">
        <f>(E39-D39)/D39</f>
        <v>5.0627026963031535E-2</v>
      </c>
      <c r="I39" s="59">
        <v>46570.593000000008</v>
      </c>
      <c r="J39" s="245">
        <v>48982.424999999996</v>
      </c>
      <c r="K39" s="4">
        <f t="shared" ref="K39:K61" si="12">I39/$I$62</f>
        <v>0.37173043221793012</v>
      </c>
      <c r="L39" s="247">
        <f t="shared" ref="L39:L61" si="13">J39/$J$62</f>
        <v>0.38758070436449105</v>
      </c>
      <c r="M39" s="87">
        <f>(J39-I39)/I39</f>
        <v>5.1788732859811067E-2</v>
      </c>
      <c r="N39" s="101">
        <f>(L39-K39)/K39</f>
        <v>4.2639156692096093E-2</v>
      </c>
      <c r="P39" s="49">
        <f t="shared" ref="P39:Q62" si="14">(I39/B39)*10</f>
        <v>3.6915572378688872</v>
      </c>
      <c r="Q39" s="253">
        <f t="shared" si="14"/>
        <v>3.7465806877381129</v>
      </c>
      <c r="R39" s="104">
        <f t="shared" si="9"/>
        <v>1.4905213795625823E-2</v>
      </c>
    </row>
    <row r="40" spans="1:18" ht="20.100000000000001" customHeight="1" x14ac:dyDescent="0.25">
      <c r="A40" s="57" t="s">
        <v>141</v>
      </c>
      <c r="B40" s="25">
        <v>46185.74</v>
      </c>
      <c r="C40" s="223">
        <v>54373.19</v>
      </c>
      <c r="D40" s="4">
        <f t="shared" si="10"/>
        <v>0.14878242614070336</v>
      </c>
      <c r="E40" s="229">
        <f t="shared" si="11"/>
        <v>0.17757183440276778</v>
      </c>
      <c r="F40" s="87">
        <f t="shared" ref="F40:F62" si="15">(C40-B40)/B40</f>
        <v>0.17727224896688901</v>
      </c>
      <c r="G40" s="83">
        <f t="shared" ref="G40:G57" si="16">(E40-D40)/D40</f>
        <v>0.19350005917256857</v>
      </c>
      <c r="I40" s="25">
        <v>17452.66</v>
      </c>
      <c r="J40" s="223">
        <v>20702.103999999999</v>
      </c>
      <c r="K40" s="4">
        <f t="shared" si="12"/>
        <v>0.1393086157428268</v>
      </c>
      <c r="L40" s="229">
        <f t="shared" si="13"/>
        <v>0.16380846906103461</v>
      </c>
      <c r="M40" s="87">
        <f t="shared" ref="M40:M62" si="17">(J40-I40)/I40</f>
        <v>0.18618617448572305</v>
      </c>
      <c r="N40" s="83">
        <f t="shared" ref="N40:N57" si="18">(L40-K40)/K40</f>
        <v>0.175867466542315</v>
      </c>
      <c r="P40" s="49">
        <f t="shared" si="14"/>
        <v>3.778798391018527</v>
      </c>
      <c r="Q40" s="254">
        <f t="shared" si="14"/>
        <v>3.8074102328739583</v>
      </c>
      <c r="R40" s="92">
        <f t="shared" si="9"/>
        <v>7.5716772621254747E-3</v>
      </c>
    </row>
    <row r="41" spans="1:18" ht="20.100000000000001" customHeight="1" x14ac:dyDescent="0.25">
      <c r="A41" s="57" t="s">
        <v>146</v>
      </c>
      <c r="B41" s="25">
        <v>62110.009999999995</v>
      </c>
      <c r="C41" s="223">
        <v>52114.5</v>
      </c>
      <c r="D41" s="4">
        <f t="shared" si="10"/>
        <v>0.20008076032609515</v>
      </c>
      <c r="E41" s="229">
        <f t="shared" si="11"/>
        <v>0.1701954099802318</v>
      </c>
      <c r="F41" s="87">
        <f t="shared" si="15"/>
        <v>-0.16093235212810295</v>
      </c>
      <c r="G41" s="83">
        <f t="shared" si="16"/>
        <v>-0.14936643731838919</v>
      </c>
      <c r="I41" s="25">
        <v>22508.772000000001</v>
      </c>
      <c r="J41" s="223">
        <v>20017.356</v>
      </c>
      <c r="K41" s="4">
        <f t="shared" si="12"/>
        <v>0.17966693153885419</v>
      </c>
      <c r="L41" s="229">
        <f t="shared" si="13"/>
        <v>0.15839029892853962</v>
      </c>
      <c r="M41" s="87">
        <f t="shared" si="17"/>
        <v>-0.11068644704384588</v>
      </c>
      <c r="N41" s="83">
        <f t="shared" si="18"/>
        <v>-0.11842264142922344</v>
      </c>
      <c r="P41" s="49">
        <f t="shared" si="14"/>
        <v>3.6240168050206405</v>
      </c>
      <c r="Q41" s="254">
        <f t="shared" si="14"/>
        <v>3.8410338773278068</v>
      </c>
      <c r="R41" s="92">
        <f t="shared" si="9"/>
        <v>5.9883020411636928E-2</v>
      </c>
    </row>
    <row r="42" spans="1:18" ht="20.100000000000001" customHeight="1" x14ac:dyDescent="0.25">
      <c r="A42" s="57" t="s">
        <v>145</v>
      </c>
      <c r="B42" s="25">
        <v>31093.61</v>
      </c>
      <c r="C42" s="223">
        <v>23019.279999999999</v>
      </c>
      <c r="D42" s="4">
        <f t="shared" si="10"/>
        <v>0.10016474204533338</v>
      </c>
      <c r="E42" s="229">
        <f t="shared" si="11"/>
        <v>7.5176309799571142E-2</v>
      </c>
      <c r="F42" s="87">
        <f t="shared" si="15"/>
        <v>-0.25967811392758838</v>
      </c>
      <c r="G42" s="83">
        <f t="shared" si="16"/>
        <v>-0.24947333498300994</v>
      </c>
      <c r="I42" s="25">
        <v>15660.395</v>
      </c>
      <c r="J42" s="223">
        <v>12330.599000000004</v>
      </c>
      <c r="K42" s="4">
        <f t="shared" si="12"/>
        <v>0.12500260415523398</v>
      </c>
      <c r="L42" s="229">
        <f t="shared" si="13"/>
        <v>9.7567693834188299E-2</v>
      </c>
      <c r="M42" s="87">
        <f t="shared" si="17"/>
        <v>-0.21262528818717513</v>
      </c>
      <c r="N42" s="83">
        <f t="shared" si="18"/>
        <v>-0.21947471019864315</v>
      </c>
      <c r="P42" s="49">
        <f t="shared" si="14"/>
        <v>5.0365316217705178</v>
      </c>
      <c r="Q42" s="254">
        <f t="shared" si="14"/>
        <v>5.356639738514847</v>
      </c>
      <c r="R42" s="92">
        <f t="shared" si="9"/>
        <v>6.3557253440175945E-2</v>
      </c>
    </row>
    <row r="43" spans="1:18" ht="20.100000000000001" customHeight="1" x14ac:dyDescent="0.25">
      <c r="A43" s="57" t="s">
        <v>142</v>
      </c>
      <c r="B43" s="25">
        <v>12554.32</v>
      </c>
      <c r="C43" s="223">
        <v>13898.08</v>
      </c>
      <c r="D43" s="4">
        <f t="shared" si="10"/>
        <v>4.044240036311543E-2</v>
      </c>
      <c r="E43" s="229">
        <f t="shared" si="11"/>
        <v>4.538831656329928E-2</v>
      </c>
      <c r="F43" s="87">
        <f t="shared" si="15"/>
        <v>0.10703566581065324</v>
      </c>
      <c r="G43" s="83">
        <f t="shared" si="16"/>
        <v>0.12229531768086299</v>
      </c>
      <c r="I43" s="25">
        <v>5855.7880000000005</v>
      </c>
      <c r="J43" s="223">
        <v>6573.2129999999997</v>
      </c>
      <c r="K43" s="4">
        <f t="shared" si="12"/>
        <v>4.6741397607210376E-2</v>
      </c>
      <c r="L43" s="229">
        <f t="shared" si="13"/>
        <v>5.2011522999888829E-2</v>
      </c>
      <c r="M43" s="87">
        <f t="shared" si="17"/>
        <v>0.12251553505693841</v>
      </c>
      <c r="N43" s="83">
        <f t="shared" si="18"/>
        <v>0.11275070200009334</v>
      </c>
      <c r="P43" s="49">
        <f t="shared" si="14"/>
        <v>4.6643609530424595</v>
      </c>
      <c r="Q43" s="254">
        <f t="shared" si="14"/>
        <v>4.7295835108158819</v>
      </c>
      <c r="R43" s="92">
        <f t="shared" si="9"/>
        <v>1.3983171206096136E-2</v>
      </c>
    </row>
    <row r="44" spans="1:18" ht="20.100000000000001" customHeight="1" x14ac:dyDescent="0.25">
      <c r="A44" s="57" t="s">
        <v>153</v>
      </c>
      <c r="B44" s="25">
        <v>6694.55</v>
      </c>
      <c r="C44" s="223">
        <v>7653.6</v>
      </c>
      <c r="D44" s="4">
        <f t="shared" si="10"/>
        <v>2.1565777465517404E-2</v>
      </c>
      <c r="E44" s="229">
        <f t="shared" si="11"/>
        <v>2.4995108651617155E-2</v>
      </c>
      <c r="F44" s="87">
        <f t="shared" si="15"/>
        <v>0.14325832206795083</v>
      </c>
      <c r="G44" s="83">
        <f t="shared" si="16"/>
        <v>0.15901727594022888</v>
      </c>
      <c r="I44" s="25">
        <v>5213.2369999999992</v>
      </c>
      <c r="J44" s="223">
        <v>6006.0529999999999</v>
      </c>
      <c r="K44" s="4">
        <f t="shared" si="12"/>
        <v>4.1612500902973359E-2</v>
      </c>
      <c r="L44" s="229">
        <f t="shared" si="13"/>
        <v>4.7523785361595815E-2</v>
      </c>
      <c r="M44" s="87">
        <f t="shared" si="17"/>
        <v>0.15207749043444616</v>
      </c>
      <c r="N44" s="83">
        <f t="shared" si="18"/>
        <v>0.14205549607329834</v>
      </c>
      <c r="P44" s="49">
        <f t="shared" si="14"/>
        <v>7.7872851797357532</v>
      </c>
      <c r="Q44" s="254">
        <f t="shared" si="14"/>
        <v>7.847356799414654</v>
      </c>
      <c r="R44" s="92">
        <f t="shared" si="9"/>
        <v>7.7140644386853264E-3</v>
      </c>
    </row>
    <row r="45" spans="1:18" ht="20.100000000000001" customHeight="1" x14ac:dyDescent="0.25">
      <c r="A45" s="57" t="s">
        <v>150</v>
      </c>
      <c r="B45" s="25">
        <v>9419.5199999999986</v>
      </c>
      <c r="C45" s="223">
        <v>7993.65</v>
      </c>
      <c r="D45" s="4">
        <f t="shared" si="10"/>
        <v>3.0343977138417137E-2</v>
      </c>
      <c r="E45" s="229">
        <f t="shared" si="11"/>
        <v>2.6105643131728789E-2</v>
      </c>
      <c r="F45" s="87">
        <f t="shared" si="15"/>
        <v>-0.15137395536078263</v>
      </c>
      <c r="G45" s="83">
        <f t="shared" si="16"/>
        <v>-0.13967628525933684</v>
      </c>
      <c r="I45" s="25">
        <v>3983.355</v>
      </c>
      <c r="J45" s="223">
        <v>3459.576</v>
      </c>
      <c r="K45" s="4">
        <f t="shared" si="12"/>
        <v>3.179547822866359E-2</v>
      </c>
      <c r="L45" s="229">
        <f t="shared" si="13"/>
        <v>2.7374408328752375E-2</v>
      </c>
      <c r="M45" s="87">
        <f t="shared" si="17"/>
        <v>-0.13149192075524274</v>
      </c>
      <c r="N45" s="83">
        <f t="shared" si="18"/>
        <v>-0.13904712701964095</v>
      </c>
      <c r="P45" s="49">
        <f t="shared" si="14"/>
        <v>4.2288301314716676</v>
      </c>
      <c r="Q45" s="254">
        <f t="shared" si="14"/>
        <v>4.327905274811882</v>
      </c>
      <c r="R45" s="92">
        <f t="shared" si="9"/>
        <v>2.3428499197184691E-2</v>
      </c>
    </row>
    <row r="46" spans="1:18" ht="20.100000000000001" customHeight="1" x14ac:dyDescent="0.25">
      <c r="A46" s="57" t="s">
        <v>158</v>
      </c>
      <c r="B46" s="25">
        <v>2689.73</v>
      </c>
      <c r="C46" s="223">
        <v>3000.54</v>
      </c>
      <c r="D46" s="4">
        <f t="shared" si="10"/>
        <v>8.6646777785401741E-3</v>
      </c>
      <c r="E46" s="229">
        <f t="shared" si="11"/>
        <v>9.7991563856908298E-3</v>
      </c>
      <c r="F46" s="87">
        <f t="shared" si="15"/>
        <v>0.11555434932130733</v>
      </c>
      <c r="G46" s="83">
        <f t="shared" si="16"/>
        <v>0.13093142482002287</v>
      </c>
      <c r="I46" s="25">
        <v>1379.2519999999997</v>
      </c>
      <c r="J46" s="223">
        <v>1487.704</v>
      </c>
      <c r="K46" s="4">
        <f t="shared" si="12"/>
        <v>1.1009306712015551E-2</v>
      </c>
      <c r="L46" s="229">
        <f t="shared" si="13"/>
        <v>1.177167860116911E-2</v>
      </c>
      <c r="M46" s="87">
        <f t="shared" si="17"/>
        <v>7.8631026092403883E-2</v>
      </c>
      <c r="N46" s="83">
        <f t="shared" si="18"/>
        <v>6.9247947131993975E-2</v>
      </c>
      <c r="P46" s="49">
        <f t="shared" si="14"/>
        <v>5.1278455458354539</v>
      </c>
      <c r="Q46" s="254">
        <f t="shared" si="14"/>
        <v>4.9581208715764493</v>
      </c>
      <c r="R46" s="92">
        <f t="shared" si="9"/>
        <v>-3.3098632309010438E-2</v>
      </c>
    </row>
    <row r="47" spans="1:18" ht="20.100000000000001" customHeight="1" x14ac:dyDescent="0.25">
      <c r="A47" s="57" t="s">
        <v>149</v>
      </c>
      <c r="B47" s="25">
        <v>4367.0300000000007</v>
      </c>
      <c r="C47" s="223">
        <v>3995.83</v>
      </c>
      <c r="D47" s="4">
        <f t="shared" si="10"/>
        <v>1.406792049730579E-2</v>
      </c>
      <c r="E47" s="229">
        <f t="shared" si="11"/>
        <v>1.3049572097234161E-2</v>
      </c>
      <c r="F47" s="87">
        <f t="shared" si="15"/>
        <v>-8.5000561022021984E-2</v>
      </c>
      <c r="G47" s="83">
        <f t="shared" si="16"/>
        <v>-7.2387983729838221E-2</v>
      </c>
      <c r="I47" s="25">
        <v>1539.8570000000002</v>
      </c>
      <c r="J47" s="223">
        <v>1401.673</v>
      </c>
      <c r="K47" s="4">
        <f t="shared" si="12"/>
        <v>1.229126947479078E-2</v>
      </c>
      <c r="L47" s="229">
        <f t="shared" si="13"/>
        <v>1.1090945550954027E-2</v>
      </c>
      <c r="M47" s="87">
        <f t="shared" si="17"/>
        <v>-8.9738202963002528E-2</v>
      </c>
      <c r="N47" s="83">
        <f t="shared" si="18"/>
        <v>-9.7656627437759838E-2</v>
      </c>
      <c r="P47" s="49">
        <f t="shared" si="14"/>
        <v>3.5260966835583907</v>
      </c>
      <c r="Q47" s="254">
        <f t="shared" si="14"/>
        <v>3.5078394225980585</v>
      </c>
      <c r="R47" s="92">
        <f t="shared" si="9"/>
        <v>-5.1777539298518971E-3</v>
      </c>
    </row>
    <row r="48" spans="1:18" ht="20.100000000000001" customHeight="1" x14ac:dyDescent="0.25">
      <c r="A48" s="57" t="s">
        <v>152</v>
      </c>
      <c r="B48" s="25">
        <v>1368.24</v>
      </c>
      <c r="C48" s="223">
        <v>1846.7800000000002</v>
      </c>
      <c r="D48" s="4">
        <f t="shared" si="10"/>
        <v>4.407638953987875E-3</v>
      </c>
      <c r="E48" s="229">
        <f t="shared" si="11"/>
        <v>6.0312097255714346E-3</v>
      </c>
      <c r="F48" s="87">
        <f t="shared" si="15"/>
        <v>0.34974858212009602</v>
      </c>
      <c r="G48" s="83">
        <f t="shared" si="16"/>
        <v>0.36835384851896968</v>
      </c>
      <c r="I48" s="25">
        <v>783.27099999999996</v>
      </c>
      <c r="J48" s="223">
        <v>1105.0949999999998</v>
      </c>
      <c r="K48" s="4">
        <f t="shared" si="12"/>
        <v>6.2521357066200618E-3</v>
      </c>
      <c r="L48" s="229">
        <f t="shared" si="13"/>
        <v>8.7442281285517662E-3</v>
      </c>
      <c r="M48" s="87">
        <f t="shared" si="17"/>
        <v>0.41087184384459513</v>
      </c>
      <c r="N48" s="83">
        <f t="shared" si="18"/>
        <v>0.39859858116850488</v>
      </c>
      <c r="P48" s="49">
        <f t="shared" si="14"/>
        <v>5.7246608782085007</v>
      </c>
      <c r="Q48" s="254">
        <f t="shared" si="14"/>
        <v>5.9839017100033551</v>
      </c>
      <c r="R48" s="92">
        <f t="shared" si="9"/>
        <v>4.5284923825213971E-2</v>
      </c>
    </row>
    <row r="49" spans="1:18" ht="20.100000000000001" customHeight="1" x14ac:dyDescent="0.25">
      <c r="A49" s="57" t="s">
        <v>165</v>
      </c>
      <c r="B49" s="25">
        <v>1760.73</v>
      </c>
      <c r="C49" s="223">
        <v>1787.02</v>
      </c>
      <c r="D49" s="4">
        <f t="shared" si="10"/>
        <v>5.6720035486866865E-3</v>
      </c>
      <c r="E49" s="229">
        <f t="shared" si="11"/>
        <v>5.8360456599002939E-3</v>
      </c>
      <c r="F49" s="87">
        <f t="shared" si="15"/>
        <v>1.4931306901114858E-2</v>
      </c>
      <c r="G49" s="83">
        <f t="shared" si="16"/>
        <v>2.892136963694077E-2</v>
      </c>
      <c r="I49" s="25">
        <v>780.58499999999992</v>
      </c>
      <c r="J49" s="223">
        <v>982.33800000000008</v>
      </c>
      <c r="K49" s="4">
        <f t="shared" si="12"/>
        <v>6.2306958262874799E-3</v>
      </c>
      <c r="L49" s="229">
        <f t="shared" si="13"/>
        <v>7.7728951550276549E-3</v>
      </c>
      <c r="M49" s="87">
        <f t="shared" si="17"/>
        <v>0.25846384442437426</v>
      </c>
      <c r="N49" s="83">
        <f t="shared" si="18"/>
        <v>0.24751638849606378</v>
      </c>
      <c r="P49" s="49">
        <f t="shared" si="14"/>
        <v>4.433303232182106</v>
      </c>
      <c r="Q49" s="254">
        <f t="shared" si="14"/>
        <v>5.4970733399738112</v>
      </c>
      <c r="R49" s="92">
        <f t="shared" si="9"/>
        <v>0.23994977380965421</v>
      </c>
    </row>
    <row r="50" spans="1:18" ht="20.100000000000001" customHeight="1" x14ac:dyDescent="0.25">
      <c r="A50" s="57" t="s">
        <v>154</v>
      </c>
      <c r="B50" s="25">
        <v>1482.78</v>
      </c>
      <c r="C50" s="223">
        <v>1421.44</v>
      </c>
      <c r="D50" s="4">
        <f t="shared" si="10"/>
        <v>4.7766173245878951E-3</v>
      </c>
      <c r="E50" s="229">
        <f t="shared" si="11"/>
        <v>4.6421353665928051E-3</v>
      </c>
      <c r="F50" s="87">
        <f t="shared" si="15"/>
        <v>-4.1368240736993973E-2</v>
      </c>
      <c r="G50" s="83">
        <f t="shared" si="16"/>
        <v>-2.8154224811528634E-2</v>
      </c>
      <c r="I50" s="25">
        <v>764.73900000000003</v>
      </c>
      <c r="J50" s="223">
        <v>728.46100000000001</v>
      </c>
      <c r="K50" s="4">
        <f t="shared" si="12"/>
        <v>6.1042117072442614E-3</v>
      </c>
      <c r="L50" s="229">
        <f t="shared" si="13"/>
        <v>5.7640557298268011E-3</v>
      </c>
      <c r="M50" s="87">
        <f t="shared" si="17"/>
        <v>-4.7438407090523722E-2</v>
      </c>
      <c r="N50" s="83">
        <f t="shared" si="18"/>
        <v>-5.5724800143116808E-2</v>
      </c>
      <c r="P50" s="49">
        <f t="shared" si="14"/>
        <v>5.1574677295350622</v>
      </c>
      <c r="Q50" s="254">
        <f t="shared" si="14"/>
        <v>5.1248100517784776</v>
      </c>
      <c r="R50" s="92">
        <f t="shared" si="9"/>
        <v>-6.3321148030777126E-3</v>
      </c>
    </row>
    <row r="51" spans="1:18" ht="20.100000000000001" customHeight="1" x14ac:dyDescent="0.25">
      <c r="A51" s="57" t="s">
        <v>166</v>
      </c>
      <c r="B51" s="25">
        <v>820.84999999999991</v>
      </c>
      <c r="C51" s="223">
        <v>1115.7200000000003</v>
      </c>
      <c r="D51" s="4">
        <f t="shared" si="10"/>
        <v>2.6442805614372822E-3</v>
      </c>
      <c r="E51" s="229">
        <f t="shared" si="11"/>
        <v>3.6437157187182894E-3</v>
      </c>
      <c r="F51" s="87">
        <f t="shared" si="15"/>
        <v>0.35922519339708886</v>
      </c>
      <c r="G51" s="83">
        <f t="shared" si="16"/>
        <v>0.37796108773638237</v>
      </c>
      <c r="I51" s="25">
        <v>492.22500000000002</v>
      </c>
      <c r="J51" s="223">
        <v>627.41500000000008</v>
      </c>
      <c r="K51" s="4">
        <f t="shared" si="12"/>
        <v>3.9289817932632006E-3</v>
      </c>
      <c r="L51" s="229">
        <f t="shared" si="13"/>
        <v>4.9645142646336359E-3</v>
      </c>
      <c r="M51" s="87">
        <f t="shared" si="17"/>
        <v>0.27465082025496479</v>
      </c>
      <c r="N51" s="83">
        <f t="shared" si="18"/>
        <v>0.26356255280846641</v>
      </c>
      <c r="P51" s="49">
        <f t="shared" si="14"/>
        <v>5.9965279892794063</v>
      </c>
      <c r="Q51" s="254">
        <f t="shared" si="14"/>
        <v>5.6234090990571106</v>
      </c>
      <c r="R51" s="92">
        <f t="shared" si="9"/>
        <v>-6.2222487894554604E-2</v>
      </c>
    </row>
    <row r="52" spans="1:18" ht="20.100000000000001" customHeight="1" x14ac:dyDescent="0.25">
      <c r="A52" s="57" t="s">
        <v>164</v>
      </c>
      <c r="B52" s="25">
        <v>1117.6399999999999</v>
      </c>
      <c r="C52" s="223">
        <v>900.49</v>
      </c>
      <c r="D52" s="4">
        <f t="shared" si="10"/>
        <v>3.6003578323503247E-3</v>
      </c>
      <c r="E52" s="229">
        <f t="shared" si="11"/>
        <v>2.94081809732606E-3</v>
      </c>
      <c r="F52" s="87">
        <f t="shared" si="15"/>
        <v>-0.19429333237894125</v>
      </c>
      <c r="G52" s="83">
        <f t="shared" si="16"/>
        <v>-0.18318727352545267</v>
      </c>
      <c r="I52" s="25">
        <v>745.19600000000003</v>
      </c>
      <c r="J52" s="223">
        <v>489.39199999999994</v>
      </c>
      <c r="K52" s="4">
        <f t="shared" si="12"/>
        <v>5.9482178199249608E-3</v>
      </c>
      <c r="L52" s="229">
        <f t="shared" si="13"/>
        <v>3.8723868013955413E-3</v>
      </c>
      <c r="M52" s="87">
        <f t="shared" si="17"/>
        <v>-0.34327076366486142</v>
      </c>
      <c r="N52" s="83">
        <f t="shared" si="18"/>
        <v>-0.34898369248952738</v>
      </c>
      <c r="P52" s="49">
        <f t="shared" si="14"/>
        <v>6.6675852689595949</v>
      </c>
      <c r="Q52" s="254">
        <f t="shared" si="14"/>
        <v>5.4347299803440343</v>
      </c>
      <c r="R52" s="92">
        <f t="shared" si="9"/>
        <v>-0.18490281546979517</v>
      </c>
    </row>
    <row r="53" spans="1:18" ht="20.100000000000001" customHeight="1" x14ac:dyDescent="0.25">
      <c r="A53" s="57" t="s">
        <v>161</v>
      </c>
      <c r="B53" s="25">
        <v>550.01</v>
      </c>
      <c r="C53" s="223">
        <v>487.25</v>
      </c>
      <c r="D53" s="4">
        <f t="shared" si="10"/>
        <v>1.7717984425852709E-3</v>
      </c>
      <c r="E53" s="229">
        <f t="shared" si="11"/>
        <v>1.5912598895291704E-3</v>
      </c>
      <c r="F53" s="87">
        <f t="shared" si="15"/>
        <v>-0.11410701623606842</v>
      </c>
      <c r="G53" s="83">
        <f t="shared" si="16"/>
        <v>-0.10189564948068962</v>
      </c>
      <c r="I53" s="25">
        <v>393.91300000000001</v>
      </c>
      <c r="J53" s="223">
        <v>384.46800000000002</v>
      </c>
      <c r="K53" s="4">
        <f t="shared" si="12"/>
        <v>3.1442470519166782E-3</v>
      </c>
      <c r="L53" s="229">
        <f t="shared" si="13"/>
        <v>3.042160085900344E-3</v>
      </c>
      <c r="M53" s="87">
        <f t="shared" si="17"/>
        <v>-2.3977375714942115E-2</v>
      </c>
      <c r="N53" s="83">
        <f t="shared" si="18"/>
        <v>-3.2467857751223364E-2</v>
      </c>
      <c r="P53" s="49">
        <f t="shared" si="14"/>
        <v>7.1619243286485705</v>
      </c>
      <c r="Q53" s="254">
        <f t="shared" si="14"/>
        <v>7.890569522832223</v>
      </c>
      <c r="R53" s="92">
        <f t="shared" si="9"/>
        <v>0.1017387451678291</v>
      </c>
    </row>
    <row r="54" spans="1:18" ht="20.100000000000001" customHeight="1" x14ac:dyDescent="0.25">
      <c r="A54" s="57" t="s">
        <v>168</v>
      </c>
      <c r="B54" s="25">
        <v>406.64</v>
      </c>
      <c r="C54" s="223">
        <v>577.61</v>
      </c>
      <c r="D54" s="4">
        <f t="shared" si="10"/>
        <v>1.3099473076723597E-3</v>
      </c>
      <c r="E54" s="229">
        <f t="shared" si="11"/>
        <v>1.8863573623210757E-3</v>
      </c>
      <c r="F54" s="87">
        <f t="shared" si="15"/>
        <v>0.4204456029903601</v>
      </c>
      <c r="G54" s="83">
        <f t="shared" si="16"/>
        <v>0.44002537451138912</v>
      </c>
      <c r="I54" s="25">
        <v>247.554</v>
      </c>
      <c r="J54" s="223">
        <v>359.09800000000001</v>
      </c>
      <c r="K54" s="4">
        <f t="shared" si="12"/>
        <v>1.9759970721712188E-3</v>
      </c>
      <c r="L54" s="229">
        <f t="shared" si="13"/>
        <v>2.8414161972560572E-3</v>
      </c>
      <c r="M54" s="87">
        <f t="shared" si="17"/>
        <v>0.45058451893324292</v>
      </c>
      <c r="N54" s="83">
        <f t="shared" si="18"/>
        <v>0.43796579320531021</v>
      </c>
      <c r="P54" s="49">
        <f t="shared" si="14"/>
        <v>6.0877926421404682</v>
      </c>
      <c r="Q54" s="254">
        <f t="shared" si="14"/>
        <v>6.2169630027180967</v>
      </c>
      <c r="R54" s="92">
        <f t="shared" si="9"/>
        <v>2.1217930401159674E-2</v>
      </c>
    </row>
    <row r="55" spans="1:18" ht="20.100000000000001" customHeight="1" x14ac:dyDescent="0.25">
      <c r="A55" s="57" t="s">
        <v>170</v>
      </c>
      <c r="B55" s="25">
        <v>329.57</v>
      </c>
      <c r="C55" s="223">
        <v>332.9</v>
      </c>
      <c r="D55" s="4">
        <f t="shared" si="10"/>
        <v>1.0616745381408115E-3</v>
      </c>
      <c r="E55" s="229">
        <f t="shared" si="11"/>
        <v>1.087184027140607E-3</v>
      </c>
      <c r="F55" s="87">
        <f t="shared" si="15"/>
        <v>1.0104075006827029E-2</v>
      </c>
      <c r="G55" s="83">
        <f t="shared" si="16"/>
        <v>2.4027597991063531E-2</v>
      </c>
      <c r="I55" s="25">
        <v>203.58299999999997</v>
      </c>
      <c r="J55" s="223">
        <v>222.40800000000002</v>
      </c>
      <c r="K55" s="4">
        <f t="shared" si="12"/>
        <v>1.6250168122665487E-3</v>
      </c>
      <c r="L55" s="229">
        <f t="shared" si="13"/>
        <v>1.7598362942687657E-3</v>
      </c>
      <c r="M55" s="87">
        <f t="shared" si="17"/>
        <v>9.2468428110402387E-2</v>
      </c>
      <c r="N55" s="83">
        <f t="shared" si="18"/>
        <v>8.2964976721793315E-2</v>
      </c>
      <c r="P55" s="49">
        <f t="shared" si="14"/>
        <v>6.1772309372819123</v>
      </c>
      <c r="Q55" s="254">
        <f t="shared" si="14"/>
        <v>6.6809252027635937</v>
      </c>
      <c r="R55" s="92">
        <f t="shared" si="9"/>
        <v>8.1540462157841151E-2</v>
      </c>
    </row>
    <row r="56" spans="1:18" ht="20.100000000000001" customHeight="1" x14ac:dyDescent="0.25">
      <c r="A56" s="57" t="s">
        <v>169</v>
      </c>
      <c r="B56" s="25">
        <v>265.73</v>
      </c>
      <c r="C56" s="223">
        <v>248.17</v>
      </c>
      <c r="D56" s="4">
        <f t="shared" si="10"/>
        <v>8.5602079989124578E-4</v>
      </c>
      <c r="E56" s="229">
        <f t="shared" si="11"/>
        <v>8.1047299493987519E-4</v>
      </c>
      <c r="F56" s="87">
        <f t="shared" si="15"/>
        <v>-6.6082113423399799E-2</v>
      </c>
      <c r="G56" s="83">
        <f t="shared" si="16"/>
        <v>-5.3208759596913145E-2</v>
      </c>
      <c r="I56" s="25">
        <v>139.05899999999997</v>
      </c>
      <c r="J56" s="223">
        <v>130.81399999999999</v>
      </c>
      <c r="K56" s="4">
        <f t="shared" si="12"/>
        <v>1.1099807591840869E-3</v>
      </c>
      <c r="L56" s="229">
        <f t="shared" si="13"/>
        <v>1.0350851812815829E-3</v>
      </c>
      <c r="M56" s="87">
        <f t="shared" si="17"/>
        <v>-5.9291379917876426E-2</v>
      </c>
      <c r="N56" s="83">
        <f t="shared" si="18"/>
        <v>-6.7474663216286271E-2</v>
      </c>
      <c r="P56" s="49">
        <f t="shared" si="14"/>
        <v>5.2330937417679575</v>
      </c>
      <c r="Q56" s="254">
        <f t="shared" si="14"/>
        <v>5.2711447797880489</v>
      </c>
      <c r="R56" s="92">
        <f t="shared" si="9"/>
        <v>7.2712318750162742E-3</v>
      </c>
    </row>
    <row r="57" spans="1:18" ht="20.100000000000001" customHeight="1" x14ac:dyDescent="0.25">
      <c r="A57" s="57" t="s">
        <v>196</v>
      </c>
      <c r="B57" s="25">
        <v>128.36000000000001</v>
      </c>
      <c r="C57" s="223">
        <v>119.45</v>
      </c>
      <c r="D57" s="4">
        <f t="shared" si="10"/>
        <v>4.1349802383637644E-4</v>
      </c>
      <c r="E57" s="229">
        <f t="shared" si="11"/>
        <v>3.9009952550899828E-4</v>
      </c>
      <c r="F57" s="87">
        <f t="shared" si="15"/>
        <v>-6.9414147709566915E-2</v>
      </c>
      <c r="G57" s="83">
        <f t="shared" si="16"/>
        <v>-5.6586723463126112E-2</v>
      </c>
      <c r="I57" s="25">
        <v>88.772999999999996</v>
      </c>
      <c r="J57" s="223">
        <v>73.343999999999994</v>
      </c>
      <c r="K57" s="4">
        <f t="shared" si="12"/>
        <v>7.0859363245132621E-4</v>
      </c>
      <c r="L57" s="229">
        <f t="shared" si="13"/>
        <v>5.8034528059623897E-4</v>
      </c>
      <c r="M57" s="87">
        <f t="shared" si="17"/>
        <v>-0.17380284545976821</v>
      </c>
      <c r="N57" s="83">
        <f t="shared" si="18"/>
        <v>-0.18098998633592253</v>
      </c>
      <c r="P57" s="49">
        <f t="shared" si="14"/>
        <v>6.9159395450296035</v>
      </c>
      <c r="Q57" s="254">
        <f t="shared" si="14"/>
        <v>6.1401423189619084</v>
      </c>
      <c r="R57" s="92">
        <f t="shared" si="9"/>
        <v>-0.11217524690846242</v>
      </c>
    </row>
    <row r="58" spans="1:18" ht="20.100000000000001" customHeight="1" x14ac:dyDescent="0.25">
      <c r="A58" s="57" t="s">
        <v>213</v>
      </c>
      <c r="B58" s="25">
        <v>172.12</v>
      </c>
      <c r="C58" s="223">
        <v>98.82</v>
      </c>
      <c r="D58" s="4">
        <f t="shared" si="10"/>
        <v>5.5446618777436202E-4</v>
      </c>
      <c r="E58" s="229">
        <f t="shared" si="11"/>
        <v>3.227261206429402E-4</v>
      </c>
      <c r="F58" s="87">
        <f t="shared" ref="F58:F59" si="19">(C58-B58)/B58</f>
        <v>-0.42586567511038814</v>
      </c>
      <c r="G58" s="83">
        <f t="shared" ref="G58:G59" si="20">(E58-D58)/D58</f>
        <v>-0.41795166637956938</v>
      </c>
      <c r="I58" s="25">
        <v>113.35499999999999</v>
      </c>
      <c r="J58" s="223">
        <v>67.092999999999989</v>
      </c>
      <c r="K58" s="4">
        <f t="shared" si="12"/>
        <v>9.0480924612799018E-4</v>
      </c>
      <c r="L58" s="229">
        <f t="shared" si="13"/>
        <v>5.3088331575920948E-4</v>
      </c>
      <c r="M58" s="87">
        <f t="shared" ref="M58:M59" si="21">(J58-I58)/I58</f>
        <v>-0.40811609545234001</v>
      </c>
      <c r="N58" s="83">
        <f t="shared" ref="N58:N59" si="22">(L58-K58)/K58</f>
        <v>-0.4132649306679243</v>
      </c>
      <c r="P58" s="49">
        <f t="shared" ref="P58:P59" si="23">(I58/B58)*10</f>
        <v>6.5858122240297456</v>
      </c>
      <c r="Q58" s="254">
        <f t="shared" ref="Q58:Q59" si="24">(J58/C58)*10</f>
        <v>6.7894150981582673</v>
      </c>
      <c r="R58" s="92">
        <f t="shared" ref="R58:R59" si="25">(Q58-P58)/P58</f>
        <v>3.0915377967448414E-2</v>
      </c>
    </row>
    <row r="59" spans="1:18" ht="20.100000000000001" customHeight="1" x14ac:dyDescent="0.25">
      <c r="A59" s="57" t="s">
        <v>167</v>
      </c>
      <c r="B59" s="25">
        <v>144.74</v>
      </c>
      <c r="C59" s="223">
        <v>148.98000000000002</v>
      </c>
      <c r="D59" s="4">
        <f t="shared" si="10"/>
        <v>4.6626444351883085E-4</v>
      </c>
      <c r="E59" s="229">
        <f t="shared" si="11"/>
        <v>4.8653852917815459E-4</v>
      </c>
      <c r="F59" s="87">
        <f t="shared" si="19"/>
        <v>2.9293906314771374E-2</v>
      </c>
      <c r="G59" s="83">
        <f t="shared" si="20"/>
        <v>4.348194665310124E-2</v>
      </c>
      <c r="I59" s="25">
        <v>56.378</v>
      </c>
      <c r="J59" s="223">
        <v>61.22</v>
      </c>
      <c r="K59" s="4">
        <f t="shared" si="12"/>
        <v>4.5001398860397725E-4</v>
      </c>
      <c r="L59" s="229">
        <f t="shared" si="13"/>
        <v>4.8441233199855141E-4</v>
      </c>
      <c r="M59" s="87">
        <f t="shared" si="21"/>
        <v>8.5884564901202567E-2</v>
      </c>
      <c r="N59" s="83">
        <f t="shared" si="22"/>
        <v>7.6438386951667631E-2</v>
      </c>
      <c r="P59" s="49">
        <f t="shared" si="23"/>
        <v>3.8951222882409837</v>
      </c>
      <c r="Q59" s="254">
        <f t="shared" si="24"/>
        <v>4.1092764129413339</v>
      </c>
      <c r="R59" s="92">
        <f t="shared" si="25"/>
        <v>5.4980077351322668E-2</v>
      </c>
    </row>
    <row r="60" spans="1:18" ht="20.100000000000001" customHeight="1" x14ac:dyDescent="0.25">
      <c r="A60" s="57" t="s">
        <v>214</v>
      </c>
      <c r="B60" s="25">
        <v>60.13</v>
      </c>
      <c r="C60" s="223">
        <v>93.409999999999982</v>
      </c>
      <c r="D60" s="4">
        <f t="shared" si="10"/>
        <v>1.9370236968900992E-4</v>
      </c>
      <c r="E60" s="229">
        <f t="shared" si="11"/>
        <v>3.0505815552779841E-4</v>
      </c>
      <c r="F60" s="87">
        <f t="shared" ref="F60:F61" si="26">(C60-B60)/B60</f>
        <v>0.55346748711125859</v>
      </c>
      <c r="G60" s="83">
        <f t="shared" ref="G60:G61" si="27">(E60-D60)/D60</f>
        <v>0.57488086499700919</v>
      </c>
      <c r="I60" s="25">
        <v>36.059999999999995</v>
      </c>
      <c r="J60" s="223">
        <v>48.232000000000006</v>
      </c>
      <c r="K60" s="4">
        <f t="shared" si="12"/>
        <v>2.8783398540316112E-4</v>
      </c>
      <c r="L60" s="229">
        <f t="shared" si="13"/>
        <v>3.8164285522630082E-4</v>
      </c>
      <c r="M60" s="87">
        <f t="shared" ref="M60:M61" si="28">(J60-I60)/I60</f>
        <v>0.33754853022739911</v>
      </c>
      <c r="N60" s="83">
        <f t="shared" ref="N60:N61" si="29">(L60-K60)/K60</f>
        <v>0.32591311165616599</v>
      </c>
      <c r="P60" s="49">
        <f t="shared" ref="P60:P61" si="30">(I60/B60)*10</f>
        <v>5.9970064859471144</v>
      </c>
      <c r="Q60" s="254">
        <f t="shared" ref="Q60:Q61" si="31">(J60/C60)*10</f>
        <v>5.1634728615779917</v>
      </c>
      <c r="R60" s="92">
        <f t="shared" ref="R60:R61" si="32">(Q60-P60)/P60</f>
        <v>-0.13899161628761883</v>
      </c>
    </row>
    <row r="61" spans="1:18" ht="20.100000000000001" customHeight="1" thickBot="1" x14ac:dyDescent="0.3">
      <c r="A61" s="14" t="s">
        <v>18</v>
      </c>
      <c r="B61" s="25">
        <f>B62-SUM(B39:B60)</f>
        <v>548.32000000000698</v>
      </c>
      <c r="C61" s="223">
        <f>C62-SUM(C39:C60)</f>
        <v>238.19000000000233</v>
      </c>
      <c r="D61" s="4">
        <f t="shared" si="10"/>
        <v>1.7663542881736116E-3</v>
      </c>
      <c r="E61" s="229">
        <f t="shared" si="11"/>
        <v>7.7788033470899294E-4</v>
      </c>
      <c r="F61" s="87">
        <f t="shared" si="26"/>
        <v>-0.56560037934053231</v>
      </c>
      <c r="G61" s="83">
        <f t="shared" si="27"/>
        <v>-0.55961250813770114</v>
      </c>
      <c r="I61" s="25">
        <f>I62-SUM(I39:I60)</f>
        <v>271.95000000001164</v>
      </c>
      <c r="J61" s="223">
        <f>J62-SUM(J39:J60)</f>
        <v>139.85599999999977</v>
      </c>
      <c r="K61" s="4">
        <f t="shared" si="12"/>
        <v>2.170728018036412E-3</v>
      </c>
      <c r="L61" s="229">
        <f t="shared" si="13"/>
        <v>1.1066313476639871E-3</v>
      </c>
      <c r="M61" s="87">
        <f t="shared" si="28"/>
        <v>-0.48572899430044575</v>
      </c>
      <c r="N61" s="83">
        <f t="shared" si="29"/>
        <v>-0.49020267004015594</v>
      </c>
      <c r="P61" s="49">
        <f t="shared" si="30"/>
        <v>4.9596950685732448</v>
      </c>
      <c r="Q61" s="254">
        <f t="shared" si="31"/>
        <v>5.8716150971912509</v>
      </c>
      <c r="R61" s="92">
        <f t="shared" si="32"/>
        <v>0.18386614822276523</v>
      </c>
    </row>
    <row r="62" spans="1:18" ht="26.25" customHeight="1" thickBot="1" x14ac:dyDescent="0.3">
      <c r="A62" s="18" t="s">
        <v>19</v>
      </c>
      <c r="B62" s="61">
        <v>310424.7</v>
      </c>
      <c r="C62" s="251">
        <v>306203.90999999997</v>
      </c>
      <c r="D62" s="58">
        <f>SUM(D39:D61)</f>
        <v>0.99999999999999967</v>
      </c>
      <c r="E62" s="252">
        <f>SUM(E39:E61)</f>
        <v>0.99999999999999989</v>
      </c>
      <c r="F62" s="97">
        <f t="shared" si="15"/>
        <v>-1.3596823964072566E-2</v>
      </c>
      <c r="G62" s="99">
        <v>0</v>
      </c>
      <c r="H62" s="2"/>
      <c r="I62" s="61">
        <v>125280.55</v>
      </c>
      <c r="J62" s="251">
        <v>126379.93699999998</v>
      </c>
      <c r="K62" s="58">
        <f>SUM(K39:K61)</f>
        <v>1</v>
      </c>
      <c r="L62" s="252">
        <f>SUM(L39:L61)</f>
        <v>1.0000000000000004</v>
      </c>
      <c r="M62" s="97">
        <f t="shared" si="17"/>
        <v>8.7754004911374771E-3</v>
      </c>
      <c r="N62" s="99">
        <v>0</v>
      </c>
      <c r="O62" s="2"/>
      <c r="P62" s="40">
        <f t="shared" si="14"/>
        <v>4.0357790472214354</v>
      </c>
      <c r="Q62" s="244">
        <f t="shared" si="14"/>
        <v>4.1273129725874496</v>
      </c>
      <c r="R62" s="98">
        <f t="shared" si="9"/>
        <v>2.2680608699089624E-2</v>
      </c>
    </row>
    <row r="64" spans="1:18" ht="15.75" thickBot="1" x14ac:dyDescent="0.3"/>
    <row r="65" spans="1:18" x14ac:dyDescent="0.25">
      <c r="A65" s="403" t="s">
        <v>16</v>
      </c>
      <c r="B65" s="389" t="s">
        <v>1</v>
      </c>
      <c r="C65" s="384"/>
      <c r="D65" s="389" t="s">
        <v>13</v>
      </c>
      <c r="E65" s="384"/>
      <c r="F65" s="401" t="s">
        <v>136</v>
      </c>
      <c r="G65" s="402"/>
      <c r="I65" s="399" t="s">
        <v>20</v>
      </c>
      <c r="J65" s="400"/>
      <c r="K65" s="389" t="s">
        <v>13</v>
      </c>
      <c r="L65" s="390"/>
      <c r="M65" s="406" t="s">
        <v>136</v>
      </c>
      <c r="N65" s="402"/>
      <c r="P65" s="395" t="s">
        <v>23</v>
      </c>
      <c r="Q65" s="384"/>
      <c r="R65" s="208" t="s">
        <v>0</v>
      </c>
    </row>
    <row r="66" spans="1:18" x14ac:dyDescent="0.25">
      <c r="A66" s="404"/>
      <c r="B66" s="392" t="str">
        <f>B5</f>
        <v>jan-ago</v>
      </c>
      <c r="C66" s="380"/>
      <c r="D66" s="392" t="str">
        <f>B5</f>
        <v>jan-ago</v>
      </c>
      <c r="E66" s="380"/>
      <c r="F66" s="392" t="str">
        <f>B5</f>
        <v>jan-ago</v>
      </c>
      <c r="G66" s="381"/>
      <c r="I66" s="394" t="str">
        <f>B5</f>
        <v>jan-ago</v>
      </c>
      <c r="J66" s="380"/>
      <c r="K66" s="392" t="str">
        <f>B5</f>
        <v>jan-ago</v>
      </c>
      <c r="L66" s="393"/>
      <c r="M66" s="380" t="str">
        <f>B5</f>
        <v>jan-ago</v>
      </c>
      <c r="N66" s="381"/>
      <c r="P66" s="394" t="str">
        <f>B5</f>
        <v>jan-ago</v>
      </c>
      <c r="Q66" s="393"/>
      <c r="R66" s="209" t="str">
        <f>R37</f>
        <v>2018/2017</v>
      </c>
    </row>
    <row r="67" spans="1:18" ht="19.5" customHeight="1" thickBot="1" x14ac:dyDescent="0.3">
      <c r="A67" s="405"/>
      <c r="B67" s="148">
        <f>B6</f>
        <v>2017</v>
      </c>
      <c r="C67" s="213">
        <f>C6</f>
        <v>2018</v>
      </c>
      <c r="D67" s="148">
        <f>B6</f>
        <v>2017</v>
      </c>
      <c r="E67" s="213">
        <f>C6</f>
        <v>2018</v>
      </c>
      <c r="F67" s="148" t="s">
        <v>1</v>
      </c>
      <c r="G67" s="212" t="s">
        <v>15</v>
      </c>
      <c r="I67" s="36">
        <f>B6</f>
        <v>2017</v>
      </c>
      <c r="J67" s="213">
        <f>C6</f>
        <v>2018</v>
      </c>
      <c r="K67" s="148">
        <f>B6</f>
        <v>2017</v>
      </c>
      <c r="L67" s="213">
        <f>C6</f>
        <v>2018</v>
      </c>
      <c r="M67" s="37">
        <v>1000</v>
      </c>
      <c r="N67" s="212" t="s">
        <v>15</v>
      </c>
      <c r="P67" s="36">
        <f>B6</f>
        <v>2017</v>
      </c>
      <c r="Q67" s="213">
        <f>C6</f>
        <v>2018</v>
      </c>
      <c r="R67" s="210" t="s">
        <v>24</v>
      </c>
    </row>
    <row r="68" spans="1:18" ht="20.100000000000001" customHeight="1" x14ac:dyDescent="0.25">
      <c r="A68" s="57" t="s">
        <v>140</v>
      </c>
      <c r="B68" s="59">
        <v>19146.68</v>
      </c>
      <c r="C68" s="245">
        <v>19692.5</v>
      </c>
      <c r="D68" s="4">
        <f>B68/$B$96</f>
        <v>0.41598384964106205</v>
      </c>
      <c r="E68" s="247">
        <f>C68/$C$96</f>
        <v>0.42197560223530828</v>
      </c>
      <c r="F68" s="100">
        <f t="shared" ref="F68:F81" si="33">(C68-B68)/B68</f>
        <v>2.8507292125841122E-2</v>
      </c>
      <c r="G68" s="101">
        <f t="shared" ref="G68:G81" si="34">(E68-D68)/D68</f>
        <v>1.4403810627302716E-2</v>
      </c>
      <c r="I68" s="25">
        <v>17800.3</v>
      </c>
      <c r="J68" s="245">
        <v>18025.786999999997</v>
      </c>
      <c r="K68" s="63">
        <f>I68/$I$96</f>
        <v>0.44730695970508189</v>
      </c>
      <c r="L68" s="247">
        <f>J68/$J$96</f>
        <v>0.45352953099369758</v>
      </c>
      <c r="M68" s="100">
        <f t="shared" ref="M68:M81" si="35">(J68-I68)/I68</f>
        <v>1.2667595489963504E-2</v>
      </c>
      <c r="N68" s="101">
        <f t="shared" ref="N68:N81" si="36">(L68-K68)/K68</f>
        <v>1.3911188175382646E-2</v>
      </c>
      <c r="P68" s="64">
        <f t="shared" ref="P68:Q96" si="37">(I68/B68)*10</f>
        <v>9.2968075927523728</v>
      </c>
      <c r="Q68" s="249">
        <f t="shared" si="37"/>
        <v>9.1536305700139629</v>
      </c>
      <c r="R68" s="104">
        <f t="shared" si="9"/>
        <v>-1.5400665369263768E-2</v>
      </c>
    </row>
    <row r="69" spans="1:18" ht="20.100000000000001" customHeight="1" x14ac:dyDescent="0.25">
      <c r="A69" s="57" t="s">
        <v>144</v>
      </c>
      <c r="B69" s="25">
        <v>7000.9500000000007</v>
      </c>
      <c r="C69" s="223">
        <v>6409.5</v>
      </c>
      <c r="D69" s="4">
        <f t="shared" ref="D69:D95" si="38">B69/$B$96</f>
        <v>0.15210376588236674</v>
      </c>
      <c r="E69" s="229">
        <f t="shared" ref="E69:E95" si="39">C69/$C$96</f>
        <v>0.13734429973478271</v>
      </c>
      <c r="F69" s="102">
        <f t="shared" si="33"/>
        <v>-8.4481391811111445E-2</v>
      </c>
      <c r="G69" s="83">
        <f t="shared" si="34"/>
        <v>-9.7035507713849972E-2</v>
      </c>
      <c r="I69" s="25">
        <v>6652.6549999999988</v>
      </c>
      <c r="J69" s="223">
        <v>5771.71</v>
      </c>
      <c r="K69" s="31">
        <f t="shared" ref="K69:K96" si="40">I69/$I$96</f>
        <v>0.1671757713081696</v>
      </c>
      <c r="L69" s="229">
        <f t="shared" ref="L69:L96" si="41">J69/$J$96</f>
        <v>0.14521645736364436</v>
      </c>
      <c r="M69" s="102">
        <f t="shared" si="35"/>
        <v>-0.13242006386923702</v>
      </c>
      <c r="N69" s="83">
        <f t="shared" si="36"/>
        <v>-0.13135464411314565</v>
      </c>
      <c r="P69" s="62">
        <f t="shared" si="37"/>
        <v>9.5025032317042655</v>
      </c>
      <c r="Q69" s="236">
        <f t="shared" si="37"/>
        <v>9.0049301817614484</v>
      </c>
      <c r="R69" s="92">
        <f t="shared" si="9"/>
        <v>-5.2362313151623915E-2</v>
      </c>
    </row>
    <row r="70" spans="1:18" ht="20.100000000000001" customHeight="1" x14ac:dyDescent="0.25">
      <c r="A70" s="57" t="s">
        <v>157</v>
      </c>
      <c r="B70" s="25">
        <v>780.68000000000006</v>
      </c>
      <c r="C70" s="223">
        <v>856.06999999999994</v>
      </c>
      <c r="D70" s="4">
        <f t="shared" si="38"/>
        <v>1.6961179261249695E-2</v>
      </c>
      <c r="E70" s="229">
        <f t="shared" si="39"/>
        <v>1.8344072809728593E-2</v>
      </c>
      <c r="F70" s="102">
        <f t="shared" si="33"/>
        <v>9.6569657221908939E-2</v>
      </c>
      <c r="G70" s="83">
        <f t="shared" si="34"/>
        <v>8.1532865561908224E-2</v>
      </c>
      <c r="I70" s="25">
        <v>2056.0120000000002</v>
      </c>
      <c r="J70" s="223">
        <v>2308.8019999999997</v>
      </c>
      <c r="K70" s="31">
        <f t="shared" si="40"/>
        <v>5.1665897588083626E-2</v>
      </c>
      <c r="L70" s="229">
        <f t="shared" si="41"/>
        <v>5.8089551830236924E-2</v>
      </c>
      <c r="M70" s="102">
        <f t="shared" si="35"/>
        <v>0.12295161701390823</v>
      </c>
      <c r="N70" s="83">
        <f t="shared" si="36"/>
        <v>0.12433064249395463</v>
      </c>
      <c r="P70" s="62">
        <f t="shared" si="37"/>
        <v>26.336168468514629</v>
      </c>
      <c r="Q70" s="236">
        <f t="shared" si="37"/>
        <v>26.969780508603268</v>
      </c>
      <c r="R70" s="92">
        <f t="shared" si="9"/>
        <v>2.4058626479631393E-2</v>
      </c>
    </row>
    <row r="71" spans="1:18" ht="20.100000000000001" customHeight="1" x14ac:dyDescent="0.25">
      <c r="A71" s="57" t="s">
        <v>147</v>
      </c>
      <c r="B71" s="25">
        <v>3316.33</v>
      </c>
      <c r="C71" s="223">
        <v>3306.9399999999996</v>
      </c>
      <c r="D71" s="4">
        <f t="shared" si="38"/>
        <v>7.2051119049367479E-2</v>
      </c>
      <c r="E71" s="229">
        <f t="shared" si="39"/>
        <v>7.0861901640524569E-2</v>
      </c>
      <c r="F71" s="102">
        <f t="shared" si="33"/>
        <v>-2.8314431917210673E-3</v>
      </c>
      <c r="G71" s="83">
        <f t="shared" si="34"/>
        <v>-1.6505189989181025E-2</v>
      </c>
      <c r="I71" s="25">
        <v>2106.6889999999994</v>
      </c>
      <c r="J71" s="223">
        <v>1971.9010000000001</v>
      </c>
      <c r="K71" s="31">
        <f t="shared" si="40"/>
        <v>5.2939369091202906E-2</v>
      </c>
      <c r="L71" s="229">
        <f t="shared" si="41"/>
        <v>4.9613109025198367E-2</v>
      </c>
      <c r="M71" s="102">
        <f t="shared" si="35"/>
        <v>-6.398096729037811E-2</v>
      </c>
      <c r="N71" s="83">
        <f t="shared" si="36"/>
        <v>-6.2831501831352096E-2</v>
      </c>
      <c r="P71" s="62">
        <f t="shared" si="37"/>
        <v>6.3524709543380764</v>
      </c>
      <c r="Q71" s="236">
        <f t="shared" si="37"/>
        <v>5.962917379813363</v>
      </c>
      <c r="R71" s="92">
        <f t="shared" si="9"/>
        <v>-6.1323157134420089E-2</v>
      </c>
    </row>
    <row r="72" spans="1:18" ht="20.100000000000001" customHeight="1" x14ac:dyDescent="0.25">
      <c r="A72" s="57" t="s">
        <v>143</v>
      </c>
      <c r="B72" s="25">
        <v>3857.4799999999996</v>
      </c>
      <c r="C72" s="223">
        <v>4213.33</v>
      </c>
      <c r="D72" s="4">
        <f t="shared" si="38"/>
        <v>8.3808230999494623E-2</v>
      </c>
      <c r="E72" s="229">
        <f t="shared" si="39"/>
        <v>9.0284243451369373E-2</v>
      </c>
      <c r="F72" s="102">
        <f t="shared" si="33"/>
        <v>9.2249344131401956E-2</v>
      </c>
      <c r="G72" s="83">
        <f t="shared" si="34"/>
        <v>7.7271795080769576E-2</v>
      </c>
      <c r="I72" s="25">
        <v>1793.748</v>
      </c>
      <c r="J72" s="223">
        <v>1947.068</v>
      </c>
      <c r="K72" s="31">
        <f t="shared" si="40"/>
        <v>4.5075418074811732E-2</v>
      </c>
      <c r="L72" s="229">
        <f t="shared" si="41"/>
        <v>4.8988309739421469E-2</v>
      </c>
      <c r="M72" s="102">
        <f t="shared" si="35"/>
        <v>8.5474659762686811E-2</v>
      </c>
      <c r="N72" s="83">
        <f t="shared" si="36"/>
        <v>8.6807662174436306E-2</v>
      </c>
      <c r="P72" s="62">
        <f t="shared" si="37"/>
        <v>4.6500513288468124</v>
      </c>
      <c r="Q72" s="236">
        <f t="shared" si="37"/>
        <v>4.6212093522225892</v>
      </c>
      <c r="R72" s="92">
        <f t="shared" ref="R72:R81" si="42">(Q72-P72)/P72</f>
        <v>-6.2025071519749911E-3</v>
      </c>
    </row>
    <row r="73" spans="1:18" ht="20.100000000000001" customHeight="1" x14ac:dyDescent="0.25">
      <c r="A73" s="57" t="s">
        <v>151</v>
      </c>
      <c r="B73" s="25">
        <v>1650.36</v>
      </c>
      <c r="C73" s="223">
        <v>1539.77</v>
      </c>
      <c r="D73" s="4">
        <f t="shared" si="38"/>
        <v>3.5855986839160789E-2</v>
      </c>
      <c r="E73" s="229">
        <f t="shared" si="39"/>
        <v>3.2994560012891236E-2</v>
      </c>
      <c r="F73" s="102">
        <f t="shared" si="33"/>
        <v>-6.7009622143047537E-2</v>
      </c>
      <c r="G73" s="83">
        <f t="shared" si="34"/>
        <v>-7.9803320965758276E-2</v>
      </c>
      <c r="I73" s="25">
        <v>1124.886</v>
      </c>
      <c r="J73" s="223">
        <v>1051.4989999999998</v>
      </c>
      <c r="K73" s="31">
        <f t="shared" si="40"/>
        <v>2.8267463844699851E-2</v>
      </c>
      <c r="L73" s="229">
        <f t="shared" si="41"/>
        <v>2.6455757427420061E-2</v>
      </c>
      <c r="M73" s="102">
        <f t="shared" si="35"/>
        <v>-6.5239499824871303E-2</v>
      </c>
      <c r="N73" s="83">
        <f t="shared" si="36"/>
        <v>-6.4091579889629366E-2</v>
      </c>
      <c r="P73" s="62">
        <f t="shared" si="37"/>
        <v>6.8160037809932383</v>
      </c>
      <c r="Q73" s="236">
        <f t="shared" si="37"/>
        <v>6.8289354903654429</v>
      </c>
      <c r="R73" s="92">
        <f t="shared" si="42"/>
        <v>1.8972567779767472E-3</v>
      </c>
    </row>
    <row r="74" spans="1:18" ht="20.100000000000001" customHeight="1" x14ac:dyDescent="0.25">
      <c r="A74" s="57" t="s">
        <v>160</v>
      </c>
      <c r="B74" s="25">
        <v>1293.1399999999999</v>
      </c>
      <c r="C74" s="223">
        <v>1351.3100000000002</v>
      </c>
      <c r="D74" s="4">
        <f t="shared" si="38"/>
        <v>2.8094967656264319E-2</v>
      </c>
      <c r="E74" s="229">
        <f t="shared" si="39"/>
        <v>2.8956194036135304E-2</v>
      </c>
      <c r="F74" s="102">
        <f t="shared" si="33"/>
        <v>4.4983528465595612E-2</v>
      </c>
      <c r="G74" s="83">
        <f t="shared" si="34"/>
        <v>3.0654115370691942E-2</v>
      </c>
      <c r="I74" s="25">
        <v>812.99600000000009</v>
      </c>
      <c r="J74" s="223">
        <v>906.99499999999989</v>
      </c>
      <c r="K74" s="31">
        <f t="shared" si="40"/>
        <v>2.0429923597489526E-2</v>
      </c>
      <c r="L74" s="229">
        <f t="shared" si="41"/>
        <v>2.2820030934772986E-2</v>
      </c>
      <c r="M74" s="102">
        <f t="shared" si="35"/>
        <v>0.115620495057786</v>
      </c>
      <c r="N74" s="83">
        <f t="shared" si="36"/>
        <v>0.11699051765309403</v>
      </c>
      <c r="P74" s="62">
        <f t="shared" si="37"/>
        <v>6.2869913543777178</v>
      </c>
      <c r="Q74" s="236">
        <f t="shared" si="37"/>
        <v>6.7119683862326172</v>
      </c>
      <c r="R74" s="92">
        <f t="shared" si="42"/>
        <v>6.7596248809692103E-2</v>
      </c>
    </row>
    <row r="75" spans="1:18" ht="20.100000000000001" customHeight="1" x14ac:dyDescent="0.25">
      <c r="A75" s="57" t="s">
        <v>182</v>
      </c>
      <c r="B75" s="25">
        <v>849.77</v>
      </c>
      <c r="C75" s="223">
        <v>550.41</v>
      </c>
      <c r="D75" s="4">
        <f t="shared" si="38"/>
        <v>1.8462239715161338E-2</v>
      </c>
      <c r="E75" s="229">
        <f t="shared" si="39"/>
        <v>1.1794317188083586E-2</v>
      </c>
      <c r="F75" s="102">
        <f t="shared" si="33"/>
        <v>-0.35228355908069242</v>
      </c>
      <c r="G75" s="83">
        <f t="shared" si="34"/>
        <v>-0.36116541816982267</v>
      </c>
      <c r="I75" s="25">
        <v>1420.4699999999998</v>
      </c>
      <c r="J75" s="223">
        <v>898.72099999999989</v>
      </c>
      <c r="K75" s="31">
        <f t="shared" si="40"/>
        <v>3.5695247667302102E-2</v>
      </c>
      <c r="L75" s="229">
        <f t="shared" si="41"/>
        <v>2.2611856759662527E-2</v>
      </c>
      <c r="M75" s="102">
        <f t="shared" si="35"/>
        <v>-0.36730729969657927</v>
      </c>
      <c r="N75" s="83">
        <f t="shared" si="36"/>
        <v>-0.36653033001993557</v>
      </c>
      <c r="P75" s="62">
        <f t="shared" si="37"/>
        <v>16.715934900031769</v>
      </c>
      <c r="Q75" s="236">
        <f t="shared" si="37"/>
        <v>16.328209879907703</v>
      </c>
      <c r="R75" s="92">
        <f t="shared" si="42"/>
        <v>-2.3194934799807623E-2</v>
      </c>
    </row>
    <row r="76" spans="1:18" ht="20.100000000000001" customHeight="1" x14ac:dyDescent="0.25">
      <c r="A76" s="57" t="s">
        <v>156</v>
      </c>
      <c r="B76" s="25">
        <v>1140.54</v>
      </c>
      <c r="C76" s="223">
        <v>1070.82</v>
      </c>
      <c r="D76" s="4">
        <f t="shared" si="38"/>
        <v>2.4779555508820165E-2</v>
      </c>
      <c r="E76" s="229">
        <f t="shared" si="39"/>
        <v>2.2945787197441298E-2</v>
      </c>
      <c r="F76" s="102">
        <f t="shared" si="33"/>
        <v>-6.1128938923667761E-2</v>
      </c>
      <c r="G76" s="83">
        <f t="shared" si="34"/>
        <v>-7.4003277045310414E-2</v>
      </c>
      <c r="I76" s="25">
        <v>682.47800000000007</v>
      </c>
      <c r="J76" s="223">
        <v>643.52099999999996</v>
      </c>
      <c r="K76" s="31">
        <f t="shared" si="40"/>
        <v>1.715011315795829E-2</v>
      </c>
      <c r="L76" s="229">
        <f t="shared" si="41"/>
        <v>1.6191014423647371E-2</v>
      </c>
      <c r="M76" s="102">
        <f t="shared" si="35"/>
        <v>-5.7081693475833806E-2</v>
      </c>
      <c r="N76" s="83">
        <f t="shared" si="36"/>
        <v>-5.5923755457313824E-2</v>
      </c>
      <c r="P76" s="62">
        <f t="shared" si="37"/>
        <v>5.983814684272363</v>
      </c>
      <c r="Q76" s="236">
        <f t="shared" si="37"/>
        <v>6.0096094581722417</v>
      </c>
      <c r="R76" s="92">
        <f t="shared" si="42"/>
        <v>4.3107574784487807E-3</v>
      </c>
    </row>
    <row r="77" spans="1:18" ht="20.100000000000001" customHeight="1" x14ac:dyDescent="0.25">
      <c r="A77" s="57" t="s">
        <v>184</v>
      </c>
      <c r="B77" s="25">
        <v>412.21000000000004</v>
      </c>
      <c r="C77" s="223">
        <v>665.31</v>
      </c>
      <c r="D77" s="4">
        <f t="shared" si="38"/>
        <v>8.9557407686628801E-3</v>
      </c>
      <c r="E77" s="229">
        <f t="shared" si="39"/>
        <v>1.4256421882603678E-2</v>
      </c>
      <c r="F77" s="102">
        <f t="shared" si="33"/>
        <v>0.61400742340069359</v>
      </c>
      <c r="G77" s="83">
        <f t="shared" si="34"/>
        <v>0.59187522851135466</v>
      </c>
      <c r="I77" s="25">
        <v>327.62900000000002</v>
      </c>
      <c r="J77" s="223">
        <v>629.87699999999995</v>
      </c>
      <c r="K77" s="31">
        <f t="shared" si="40"/>
        <v>8.2330484262184509E-3</v>
      </c>
      <c r="L77" s="229">
        <f t="shared" si="41"/>
        <v>1.5847730831043176E-2</v>
      </c>
      <c r="M77" s="102">
        <f t="shared" si="35"/>
        <v>0.92253127775624233</v>
      </c>
      <c r="N77" s="83">
        <f t="shared" si="36"/>
        <v>0.92489221617784778</v>
      </c>
      <c r="P77" s="62">
        <f t="shared" si="37"/>
        <v>7.9481089735814265</v>
      </c>
      <c r="Q77" s="236">
        <f t="shared" si="37"/>
        <v>9.4674212021463671</v>
      </c>
      <c r="R77" s="92">
        <f t="shared" si="42"/>
        <v>0.19115392524372207</v>
      </c>
    </row>
    <row r="78" spans="1:18" ht="20.100000000000001" customHeight="1" x14ac:dyDescent="0.25">
      <c r="A78" s="57" t="s">
        <v>177</v>
      </c>
      <c r="B78" s="25">
        <v>397.25</v>
      </c>
      <c r="C78" s="223">
        <v>521</v>
      </c>
      <c r="D78" s="4">
        <f t="shared" si="38"/>
        <v>8.630717402176873E-3</v>
      </c>
      <c r="E78" s="229">
        <f t="shared" si="39"/>
        <v>1.1164112670539322E-2</v>
      </c>
      <c r="F78" s="102">
        <f t="shared" si="33"/>
        <v>0.31151667715544368</v>
      </c>
      <c r="G78" s="83">
        <f t="shared" si="34"/>
        <v>0.2935324087570596</v>
      </c>
      <c r="I78" s="25">
        <v>393.62699999999995</v>
      </c>
      <c r="J78" s="223">
        <v>609.846</v>
      </c>
      <c r="K78" s="31">
        <f t="shared" si="40"/>
        <v>9.8915241107078115E-3</v>
      </c>
      <c r="L78" s="229">
        <f t="shared" si="41"/>
        <v>1.5343750059755091E-2</v>
      </c>
      <c r="M78" s="102">
        <f t="shared" si="35"/>
        <v>0.54929920965787427</v>
      </c>
      <c r="N78" s="83">
        <f t="shared" si="36"/>
        <v>0.55120180550792119</v>
      </c>
      <c r="P78" s="62">
        <f t="shared" si="37"/>
        <v>9.9087979861548128</v>
      </c>
      <c r="Q78" s="236">
        <f t="shared" si="37"/>
        <v>11.705297504798464</v>
      </c>
      <c r="R78" s="92">
        <f t="shared" si="42"/>
        <v>0.18130347607790895</v>
      </c>
    </row>
    <row r="79" spans="1:18" ht="20.100000000000001" customHeight="1" x14ac:dyDescent="0.25">
      <c r="A79" s="57" t="s">
        <v>179</v>
      </c>
      <c r="B79" s="25">
        <v>451.15999999999997</v>
      </c>
      <c r="C79" s="223">
        <v>369.29999999999995</v>
      </c>
      <c r="D79" s="4">
        <f t="shared" si="38"/>
        <v>9.8019747342130096E-3</v>
      </c>
      <c r="E79" s="229">
        <f t="shared" si="39"/>
        <v>7.9134487701154922E-3</v>
      </c>
      <c r="F79" s="102">
        <f t="shared" si="33"/>
        <v>-0.18144339037148688</v>
      </c>
      <c r="G79" s="83">
        <f t="shared" si="34"/>
        <v>-0.19266790777431494</v>
      </c>
      <c r="I79" s="25">
        <v>673.64400000000001</v>
      </c>
      <c r="J79" s="223">
        <v>544.76499999999999</v>
      </c>
      <c r="K79" s="31">
        <f t="shared" si="40"/>
        <v>1.692812197342574E-2</v>
      </c>
      <c r="L79" s="229">
        <f t="shared" si="41"/>
        <v>1.3706309463868718E-2</v>
      </c>
      <c r="M79" s="102">
        <f t="shared" si="35"/>
        <v>-0.19131618480978085</v>
      </c>
      <c r="N79" s="83">
        <f t="shared" si="36"/>
        <v>-0.19032309163501526</v>
      </c>
      <c r="P79" s="62">
        <f t="shared" si="37"/>
        <v>14.931376895114816</v>
      </c>
      <c r="Q79" s="236">
        <f t="shared" si="37"/>
        <v>14.751286217167616</v>
      </c>
      <c r="R79" s="92">
        <f t="shared" si="42"/>
        <v>-1.2061223771407295E-2</v>
      </c>
    </row>
    <row r="80" spans="1:18" ht="20.100000000000001" customHeight="1" x14ac:dyDescent="0.25">
      <c r="A80" s="57" t="s">
        <v>155</v>
      </c>
      <c r="B80" s="25">
        <v>627.77</v>
      </c>
      <c r="C80" s="223">
        <v>648.78000000000009</v>
      </c>
      <c r="D80" s="4">
        <f t="shared" si="38"/>
        <v>1.3639032003938517E-2</v>
      </c>
      <c r="E80" s="229">
        <f t="shared" si="39"/>
        <v>1.3902213087125725E-2</v>
      </c>
      <c r="F80" s="102">
        <f t="shared" si="33"/>
        <v>3.3467671280883293E-2</v>
      </c>
      <c r="G80" s="83">
        <f t="shared" si="34"/>
        <v>1.9296170220233375E-2</v>
      </c>
      <c r="I80" s="25">
        <v>489.28900000000004</v>
      </c>
      <c r="J80" s="223">
        <v>528.29000000000008</v>
      </c>
      <c r="K80" s="31">
        <f t="shared" si="40"/>
        <v>1.2295431818965964E-2</v>
      </c>
      <c r="L80" s="229">
        <f t="shared" si="41"/>
        <v>1.3291797796604419E-2</v>
      </c>
      <c r="M80" s="102">
        <f t="shared" si="35"/>
        <v>7.9709537716973061E-2</v>
      </c>
      <c r="N80" s="83">
        <f t="shared" si="36"/>
        <v>8.1035460348902896E-2</v>
      </c>
      <c r="P80" s="62">
        <f t="shared" si="37"/>
        <v>7.794080634627333</v>
      </c>
      <c r="Q80" s="236">
        <f t="shared" si="37"/>
        <v>8.1428219118961742</v>
      </c>
      <c r="R80" s="92">
        <f t="shared" si="42"/>
        <v>4.4744376356521481E-2</v>
      </c>
    </row>
    <row r="81" spans="1:18" ht="20.100000000000001" customHeight="1" x14ac:dyDescent="0.25">
      <c r="A81" s="57" t="s">
        <v>185</v>
      </c>
      <c r="B81" s="25">
        <v>904.15</v>
      </c>
      <c r="C81" s="223">
        <v>719.31999999999994</v>
      </c>
      <c r="D81" s="4">
        <f t="shared" si="38"/>
        <v>1.9643708342802314E-2</v>
      </c>
      <c r="E81" s="229">
        <f t="shared" si="39"/>
        <v>1.5413761086703157E-2</v>
      </c>
      <c r="F81" s="102">
        <f t="shared" si="33"/>
        <v>-0.20442404468285136</v>
      </c>
      <c r="G81" s="83">
        <f t="shared" si="34"/>
        <v>-0.21533343818195405</v>
      </c>
      <c r="I81" s="25">
        <v>656.16700000000014</v>
      </c>
      <c r="J81" s="223">
        <v>471.98500000000001</v>
      </c>
      <c r="K81" s="31">
        <f t="shared" si="40"/>
        <v>1.6488939277922537E-2</v>
      </c>
      <c r="L81" s="229">
        <f t="shared" si="41"/>
        <v>1.1875161716160321E-2</v>
      </c>
      <c r="M81" s="102">
        <f t="shared" si="35"/>
        <v>-0.28069378679513002</v>
      </c>
      <c r="N81" s="83">
        <f t="shared" si="36"/>
        <v>-0.27981045257045256</v>
      </c>
      <c r="P81" s="62">
        <f t="shared" si="37"/>
        <v>7.2572803185312189</v>
      </c>
      <c r="Q81" s="236">
        <f t="shared" si="37"/>
        <v>6.5615442362231002</v>
      </c>
      <c r="R81" s="92">
        <f t="shared" si="42"/>
        <v>-9.5867329326053477E-2</v>
      </c>
    </row>
    <row r="82" spans="1:18" ht="20.100000000000001" customHeight="1" x14ac:dyDescent="0.25">
      <c r="A82" s="57" t="s">
        <v>180</v>
      </c>
      <c r="B82" s="25">
        <v>251.60000000000002</v>
      </c>
      <c r="C82" s="223">
        <v>431.01</v>
      </c>
      <c r="D82" s="4">
        <f t="shared" si="38"/>
        <v>5.466302072719198E-3</v>
      </c>
      <c r="E82" s="229">
        <f t="shared" si="39"/>
        <v>9.2357854167546133E-3</v>
      </c>
      <c r="F82" s="102">
        <f t="shared" ref="F82:F87" si="43">(C82-B82)/B82</f>
        <v>0.71307631160572316</v>
      </c>
      <c r="G82" s="83">
        <f t="shared" ref="G82:G87" si="44">(E82-D82)/D82</f>
        <v>0.68958562733806172</v>
      </c>
      <c r="I82" s="25">
        <v>249.066</v>
      </c>
      <c r="J82" s="223">
        <v>427.745</v>
      </c>
      <c r="K82" s="31">
        <f t="shared" si="40"/>
        <v>6.2588245830635407E-3</v>
      </c>
      <c r="L82" s="229">
        <f t="shared" si="41"/>
        <v>1.0762081524368351E-2</v>
      </c>
      <c r="M82" s="102">
        <f t="shared" ref="M82:M87" si="45">(J82-I82)/I82</f>
        <v>0.71739619217396189</v>
      </c>
      <c r="N82" s="83">
        <f t="shared" ref="N82:N87" si="46">(L82-K82)/K82</f>
        <v>0.71950521724009975</v>
      </c>
      <c r="P82" s="62">
        <f t="shared" ref="P82:P87" si="47">(I82/B82)*10</f>
        <v>9.8992845786963422</v>
      </c>
      <c r="Q82" s="236">
        <f t="shared" ref="Q82:Q87" si="48">(J82/C82)*10</f>
        <v>9.9242476972692053</v>
      </c>
      <c r="R82" s="92">
        <f t="shared" ref="R82:R87" si="49">(Q82-P82)/P82</f>
        <v>2.5217093593394402E-3</v>
      </c>
    </row>
    <row r="83" spans="1:18" ht="20.100000000000001" customHeight="1" x14ac:dyDescent="0.25">
      <c r="A83" s="57" t="s">
        <v>188</v>
      </c>
      <c r="B83" s="25">
        <v>679.01</v>
      </c>
      <c r="C83" s="223">
        <v>338.21000000000004</v>
      </c>
      <c r="D83" s="4">
        <f t="shared" si="38"/>
        <v>1.4752280486474811E-2</v>
      </c>
      <c r="E83" s="229">
        <f t="shared" si="39"/>
        <v>7.2472448105625814E-3</v>
      </c>
      <c r="F83" s="102">
        <f t="shared" si="43"/>
        <v>-0.50190718840665083</v>
      </c>
      <c r="G83" s="83">
        <f t="shared" si="44"/>
        <v>-0.50873732253077741</v>
      </c>
      <c r="I83" s="25">
        <v>448.76699999999988</v>
      </c>
      <c r="J83" s="223">
        <v>322.50599999999997</v>
      </c>
      <c r="K83" s="31">
        <f t="shared" si="40"/>
        <v>1.1277147148417186E-2</v>
      </c>
      <c r="L83" s="229">
        <f t="shared" si="41"/>
        <v>8.1142640220176494E-3</v>
      </c>
      <c r="M83" s="102">
        <f t="shared" si="45"/>
        <v>-0.28135090147002773</v>
      </c>
      <c r="N83" s="83">
        <f t="shared" si="46"/>
        <v>-0.28046837420610105</v>
      </c>
      <c r="P83" s="62">
        <f t="shared" si="47"/>
        <v>6.6091368315635979</v>
      </c>
      <c r="Q83" s="236">
        <f t="shared" si="48"/>
        <v>9.5356731025102732</v>
      </c>
      <c r="R83" s="92">
        <f t="shared" si="49"/>
        <v>0.44280158597568509</v>
      </c>
    </row>
    <row r="84" spans="1:18" ht="20.100000000000001" customHeight="1" x14ac:dyDescent="0.25">
      <c r="A84" s="57" t="s">
        <v>183</v>
      </c>
      <c r="B84" s="25">
        <v>245.39000000000001</v>
      </c>
      <c r="C84" s="223">
        <v>442.67</v>
      </c>
      <c r="D84" s="4">
        <f t="shared" si="38"/>
        <v>5.3313826137701276E-3</v>
      </c>
      <c r="E84" s="229">
        <f t="shared" si="39"/>
        <v>9.48563868688607E-3</v>
      </c>
      <c r="F84" s="102">
        <f t="shared" si="43"/>
        <v>0.80394474102449154</v>
      </c>
      <c r="G84" s="83">
        <f t="shared" si="44"/>
        <v>0.77920801676963658</v>
      </c>
      <c r="I84" s="25">
        <v>146.018</v>
      </c>
      <c r="J84" s="223">
        <v>280.923</v>
      </c>
      <c r="K84" s="31">
        <f t="shared" si="40"/>
        <v>3.669312744291762E-3</v>
      </c>
      <c r="L84" s="229">
        <f t="shared" si="41"/>
        <v>7.068034057838503E-3</v>
      </c>
      <c r="M84" s="102">
        <f t="shared" si="45"/>
        <v>0.92389294470544725</v>
      </c>
      <c r="N84" s="83">
        <f t="shared" si="46"/>
        <v>0.92625555530365411</v>
      </c>
      <c r="P84" s="62">
        <f t="shared" si="47"/>
        <v>5.9504462284526669</v>
      </c>
      <c r="Q84" s="236">
        <f t="shared" si="48"/>
        <v>6.3461043215036028</v>
      </c>
      <c r="R84" s="92">
        <f t="shared" si="49"/>
        <v>6.6492171823863605E-2</v>
      </c>
    </row>
    <row r="85" spans="1:18" ht="20.100000000000001" customHeight="1" x14ac:dyDescent="0.25">
      <c r="A85" s="57" t="s">
        <v>207</v>
      </c>
      <c r="B85" s="25">
        <v>46.26</v>
      </c>
      <c r="C85" s="223">
        <v>95.4</v>
      </c>
      <c r="D85" s="4">
        <f t="shared" si="38"/>
        <v>1.0050522014467013E-3</v>
      </c>
      <c r="E85" s="229">
        <f t="shared" si="39"/>
        <v>2.0442540283482752E-3</v>
      </c>
      <c r="F85" s="102">
        <f t="shared" si="43"/>
        <v>1.0622568093385216</v>
      </c>
      <c r="G85" s="83">
        <f t="shared" si="44"/>
        <v>1.0339779619463711</v>
      </c>
      <c r="I85" s="25">
        <v>24.8</v>
      </c>
      <c r="J85" s="223">
        <v>189.75699999999998</v>
      </c>
      <c r="K85" s="31">
        <f t="shared" si="40"/>
        <v>6.2320368761683968E-4</v>
      </c>
      <c r="L85" s="229">
        <f t="shared" si="41"/>
        <v>4.7742938054671944E-3</v>
      </c>
      <c r="M85" s="102">
        <f t="shared" si="45"/>
        <v>6.6514919354838691</v>
      </c>
      <c r="N85" s="83">
        <f t="shared" si="46"/>
        <v>6.6608882462238306</v>
      </c>
      <c r="P85" s="62">
        <f t="shared" si="47"/>
        <v>5.3610030263726767</v>
      </c>
      <c r="Q85" s="236">
        <f t="shared" si="48"/>
        <v>19.89067085953878</v>
      </c>
      <c r="R85" s="92">
        <f t="shared" si="49"/>
        <v>2.710251749847838</v>
      </c>
    </row>
    <row r="86" spans="1:18" ht="20.100000000000001" customHeight="1" x14ac:dyDescent="0.25">
      <c r="A86" s="57" t="s">
        <v>148</v>
      </c>
      <c r="B86" s="25">
        <v>133.28</v>
      </c>
      <c r="C86" s="223">
        <v>278.34999999999997</v>
      </c>
      <c r="D86" s="4">
        <f t="shared" si="38"/>
        <v>2.8956627196026021E-3</v>
      </c>
      <c r="E86" s="229">
        <f t="shared" si="39"/>
        <v>5.9645504066115551E-3</v>
      </c>
      <c r="F86" s="102">
        <f t="shared" si="43"/>
        <v>1.0884603841536611</v>
      </c>
      <c r="G86" s="83">
        <f t="shared" si="44"/>
        <v>1.0598222183245583</v>
      </c>
      <c r="I86" s="25">
        <v>72.216000000000008</v>
      </c>
      <c r="J86" s="223">
        <v>184.88900000000001</v>
      </c>
      <c r="K86" s="31">
        <f t="shared" si="40"/>
        <v>1.8147289316507137E-3</v>
      </c>
      <c r="L86" s="229">
        <f t="shared" si="41"/>
        <v>4.6518147283052761E-3</v>
      </c>
      <c r="M86" s="102">
        <f t="shared" si="45"/>
        <v>1.5602221114434474</v>
      </c>
      <c r="N86" s="83">
        <f t="shared" si="46"/>
        <v>1.5633661574315081</v>
      </c>
      <c r="P86" s="62">
        <f t="shared" si="47"/>
        <v>5.4183673469387763</v>
      </c>
      <c r="Q86" s="236">
        <f t="shared" si="48"/>
        <v>6.6423208191126291</v>
      </c>
      <c r="R86" s="92">
        <f t="shared" si="49"/>
        <v>0.22588971802831931</v>
      </c>
    </row>
    <row r="87" spans="1:18" ht="20.100000000000001" customHeight="1" x14ac:dyDescent="0.25">
      <c r="A87" s="57" t="s">
        <v>197</v>
      </c>
      <c r="B87" s="25">
        <v>406</v>
      </c>
      <c r="C87" s="223">
        <v>393.79999999999995</v>
      </c>
      <c r="D87" s="4">
        <f t="shared" si="38"/>
        <v>8.8208213097138079E-3</v>
      </c>
      <c r="E87" s="229">
        <f t="shared" si="39"/>
        <v>8.4384406327416214E-3</v>
      </c>
      <c r="F87" s="102">
        <f t="shared" si="43"/>
        <v>-3.0049261083743953E-2</v>
      </c>
      <c r="G87" s="83">
        <f t="shared" si="44"/>
        <v>-4.3349781561847885E-2</v>
      </c>
      <c r="I87" s="25">
        <v>177.41900000000001</v>
      </c>
      <c r="J87" s="223">
        <v>174.17400000000001</v>
      </c>
      <c r="K87" s="31">
        <f t="shared" si="40"/>
        <v>4.4583941553746811E-3</v>
      </c>
      <c r="L87" s="229">
        <f t="shared" si="41"/>
        <v>4.3822248943303447E-3</v>
      </c>
      <c r="M87" s="102">
        <f t="shared" si="45"/>
        <v>-1.8290036580073183E-2</v>
      </c>
      <c r="N87" s="83">
        <f t="shared" si="46"/>
        <v>-1.7084460994215341E-2</v>
      </c>
      <c r="P87" s="62">
        <f t="shared" si="47"/>
        <v>4.3699261083743846</v>
      </c>
      <c r="Q87" s="236">
        <f t="shared" si="48"/>
        <v>4.4229050279329618</v>
      </c>
      <c r="R87" s="92">
        <f t="shared" si="49"/>
        <v>1.2123527548223337E-2</v>
      </c>
    </row>
    <row r="88" spans="1:18" ht="20.100000000000001" customHeight="1" x14ac:dyDescent="0.25">
      <c r="A88" s="57" t="s">
        <v>159</v>
      </c>
      <c r="B88" s="25">
        <v>100.99000000000001</v>
      </c>
      <c r="C88" s="223">
        <v>125.72</v>
      </c>
      <c r="D88" s="4">
        <f t="shared" si="38"/>
        <v>2.1941249853891565E-3</v>
      </c>
      <c r="E88" s="229">
        <f t="shared" si="39"/>
        <v>2.6939582436472237E-3</v>
      </c>
      <c r="F88" s="102">
        <f t="shared" ref="F88:F94" si="50">(C88-B88)/B88</f>
        <v>0.24487573027032367</v>
      </c>
      <c r="G88" s="83">
        <f t="shared" ref="G88:G94" si="51">(E88-D88)/D88</f>
        <v>0.22780528073218001</v>
      </c>
      <c r="I88" s="25">
        <v>121.88499999999999</v>
      </c>
      <c r="J88" s="223">
        <v>152.631</v>
      </c>
      <c r="K88" s="31">
        <f t="shared" si="40"/>
        <v>3.0628702203701007E-3</v>
      </c>
      <c r="L88" s="229">
        <f t="shared" si="41"/>
        <v>3.8402021418037983E-3</v>
      </c>
      <c r="M88" s="102">
        <f t="shared" ref="M88:M94" si="52">(J88-I88)/I88</f>
        <v>0.25225417401649103</v>
      </c>
      <c r="N88" s="83">
        <f t="shared" ref="N88:N94" si="53">(L88-K88)/K88</f>
        <v>0.25379198774532763</v>
      </c>
      <c r="P88" s="62">
        <f t="shared" ref="P88:P94" si="54">(I88/B88)*10</f>
        <v>12.069016734330129</v>
      </c>
      <c r="Q88" s="236">
        <f t="shared" ref="Q88:Q94" si="55">(J88/C88)*10</f>
        <v>12.140550429525931</v>
      </c>
      <c r="R88" s="92">
        <f t="shared" ref="R88:R94" si="56">(Q88-P88)/P88</f>
        <v>5.9270524492956757E-3</v>
      </c>
    </row>
    <row r="89" spans="1:18" ht="20.100000000000001" customHeight="1" x14ac:dyDescent="0.25">
      <c r="A89" s="57" t="s">
        <v>187</v>
      </c>
      <c r="B89" s="25">
        <v>243.08999999999997</v>
      </c>
      <c r="C89" s="223">
        <v>113.02999999999999</v>
      </c>
      <c r="D89" s="4">
        <f t="shared" si="38"/>
        <v>5.2814124437889892E-3</v>
      </c>
      <c r="E89" s="229">
        <f t="shared" si="39"/>
        <v>2.4220338870461797E-3</v>
      </c>
      <c r="F89" s="102">
        <f t="shared" si="50"/>
        <v>-0.53502817886379539</v>
      </c>
      <c r="G89" s="83">
        <f t="shared" si="51"/>
        <v>-0.54140413898283524</v>
      </c>
      <c r="I89" s="25">
        <v>231.70300000000003</v>
      </c>
      <c r="J89" s="223">
        <v>148.18</v>
      </c>
      <c r="K89" s="31">
        <f t="shared" si="40"/>
        <v>5.8225066141888967E-3</v>
      </c>
      <c r="L89" s="229">
        <f t="shared" si="41"/>
        <v>3.7282148015310578E-3</v>
      </c>
      <c r="M89" s="102">
        <f t="shared" si="52"/>
        <v>-0.36047440041777629</v>
      </c>
      <c r="N89" s="83">
        <f t="shared" si="53"/>
        <v>-0.35968903969198562</v>
      </c>
      <c r="P89" s="62">
        <f t="shared" si="54"/>
        <v>9.5315726685589723</v>
      </c>
      <c r="Q89" s="236">
        <f t="shared" si="55"/>
        <v>13.10979386003716</v>
      </c>
      <c r="R89" s="92">
        <f t="shared" si="56"/>
        <v>0.37540721934391541</v>
      </c>
    </row>
    <row r="90" spans="1:18" ht="20.100000000000001" customHeight="1" x14ac:dyDescent="0.25">
      <c r="A90" s="57" t="s">
        <v>186</v>
      </c>
      <c r="B90" s="25">
        <v>244.18</v>
      </c>
      <c r="C90" s="223">
        <v>270.74</v>
      </c>
      <c r="D90" s="4">
        <f t="shared" si="38"/>
        <v>5.3050939591278764E-3</v>
      </c>
      <c r="E90" s="229">
        <f t="shared" si="39"/>
        <v>5.8014815056080925E-3</v>
      </c>
      <c r="F90" s="102">
        <f t="shared" si="50"/>
        <v>0.10877221721680728</v>
      </c>
      <c r="G90" s="83">
        <f t="shared" si="51"/>
        <v>9.356809706002249E-2</v>
      </c>
      <c r="I90" s="25">
        <v>139.63</v>
      </c>
      <c r="J90" s="223">
        <v>144.262</v>
      </c>
      <c r="K90" s="31">
        <f t="shared" si="40"/>
        <v>3.508787536368521E-3</v>
      </c>
      <c r="L90" s="229">
        <f t="shared" si="41"/>
        <v>3.629637762845684E-3</v>
      </c>
      <c r="M90" s="102">
        <f t="shared" si="52"/>
        <v>3.3173386807992589E-2</v>
      </c>
      <c r="N90" s="83">
        <f t="shared" si="53"/>
        <v>3.4442161351906475E-2</v>
      </c>
      <c r="P90" s="62">
        <f t="shared" si="54"/>
        <v>5.7183225489393061</v>
      </c>
      <c r="Q90" s="236">
        <f t="shared" si="55"/>
        <v>5.3284331831277241</v>
      </c>
      <c r="R90" s="92">
        <f t="shared" si="56"/>
        <v>-6.8182471778179557E-2</v>
      </c>
    </row>
    <row r="91" spans="1:18" ht="20.100000000000001" customHeight="1" x14ac:dyDescent="0.25">
      <c r="A91" s="57" t="s">
        <v>215</v>
      </c>
      <c r="B91" s="25">
        <v>57.26</v>
      </c>
      <c r="C91" s="223">
        <v>181.52</v>
      </c>
      <c r="D91" s="4">
        <f t="shared" si="38"/>
        <v>1.2440399709217061E-3</v>
      </c>
      <c r="E91" s="229">
        <f t="shared" si="39"/>
        <v>3.8896539960773472E-3</v>
      </c>
      <c r="F91" s="102">
        <f t="shared" si="50"/>
        <v>2.1701012923506817</v>
      </c>
      <c r="G91" s="83">
        <f t="shared" si="51"/>
        <v>2.126631046424909</v>
      </c>
      <c r="I91" s="25">
        <v>44.533999999999999</v>
      </c>
      <c r="J91" s="223">
        <v>116.887</v>
      </c>
      <c r="K91" s="31">
        <f t="shared" si="40"/>
        <v>1.1191029445293684E-3</v>
      </c>
      <c r="L91" s="229">
        <f t="shared" si="41"/>
        <v>2.9408816541136506E-3</v>
      </c>
      <c r="M91" s="102">
        <f t="shared" si="52"/>
        <v>1.6246687923833478</v>
      </c>
      <c r="N91" s="83">
        <f t="shared" si="53"/>
        <v>1.6278919812425474</v>
      </c>
      <c r="P91" s="62">
        <f t="shared" si="54"/>
        <v>7.777506112469438</v>
      </c>
      <c r="Q91" s="236">
        <f t="shared" si="55"/>
        <v>6.4393455266637281</v>
      </c>
      <c r="R91" s="92">
        <f t="shared" si="56"/>
        <v>-0.17205522778828525</v>
      </c>
    </row>
    <row r="92" spans="1:18" ht="20.100000000000001" customHeight="1" x14ac:dyDescent="0.25">
      <c r="A92" s="57" t="s">
        <v>178</v>
      </c>
      <c r="B92" s="25">
        <v>25.04</v>
      </c>
      <c r="C92" s="223">
        <v>196.81000000000003</v>
      </c>
      <c r="D92" s="4">
        <f t="shared" si="38"/>
        <v>5.4402306796855605E-4</v>
      </c>
      <c r="E92" s="229">
        <f t="shared" si="39"/>
        <v>4.2172917748346346E-3</v>
      </c>
      <c r="F92" s="102">
        <f t="shared" si="50"/>
        <v>6.8598242811501615</v>
      </c>
      <c r="G92" s="83">
        <f t="shared" si="51"/>
        <v>6.7520458655962541</v>
      </c>
      <c r="I92" s="25">
        <v>15.093</v>
      </c>
      <c r="J92" s="223">
        <v>93.493000000000009</v>
      </c>
      <c r="K92" s="31">
        <f t="shared" si="40"/>
        <v>3.7927472811294198E-4</v>
      </c>
      <c r="L92" s="229">
        <f t="shared" si="41"/>
        <v>2.3522876666185939E-3</v>
      </c>
      <c r="M92" s="102">
        <f t="shared" si="52"/>
        <v>5.1944610084144971</v>
      </c>
      <c r="N92" s="83">
        <f t="shared" si="53"/>
        <v>5.2020680321155481</v>
      </c>
      <c r="P92" s="62">
        <f t="shared" si="54"/>
        <v>6.0275559105431311</v>
      </c>
      <c r="Q92" s="236">
        <f t="shared" si="55"/>
        <v>4.7504191860169707</v>
      </c>
      <c r="R92" s="92">
        <f t="shared" si="56"/>
        <v>-0.21188301584930139</v>
      </c>
    </row>
    <row r="93" spans="1:18" ht="20.100000000000001" customHeight="1" x14ac:dyDescent="0.25">
      <c r="A93" s="57" t="s">
        <v>200</v>
      </c>
      <c r="B93" s="25">
        <v>176.85</v>
      </c>
      <c r="C93" s="223">
        <v>219.74</v>
      </c>
      <c r="D93" s="4">
        <f t="shared" si="38"/>
        <v>3.8422715483322342E-3</v>
      </c>
      <c r="E93" s="229">
        <f t="shared" si="39"/>
        <v>4.7086413017741096E-3</v>
      </c>
      <c r="F93" s="102">
        <f t="shared" si="50"/>
        <v>0.24252191122420139</v>
      </c>
      <c r="G93" s="83">
        <f t="shared" si="51"/>
        <v>0.22548373860195525</v>
      </c>
      <c r="I93" s="25">
        <v>71.765000000000001</v>
      </c>
      <c r="J93" s="223">
        <v>92.413000000000011</v>
      </c>
      <c r="K93" s="31">
        <f t="shared" si="40"/>
        <v>1.8033956710412299E-3</v>
      </c>
      <c r="L93" s="229">
        <f t="shared" si="41"/>
        <v>2.3251148228768366E-3</v>
      </c>
      <c r="M93" s="102">
        <f t="shared" si="52"/>
        <v>0.28771685361945254</v>
      </c>
      <c r="N93" s="83">
        <f t="shared" si="53"/>
        <v>0.28929821681028034</v>
      </c>
      <c r="P93" s="62">
        <f t="shared" si="54"/>
        <v>4.0579587220808593</v>
      </c>
      <c r="Q93" s="236">
        <f t="shared" si="55"/>
        <v>4.2055611176845362</v>
      </c>
      <c r="R93" s="92">
        <f t="shared" si="56"/>
        <v>3.6373557670884508E-2</v>
      </c>
    </row>
    <row r="94" spans="1:18" ht="20.100000000000001" customHeight="1" x14ac:dyDescent="0.25">
      <c r="A94" s="57" t="s">
        <v>216</v>
      </c>
      <c r="B94" s="25">
        <v>121.19999999999999</v>
      </c>
      <c r="C94" s="223">
        <v>110.22</v>
      </c>
      <c r="D94" s="4">
        <f t="shared" si="38"/>
        <v>2.6332106963973239E-3</v>
      </c>
      <c r="E94" s="229">
        <f t="shared" si="39"/>
        <v>2.3618205346388563E-3</v>
      </c>
      <c r="F94" s="102">
        <f t="shared" si="50"/>
        <v>-9.0594059405940522E-2</v>
      </c>
      <c r="G94" s="83">
        <f t="shared" si="51"/>
        <v>-0.10306435490702474</v>
      </c>
      <c r="I94" s="25">
        <v>90.928999999999988</v>
      </c>
      <c r="J94" s="223">
        <v>82.092999999999989</v>
      </c>
      <c r="K94" s="31">
        <f t="shared" si="40"/>
        <v>2.2849712948109519E-3</v>
      </c>
      <c r="L94" s="229">
        <f t="shared" ref="L94" si="57">J94/$J$96</f>
        <v>2.0654632049000479E-3</v>
      </c>
      <c r="M94" s="102">
        <f t="shared" si="52"/>
        <v>-9.717471873659668E-2</v>
      </c>
      <c r="N94" s="83">
        <f t="shared" si="53"/>
        <v>-9.6066016413158095E-2</v>
      </c>
      <c r="P94" s="62">
        <f t="shared" si="54"/>
        <v>7.5023927392739278</v>
      </c>
      <c r="Q94" s="236">
        <f t="shared" si="55"/>
        <v>7.4481037924151678</v>
      </c>
      <c r="R94" s="92">
        <f t="shared" si="56"/>
        <v>-7.2362176635415616E-3</v>
      </c>
    </row>
    <row r="95" spans="1:18" ht="20.100000000000001" customHeight="1" thickBot="1" x14ac:dyDescent="0.3">
      <c r="A95" s="14" t="s">
        <v>18</v>
      </c>
      <c r="B95" s="25">
        <f>B96-SUM(B68:B94)</f>
        <v>1468.8400000000183</v>
      </c>
      <c r="C95" s="227">
        <f>C96-SUM(C68:C94)</f>
        <v>1555.8100000000049</v>
      </c>
      <c r="D95" s="4">
        <f t="shared" si="38"/>
        <v>3.1912254119606388E-2</v>
      </c>
      <c r="E95" s="229">
        <f t="shared" si="39"/>
        <v>3.3338268971116775E-2</v>
      </c>
      <c r="F95" s="102">
        <f>(C95-B95)/B95</f>
        <v>5.920998883471687E-2</v>
      </c>
      <c r="G95" s="83">
        <f>(E95-D95)/D95</f>
        <v>4.4685494361060042E-2</v>
      </c>
      <c r="I95" s="25">
        <f>I96-SUM(I68:I94)</f>
        <v>969.958000000006</v>
      </c>
      <c r="J95" s="227">
        <f>J96-SUM(J68:J94)</f>
        <v>1024.8440000000046</v>
      </c>
      <c r="K95" s="31">
        <f t="shared" si="40"/>
        <v>2.4374250098123319E-2</v>
      </c>
      <c r="L95" s="229">
        <f t="shared" si="41"/>
        <v>2.5785116547849322E-2</v>
      </c>
      <c r="M95" s="102">
        <f>(J95-I95)/I95</f>
        <v>5.6585955268164463E-2</v>
      </c>
      <c r="N95" s="83">
        <f>(L95-K95)/K95</f>
        <v>5.7883481298759303E-2</v>
      </c>
      <c r="P95" s="62">
        <f t="shared" si="37"/>
        <v>6.6035647177364032</v>
      </c>
      <c r="Q95" s="236">
        <f t="shared" si="37"/>
        <v>6.5872053785488029</v>
      </c>
      <c r="R95" s="92">
        <f>(Q95-P95)/P95</f>
        <v>-2.4773497174429091E-3</v>
      </c>
    </row>
    <row r="96" spans="1:18" ht="26.25" customHeight="1" thickBot="1" x14ac:dyDescent="0.3">
      <c r="A96" s="18" t="s">
        <v>19</v>
      </c>
      <c r="B96" s="23">
        <v>46027.460000000006</v>
      </c>
      <c r="C96" s="242">
        <v>46667.389999999992</v>
      </c>
      <c r="D96" s="20">
        <f>SUM(D68:D95)</f>
        <v>1.0000000000000004</v>
      </c>
      <c r="E96" s="243">
        <f>SUM(E68:E95)</f>
        <v>1</v>
      </c>
      <c r="F96" s="103">
        <f>(C96-B96)/B96</f>
        <v>1.3903222120012394E-2</v>
      </c>
      <c r="G96" s="99">
        <v>0</v>
      </c>
      <c r="H96" s="2"/>
      <c r="I96" s="23">
        <v>39794.373</v>
      </c>
      <c r="J96" s="242">
        <v>39745.564000000013</v>
      </c>
      <c r="K96" s="30">
        <f t="shared" si="40"/>
        <v>1</v>
      </c>
      <c r="L96" s="243">
        <f t="shared" si="41"/>
        <v>1</v>
      </c>
      <c r="M96" s="103">
        <f>(J96-I96)/I96</f>
        <v>-1.2265301931000787E-3</v>
      </c>
      <c r="N96" s="99">
        <f>(L96-K96)/K96</f>
        <v>0</v>
      </c>
      <c r="O96" s="2"/>
      <c r="P96" s="56">
        <f t="shared" si="37"/>
        <v>8.645789491751227</v>
      </c>
      <c r="Q96" s="250">
        <f t="shared" si="37"/>
        <v>8.5167745614228743</v>
      </c>
      <c r="R96" s="98">
        <f>(Q96-P96)/P96</f>
        <v>-1.4922284477483901E-2</v>
      </c>
    </row>
  </sheetData>
  <mergeCells count="45">
    <mergeCell ref="A4:A6"/>
    <mergeCell ref="B4:C4"/>
    <mergeCell ref="D4:E4"/>
    <mergeCell ref="F4:G4"/>
    <mergeCell ref="I4:J4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36:A38"/>
    <mergeCell ref="B36:C36"/>
    <mergeCell ref="D36:E36"/>
    <mergeCell ref="F36:G36"/>
    <mergeCell ref="I36:J36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65:A67"/>
    <mergeCell ref="B65:C65"/>
    <mergeCell ref="D65:E65"/>
    <mergeCell ref="F65:G65"/>
    <mergeCell ref="I65:J65"/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K65:L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EBBA2CF-A6C0-4D13-A2AD-6DF30C718B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4" id="{DBA05C0D-4BA9-4699-BC3D-871947F9DF6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3" id="{56912308-91EB-4958-8F67-E6C28FB1DF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</xm:sqref>
        </x14:conditionalFormatting>
        <x14:conditionalFormatting xmlns:xm="http://schemas.microsoft.com/office/excel/2006/main">
          <x14:cfRule type="iconSet" priority="2" id="{346FFA6F-B3E0-424E-8682-3E3E6E1A03E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M68:N96</xm:sqref>
        </x14:conditionalFormatting>
        <x14:conditionalFormatting xmlns:xm="http://schemas.microsoft.com/office/excel/2006/main">
          <x14:cfRule type="iconSet" priority="1" id="{5B3B48C3-9834-4B17-9920-5F237F546F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R68:R96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A11"/>
  <sheetViews>
    <sheetView showGridLines="0" showRowColHeaders="0" workbookViewId="0">
      <selection activeCell="A12" sqref="A12"/>
    </sheetView>
  </sheetViews>
  <sheetFormatPr defaultRowHeight="15" x14ac:dyDescent="0.25"/>
  <cols>
    <col min="1" max="1" width="152.5703125" customWidth="1"/>
  </cols>
  <sheetData>
    <row r="1" spans="1:1" ht="18.75" x14ac:dyDescent="0.3">
      <c r="A1" s="11" t="s">
        <v>28</v>
      </c>
    </row>
    <row r="3" spans="1:1" ht="46.5" customHeight="1" x14ac:dyDescent="0.25">
      <c r="A3" s="10" t="s">
        <v>29</v>
      </c>
    </row>
    <row r="5" spans="1:1" x14ac:dyDescent="0.25">
      <c r="A5" t="s">
        <v>33</v>
      </c>
    </row>
    <row r="7" spans="1:1" x14ac:dyDescent="0.25">
      <c r="A7" t="s">
        <v>127</v>
      </c>
    </row>
    <row r="9" spans="1:1" x14ac:dyDescent="0.25">
      <c r="A9" t="s">
        <v>163</v>
      </c>
    </row>
    <row r="11" spans="1:1" x14ac:dyDescent="0.25">
      <c r="A11" t="s">
        <v>190</v>
      </c>
    </row>
  </sheetData>
  <customSheetViews>
    <customSheetView guid="{D2454DF7-9151-402B-B9E4-208D72282370}" showGridLines="0" showRowCol="0">
      <pageMargins left="0.7" right="0.7" top="0.75" bottom="0.75" header="0.3" footer="0.3"/>
      <pageSetup paperSize="9" orientation="portrait" horizontalDpi="4294967292" verticalDpi="0" r:id="rId1"/>
    </customSheetView>
  </customSheetView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0">
    <pageSetUpPr fitToPage="1"/>
  </sheetPr>
  <dimension ref="A1:T8"/>
  <sheetViews>
    <sheetView showGridLines="0" workbookViewId="0">
      <selection activeCell="K6" sqref="K6:L7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10" max="10" width="2.140625" customWidth="1"/>
    <col min="17" max="17" width="2.140625" customWidth="1"/>
    <col min="20" max="20" width="10.42578125" customWidth="1"/>
  </cols>
  <sheetData>
    <row r="1" spans="1:20" ht="15.75" x14ac:dyDescent="0.25">
      <c r="A1" s="6" t="s">
        <v>123</v>
      </c>
    </row>
    <row r="2" spans="1:20" ht="15.75" thickBot="1" x14ac:dyDescent="0.3"/>
    <row r="3" spans="1:20" x14ac:dyDescent="0.25">
      <c r="A3" s="371" t="s">
        <v>17</v>
      </c>
      <c r="B3" s="386"/>
      <c r="C3" s="386"/>
      <c r="D3" s="389" t="s">
        <v>1</v>
      </c>
      <c r="E3" s="384"/>
      <c r="F3" s="389" t="s">
        <v>13</v>
      </c>
      <c r="G3" s="384"/>
      <c r="H3" s="397" t="s">
        <v>134</v>
      </c>
      <c r="I3" s="385"/>
      <c r="K3" s="391" t="s">
        <v>20</v>
      </c>
      <c r="L3" s="384"/>
      <c r="M3" s="382" t="s">
        <v>13</v>
      </c>
      <c r="N3" s="383"/>
      <c r="O3" s="398" t="s">
        <v>134</v>
      </c>
      <c r="P3" s="385"/>
      <c r="R3" s="395" t="s">
        <v>23</v>
      </c>
      <c r="S3" s="384"/>
      <c r="T3" s="208" t="s">
        <v>0</v>
      </c>
    </row>
    <row r="4" spans="1:20" x14ac:dyDescent="0.25">
      <c r="A4" s="387"/>
      <c r="B4" s="388"/>
      <c r="C4" s="388"/>
      <c r="D4" s="392" t="s">
        <v>222</v>
      </c>
      <c r="E4" s="380"/>
      <c r="F4" s="392" t="str">
        <f>D4</f>
        <v>jan-ago</v>
      </c>
      <c r="G4" s="380"/>
      <c r="H4" s="392" t="str">
        <f>F4</f>
        <v>jan-ago</v>
      </c>
      <c r="I4" s="381"/>
      <c r="K4" s="394" t="str">
        <f>D4</f>
        <v>jan-ago</v>
      </c>
      <c r="L4" s="380"/>
      <c r="M4" s="378" t="str">
        <f>D4</f>
        <v>jan-ago</v>
      </c>
      <c r="N4" s="379"/>
      <c r="O4" s="380" t="str">
        <f>D4</f>
        <v>jan-ago</v>
      </c>
      <c r="P4" s="381"/>
      <c r="R4" s="394" t="str">
        <f>D4</f>
        <v>jan-ago</v>
      </c>
      <c r="S4" s="393"/>
      <c r="T4" s="209" t="s">
        <v>132</v>
      </c>
    </row>
    <row r="5" spans="1:20" ht="19.5" customHeight="1" thickBot="1" x14ac:dyDescent="0.3">
      <c r="A5" s="372"/>
      <c r="B5" s="396"/>
      <c r="C5" s="396"/>
      <c r="D5" s="148">
        <v>2017</v>
      </c>
      <c r="E5" s="263">
        <v>2018</v>
      </c>
      <c r="F5" s="148">
        <f>D5</f>
        <v>2017</v>
      </c>
      <c r="G5" s="263">
        <f>E5</f>
        <v>2018</v>
      </c>
      <c r="H5" s="148" t="s">
        <v>1</v>
      </c>
      <c r="I5" s="212" t="s">
        <v>15</v>
      </c>
      <c r="K5" s="36">
        <f>D5</f>
        <v>2017</v>
      </c>
      <c r="L5" s="213">
        <f>E5</f>
        <v>2018</v>
      </c>
      <c r="M5" s="262">
        <f>F5</f>
        <v>2017</v>
      </c>
      <c r="N5" s="241">
        <f>G5</f>
        <v>2018</v>
      </c>
      <c r="O5" s="37">
        <v>1000</v>
      </c>
      <c r="P5" s="212" t="s">
        <v>15</v>
      </c>
      <c r="R5" s="36">
        <f>D5</f>
        <v>2017</v>
      </c>
      <c r="S5" s="213">
        <f>E5</f>
        <v>2018</v>
      </c>
      <c r="T5" s="278" t="s">
        <v>24</v>
      </c>
    </row>
    <row r="6" spans="1:20" ht="24" customHeight="1" x14ac:dyDescent="0.25">
      <c r="A6" s="264" t="s">
        <v>21</v>
      </c>
      <c r="B6" s="12"/>
      <c r="C6" s="12"/>
      <c r="D6" s="266">
        <v>11302.339999999997</v>
      </c>
      <c r="E6" s="267">
        <v>12693.349999999999</v>
      </c>
      <c r="F6" s="261">
        <f>D6/D8</f>
        <v>0.67572710820575399</v>
      </c>
      <c r="G6" s="271">
        <f>E6/E8</f>
        <v>0.70488849152580024</v>
      </c>
      <c r="H6" s="275">
        <f>(E6-D6)/D6</f>
        <v>0.12307274422818659</v>
      </c>
      <c r="I6" s="101">
        <f>(G6-F6)/F6</f>
        <v>4.3155562306029051E-2</v>
      </c>
      <c r="J6" s="2"/>
      <c r="K6" s="273">
        <v>5877.9889999999978</v>
      </c>
      <c r="L6" s="267">
        <v>6044.6539999999986</v>
      </c>
      <c r="M6" s="261">
        <f>K6/K8</f>
        <v>0.58595653546120285</v>
      </c>
      <c r="N6" s="271">
        <f>L6/L8</f>
        <v>0.58320574273934822</v>
      </c>
      <c r="O6" s="275">
        <f>(L6-K6)/K6</f>
        <v>2.8354085045072547E-2</v>
      </c>
      <c r="P6" s="101">
        <f>(N6-M6)/M6</f>
        <v>-4.6945337331027485E-3</v>
      </c>
      <c r="R6" s="49">
        <f t="shared" ref="R6:S8" si="0">(K6/D6)*10</f>
        <v>5.2006832213506229</v>
      </c>
      <c r="S6" s="254">
        <f t="shared" si="0"/>
        <v>4.7620636002316168</v>
      </c>
      <c r="T6" s="276">
        <f>(S6-R6)/R6</f>
        <v>-8.4338845965145348E-2</v>
      </c>
    </row>
    <row r="7" spans="1:20" ht="24" customHeight="1" thickBot="1" x14ac:dyDescent="0.3">
      <c r="A7" s="264" t="s">
        <v>22</v>
      </c>
      <c r="B7" s="12"/>
      <c r="C7" s="12"/>
      <c r="D7" s="268">
        <v>5423.8499999999995</v>
      </c>
      <c r="E7" s="269">
        <v>5314.2500000000009</v>
      </c>
      <c r="F7" s="261">
        <f>D7/D8</f>
        <v>0.32427289179424607</v>
      </c>
      <c r="G7" s="272">
        <f>E7/E8</f>
        <v>0.29511150847419987</v>
      </c>
      <c r="H7" s="90">
        <f t="shared" ref="H7:H8" si="1">(E7-D7)/D7</f>
        <v>-2.0207048498759841E-2</v>
      </c>
      <c r="I7" s="86">
        <f t="shared" ref="I7:I8" si="2">(G7-F7)/F7</f>
        <v>-8.9928526429367231E-2</v>
      </c>
      <c r="K7" s="273">
        <v>4153.4529999999995</v>
      </c>
      <c r="L7" s="269">
        <v>4319.8770000000013</v>
      </c>
      <c r="M7" s="261">
        <f>K7/K8</f>
        <v>0.4140434645387972</v>
      </c>
      <c r="N7" s="272">
        <f>L7/L8</f>
        <v>0.41679425726065189</v>
      </c>
      <c r="O7" s="277">
        <f t="shared" ref="O7:O8" si="3">(L7-K7)/K7</f>
        <v>4.0068829477545989E-2</v>
      </c>
      <c r="P7" s="83">
        <f t="shared" ref="P7:P8" si="4">(N7-M7)/M7</f>
        <v>6.6437293604399619E-3</v>
      </c>
      <c r="R7" s="49">
        <f t="shared" si="0"/>
        <v>7.6577578657226875</v>
      </c>
      <c r="S7" s="254">
        <f t="shared" si="0"/>
        <v>8.1288554358564244</v>
      </c>
      <c r="T7" s="152">
        <f t="shared" ref="T7:T8" si="5">(S7-R7)/R7</f>
        <v>6.1518995297885147E-2</v>
      </c>
    </row>
    <row r="8" spans="1:20" ht="26.25" customHeight="1" thickBot="1" x14ac:dyDescent="0.3">
      <c r="A8" s="18" t="s">
        <v>12</v>
      </c>
      <c r="B8" s="265"/>
      <c r="C8" s="265"/>
      <c r="D8" s="270">
        <f>D6+D7</f>
        <v>16726.189999999995</v>
      </c>
      <c r="E8" s="242">
        <f>E6+E7</f>
        <v>18007.599999999999</v>
      </c>
      <c r="F8" s="20">
        <f>SUM(F6:F7)</f>
        <v>1</v>
      </c>
      <c r="G8" s="243">
        <f>SUM(G6:G7)</f>
        <v>1</v>
      </c>
      <c r="H8" s="153">
        <f t="shared" si="1"/>
        <v>7.6610991504939496E-2</v>
      </c>
      <c r="I8" s="99">
        <f t="shared" si="2"/>
        <v>0</v>
      </c>
      <c r="J8" s="2"/>
      <c r="K8" s="23">
        <f>K6+K7</f>
        <v>10031.441999999997</v>
      </c>
      <c r="L8" s="242">
        <f>L6+L7</f>
        <v>10364.530999999999</v>
      </c>
      <c r="M8" s="20">
        <f>SUM(M6:M7)</f>
        <v>1</v>
      </c>
      <c r="N8" s="243">
        <f>SUM(N6:N7)</f>
        <v>1</v>
      </c>
      <c r="O8" s="153">
        <f t="shared" si="3"/>
        <v>3.3204498416080343E-2</v>
      </c>
      <c r="P8" s="99">
        <f t="shared" si="4"/>
        <v>0</v>
      </c>
      <c r="Q8" s="2"/>
      <c r="R8" s="40">
        <f t="shared" si="0"/>
        <v>5.997445921635471</v>
      </c>
      <c r="S8" s="244">
        <f t="shared" si="0"/>
        <v>5.7556426175614739</v>
      </c>
      <c r="T8" s="274">
        <f t="shared" si="5"/>
        <v>-4.031771311212734E-2</v>
      </c>
    </row>
  </sheetData>
  <mergeCells count="15">
    <mergeCell ref="A3:C5"/>
    <mergeCell ref="D3:E3"/>
    <mergeCell ref="F3:G3"/>
    <mergeCell ref="H3:I3"/>
    <mergeCell ref="K3:L3"/>
    <mergeCell ref="O3:P3"/>
    <mergeCell ref="R3:S3"/>
    <mergeCell ref="D4:E4"/>
    <mergeCell ref="F4:G4"/>
    <mergeCell ref="H4:I4"/>
    <mergeCell ref="K4:L4"/>
    <mergeCell ref="M4:N4"/>
    <mergeCell ref="O4:P4"/>
    <mergeCell ref="R4:S4"/>
    <mergeCell ref="M3:N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5F6D28D0-E358-4C38-B81A-67CCFBD8B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H6:I8</xm:sqref>
        </x14:conditionalFormatting>
        <x14:conditionalFormatting xmlns:xm="http://schemas.microsoft.com/office/excel/2006/main">
          <x14:cfRule type="iconSet" priority="2" id="{1FD5A1D8-2B51-44DA-ADDB-18820410B1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O6:P8</xm:sqref>
        </x14:conditionalFormatting>
        <x14:conditionalFormatting xmlns:xm="http://schemas.microsoft.com/office/excel/2006/main">
          <x14:cfRule type="iconSet" priority="1" id="{890BCA1D-CA98-4C12-8A25-5588C0E3A5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T6:T8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1">
    <pageSetUpPr fitToPage="1"/>
  </sheetPr>
  <dimension ref="A1:R84"/>
  <sheetViews>
    <sheetView showGridLines="0" workbookViewId="0">
      <selection activeCell="I84" sqref="I84:J84"/>
    </sheetView>
  </sheetViews>
  <sheetFormatPr defaultRowHeight="15" x14ac:dyDescent="0.25"/>
  <cols>
    <col min="1" max="1" width="26.7109375" customWidth="1"/>
    <col min="6" max="7" width="12.42578125" bestFit="1" customWidth="1"/>
    <col min="8" max="8" width="2" customWidth="1"/>
    <col min="13" max="14" width="11.42578125" bestFit="1" customWidth="1"/>
    <col min="15" max="15" width="2" customWidth="1"/>
    <col min="18" max="18" width="10.140625" customWidth="1"/>
  </cols>
  <sheetData>
    <row r="1" spans="1:18" ht="15.75" x14ac:dyDescent="0.25">
      <c r="A1" s="6" t="s">
        <v>124</v>
      </c>
    </row>
    <row r="3" spans="1:18" ht="8.25" customHeight="1" thickBot="1" x14ac:dyDescent="0.3"/>
    <row r="4" spans="1:18" x14ac:dyDescent="0.25">
      <c r="A4" s="403" t="s">
        <v>3</v>
      </c>
      <c r="B4" s="389" t="s">
        <v>1</v>
      </c>
      <c r="C4" s="384"/>
      <c r="D4" s="389" t="s">
        <v>13</v>
      </c>
      <c r="E4" s="384"/>
      <c r="F4" s="401" t="s">
        <v>136</v>
      </c>
      <c r="G4" s="402"/>
      <c r="I4" s="399" t="s">
        <v>20</v>
      </c>
      <c r="J4" s="400"/>
      <c r="K4" s="389" t="s">
        <v>13</v>
      </c>
      <c r="L4" s="390"/>
      <c r="M4" s="406" t="s">
        <v>136</v>
      </c>
      <c r="N4" s="402"/>
      <c r="P4" s="395" t="s">
        <v>23</v>
      </c>
      <c r="Q4" s="384"/>
      <c r="R4" s="208" t="s">
        <v>0</v>
      </c>
    </row>
    <row r="5" spans="1:18" x14ac:dyDescent="0.25">
      <c r="A5" s="404"/>
      <c r="B5" s="392" t="s">
        <v>222</v>
      </c>
      <c r="C5" s="380"/>
      <c r="D5" s="392" t="str">
        <f>B5</f>
        <v>jan-ago</v>
      </c>
      <c r="E5" s="380"/>
      <c r="F5" s="392" t="str">
        <f>D5</f>
        <v>jan-ago</v>
      </c>
      <c r="G5" s="381"/>
      <c r="I5" s="394" t="str">
        <f>B5</f>
        <v>jan-ago</v>
      </c>
      <c r="J5" s="380"/>
      <c r="K5" s="392" t="str">
        <f>B5</f>
        <v>jan-ago</v>
      </c>
      <c r="L5" s="393"/>
      <c r="M5" s="380" t="str">
        <f>B5</f>
        <v>jan-ago</v>
      </c>
      <c r="N5" s="381"/>
      <c r="P5" s="394" t="str">
        <f>B5</f>
        <v>jan-ago</v>
      </c>
      <c r="Q5" s="393"/>
      <c r="R5" s="209" t="s">
        <v>132</v>
      </c>
    </row>
    <row r="6" spans="1:18" ht="19.5" customHeight="1" thickBot="1" x14ac:dyDescent="0.3">
      <c r="A6" s="405"/>
      <c r="B6" s="148">
        <f>'4'!E6</f>
        <v>2017</v>
      </c>
      <c r="C6" s="213">
        <f>'4'!F6</f>
        <v>2018</v>
      </c>
      <c r="D6" s="148">
        <f>B6</f>
        <v>2017</v>
      </c>
      <c r="E6" s="213">
        <f>C6</f>
        <v>2018</v>
      </c>
      <c r="F6" s="148" t="s">
        <v>1</v>
      </c>
      <c r="G6" s="212" t="s">
        <v>15</v>
      </c>
      <c r="I6" s="36">
        <f>B6</f>
        <v>2017</v>
      </c>
      <c r="J6" s="213">
        <f>E6</f>
        <v>2018</v>
      </c>
      <c r="K6" s="148">
        <f>B6</f>
        <v>2017</v>
      </c>
      <c r="L6" s="213">
        <f>C6</f>
        <v>2018</v>
      </c>
      <c r="M6" s="37">
        <v>1000</v>
      </c>
      <c r="N6" s="212" t="s">
        <v>15</v>
      </c>
      <c r="P6" s="36">
        <f>B6</f>
        <v>2017</v>
      </c>
      <c r="Q6" s="213">
        <f>C6</f>
        <v>2018</v>
      </c>
      <c r="R6" s="210" t="s">
        <v>24</v>
      </c>
    </row>
    <row r="7" spans="1:18" ht="20.100000000000001" customHeight="1" x14ac:dyDescent="0.25">
      <c r="A7" s="14" t="s">
        <v>139</v>
      </c>
      <c r="B7" s="59">
        <v>4131.6600000000008</v>
      </c>
      <c r="C7" s="245">
        <v>5474.13</v>
      </c>
      <c r="D7" s="4">
        <f>B7/$B$33</f>
        <v>0.2470174020503175</v>
      </c>
      <c r="E7" s="247">
        <f>C7/$C$33</f>
        <v>0.3039899820075968</v>
      </c>
      <c r="F7" s="87">
        <f>(C7-B7)/B7</f>
        <v>0.32492267030684979</v>
      </c>
      <c r="G7" s="101">
        <f>(E7-D7)/D7</f>
        <v>0.23064196888312338</v>
      </c>
      <c r="I7" s="59">
        <v>1430.462</v>
      </c>
      <c r="J7" s="245">
        <v>1967.2860000000001</v>
      </c>
      <c r="K7" s="4">
        <f>I7/$I$33</f>
        <v>0.14259784385933752</v>
      </c>
      <c r="L7" s="247">
        <f>J7/$J$33</f>
        <v>0.18980945688714715</v>
      </c>
      <c r="M7" s="87">
        <f>(J7-I7)/I7</f>
        <v>0.37528015424387373</v>
      </c>
      <c r="N7" s="101">
        <f>(L7-K7)/K7</f>
        <v>0.33108223623900285</v>
      </c>
      <c r="P7" s="49">
        <f t="shared" ref="P7:Q33" si="0">(I7/B7)*10</f>
        <v>3.4621967925724761</v>
      </c>
      <c r="Q7" s="253">
        <f t="shared" si="0"/>
        <v>3.5937875059598512</v>
      </c>
      <c r="R7" s="104">
        <f>(Q7-P7)/P7</f>
        <v>3.8007866470698426E-2</v>
      </c>
    </row>
    <row r="8" spans="1:18" ht="20.100000000000001" customHeight="1" x14ac:dyDescent="0.25">
      <c r="A8" s="14" t="s">
        <v>140</v>
      </c>
      <c r="B8" s="25">
        <v>1170.0999999999999</v>
      </c>
      <c r="C8" s="223">
        <v>1404.1500000000003</v>
      </c>
      <c r="D8" s="4">
        <f t="shared" ref="D8:D32" si="1">B8/$B$33</f>
        <v>6.9956158575264285E-2</v>
      </c>
      <c r="E8" s="229">
        <f t="shared" ref="E8:E32" si="2">C8/$C$33</f>
        <v>7.7975410382283061E-2</v>
      </c>
      <c r="F8" s="87">
        <f t="shared" ref="F8:F33" si="3">(C8-B8)/B8</f>
        <v>0.20002563883428803</v>
      </c>
      <c r="G8" s="83">
        <f t="shared" ref="G8:G32" si="4">(E8-D8)/D8</f>
        <v>0.11463253515258474</v>
      </c>
      <c r="I8" s="25">
        <v>1578.74</v>
      </c>
      <c r="J8" s="223">
        <v>1747.9230000000002</v>
      </c>
      <c r="K8" s="4">
        <f t="shared" ref="K8:K32" si="5">I8/$I$33</f>
        <v>0.15737916841865809</v>
      </c>
      <c r="L8" s="229">
        <f t="shared" ref="L8:L32" si="6">J8/$J$33</f>
        <v>0.16864467866418659</v>
      </c>
      <c r="M8" s="87">
        <f t="shared" ref="M8:M33" si="7">(J8-I8)/I8</f>
        <v>0.1071633074477116</v>
      </c>
      <c r="N8" s="83">
        <f t="shared" ref="N8:N32" si="8">(L8-K8)/K8</f>
        <v>7.1581965762839234E-2</v>
      </c>
      <c r="P8" s="49">
        <f t="shared" si="0"/>
        <v>13.492351081104182</v>
      </c>
      <c r="Q8" s="254">
        <f t="shared" si="0"/>
        <v>12.44826407435103</v>
      </c>
      <c r="R8" s="92">
        <f t="shared" ref="R8:R65" si="9">(Q8-P8)/P8</f>
        <v>-7.738362280057913E-2</v>
      </c>
    </row>
    <row r="9" spans="1:18" ht="20.100000000000001" customHeight="1" x14ac:dyDescent="0.25">
      <c r="A9" s="14" t="s">
        <v>156</v>
      </c>
      <c r="B9" s="25">
        <v>1640.5099999999998</v>
      </c>
      <c r="C9" s="223">
        <v>1828.28</v>
      </c>
      <c r="D9" s="4">
        <f t="shared" si="1"/>
        <v>9.8080315959581915E-2</v>
      </c>
      <c r="E9" s="229">
        <f t="shared" si="2"/>
        <v>0.10152824363046714</v>
      </c>
      <c r="F9" s="87">
        <f t="shared" si="3"/>
        <v>0.11445830869668593</v>
      </c>
      <c r="G9" s="83">
        <f t="shared" si="4"/>
        <v>3.5154124832816484E-2</v>
      </c>
      <c r="I9" s="25">
        <v>895.53600000000006</v>
      </c>
      <c r="J9" s="223">
        <v>1098.6000000000001</v>
      </c>
      <c r="K9" s="4">
        <f t="shared" si="5"/>
        <v>8.9272908122281946E-2</v>
      </c>
      <c r="L9" s="229">
        <f t="shared" si="6"/>
        <v>0.1059961130899218</v>
      </c>
      <c r="M9" s="87">
        <f t="shared" si="7"/>
        <v>0.2267513533794287</v>
      </c>
      <c r="N9" s="83">
        <f t="shared" si="8"/>
        <v>0.1873267637336645</v>
      </c>
      <c r="P9" s="49">
        <f t="shared" si="0"/>
        <v>5.4588877848961612</v>
      </c>
      <c r="Q9" s="254">
        <f t="shared" si="0"/>
        <v>6.0089264226486101</v>
      </c>
      <c r="R9" s="92">
        <f t="shared" si="9"/>
        <v>0.10076020233907623</v>
      </c>
    </row>
    <row r="10" spans="1:18" ht="20.100000000000001" customHeight="1" x14ac:dyDescent="0.25">
      <c r="A10" s="14" t="s">
        <v>141</v>
      </c>
      <c r="B10" s="25">
        <v>1266.8700000000001</v>
      </c>
      <c r="C10" s="223">
        <v>1281.7200000000003</v>
      </c>
      <c r="D10" s="4">
        <f t="shared" si="1"/>
        <v>7.5741696106525147E-2</v>
      </c>
      <c r="E10" s="229">
        <f t="shared" si="2"/>
        <v>7.1176614318398918E-2</v>
      </c>
      <c r="F10" s="87">
        <f t="shared" si="3"/>
        <v>1.1721802552748219E-2</v>
      </c>
      <c r="G10" s="83">
        <f t="shared" si="4"/>
        <v>-6.0271713241089514E-2</v>
      </c>
      <c r="I10" s="25">
        <v>712.11599999999999</v>
      </c>
      <c r="J10" s="223">
        <v>840.452</v>
      </c>
      <c r="K10" s="4">
        <f t="shared" si="5"/>
        <v>7.0988398278133913E-2</v>
      </c>
      <c r="L10" s="229">
        <f t="shared" si="6"/>
        <v>8.1089245620472372E-2</v>
      </c>
      <c r="M10" s="87">
        <f t="shared" si="7"/>
        <v>0.18021782967943428</v>
      </c>
      <c r="N10" s="83">
        <f t="shared" si="8"/>
        <v>0.14228870614551895</v>
      </c>
      <c r="P10" s="49">
        <f t="shared" si="0"/>
        <v>5.621066092022069</v>
      </c>
      <c r="Q10" s="254">
        <f t="shared" si="0"/>
        <v>6.5572199856442897</v>
      </c>
      <c r="R10" s="92">
        <f t="shared" si="9"/>
        <v>0.16654383319756655</v>
      </c>
    </row>
    <row r="11" spans="1:18" ht="20.100000000000001" customHeight="1" x14ac:dyDescent="0.25">
      <c r="A11" s="14" t="s">
        <v>142</v>
      </c>
      <c r="B11" s="25">
        <v>1997.87</v>
      </c>
      <c r="C11" s="223">
        <v>2103.69</v>
      </c>
      <c r="D11" s="4">
        <f t="shared" si="1"/>
        <v>0.11944561194151206</v>
      </c>
      <c r="E11" s="229">
        <f t="shared" si="2"/>
        <v>0.11682234167795821</v>
      </c>
      <c r="F11" s="87">
        <f t="shared" si="3"/>
        <v>5.2966409225825586E-2</v>
      </c>
      <c r="G11" s="83">
        <f t="shared" si="4"/>
        <v>-2.1962048005902114E-2</v>
      </c>
      <c r="I11" s="25">
        <v>932.30299999999988</v>
      </c>
      <c r="J11" s="223">
        <v>839.04699999999991</v>
      </c>
      <c r="K11" s="4">
        <f t="shared" si="5"/>
        <v>9.2938084076048103E-2</v>
      </c>
      <c r="L11" s="229">
        <f t="shared" si="6"/>
        <v>8.0953687147059528E-2</v>
      </c>
      <c r="M11" s="87">
        <f t="shared" si="7"/>
        <v>-0.10002756614534114</v>
      </c>
      <c r="N11" s="83">
        <f t="shared" si="8"/>
        <v>-0.1289503334196361</v>
      </c>
      <c r="P11" s="49">
        <f t="shared" si="0"/>
        <v>4.6664848063187296</v>
      </c>
      <c r="Q11" s="254">
        <f t="shared" si="0"/>
        <v>3.9884536219690156</v>
      </c>
      <c r="R11" s="92">
        <f t="shared" si="9"/>
        <v>-0.14529805892255662</v>
      </c>
    </row>
    <row r="12" spans="1:18" ht="20.100000000000001" customHeight="1" x14ac:dyDescent="0.25">
      <c r="A12" s="14" t="s">
        <v>145</v>
      </c>
      <c r="B12" s="25">
        <v>1438.8899999999999</v>
      </c>
      <c r="C12" s="223">
        <v>1103.3400000000001</v>
      </c>
      <c r="D12" s="4">
        <f t="shared" si="1"/>
        <v>8.6026166150211122E-2</v>
      </c>
      <c r="E12" s="229">
        <f t="shared" si="2"/>
        <v>6.1270796774695144E-2</v>
      </c>
      <c r="F12" s="87">
        <f t="shared" si="3"/>
        <v>-0.23320059212309471</v>
      </c>
      <c r="G12" s="83">
        <f t="shared" si="4"/>
        <v>-0.28776557742083247</v>
      </c>
      <c r="I12" s="25">
        <v>1340.4629999999997</v>
      </c>
      <c r="J12" s="223">
        <v>819.72299999999996</v>
      </c>
      <c r="K12" s="4">
        <f t="shared" si="5"/>
        <v>0.13362615265083524</v>
      </c>
      <c r="L12" s="229">
        <f t="shared" si="6"/>
        <v>7.9089251602412119E-2</v>
      </c>
      <c r="M12" s="87">
        <f t="shared" si="7"/>
        <v>-0.38847771255155861</v>
      </c>
      <c r="N12" s="83">
        <f t="shared" si="8"/>
        <v>-0.40813044427708617</v>
      </c>
      <c r="P12" s="49">
        <f t="shared" si="0"/>
        <v>9.3159518795738379</v>
      </c>
      <c r="Q12" s="254">
        <f t="shared" si="0"/>
        <v>7.4294687041165899</v>
      </c>
      <c r="R12" s="92">
        <f t="shared" si="9"/>
        <v>-0.20250031342406913</v>
      </c>
    </row>
    <row r="13" spans="1:18" ht="20.100000000000001" customHeight="1" x14ac:dyDescent="0.25">
      <c r="A13" s="14" t="s">
        <v>152</v>
      </c>
      <c r="B13" s="25">
        <v>825.72</v>
      </c>
      <c r="C13" s="223">
        <v>914.22</v>
      </c>
      <c r="D13" s="4">
        <f t="shared" si="1"/>
        <v>4.9366891085178388E-2</v>
      </c>
      <c r="E13" s="229">
        <f t="shared" si="2"/>
        <v>5.0768564383926795E-2</v>
      </c>
      <c r="F13" s="87">
        <f t="shared" si="3"/>
        <v>0.1071791890713559</v>
      </c>
      <c r="G13" s="83">
        <f t="shared" si="4"/>
        <v>2.8392982987928864E-2</v>
      </c>
      <c r="I13" s="25">
        <v>436.33600000000001</v>
      </c>
      <c r="J13" s="223">
        <v>522.12299999999993</v>
      </c>
      <c r="K13" s="4">
        <f t="shared" si="5"/>
        <v>4.3496837244336374E-2</v>
      </c>
      <c r="L13" s="229">
        <f t="shared" si="6"/>
        <v>5.0375940792689991E-2</v>
      </c>
      <c r="M13" s="87">
        <f t="shared" si="7"/>
        <v>0.19660766015180942</v>
      </c>
      <c r="N13" s="83">
        <f t="shared" si="8"/>
        <v>0.15815181020430008</v>
      </c>
      <c r="P13" s="49">
        <f t="shared" si="0"/>
        <v>5.284309451145667</v>
      </c>
      <c r="Q13" s="254">
        <f t="shared" si="0"/>
        <v>5.7111308000262504</v>
      </c>
      <c r="R13" s="92">
        <f t="shared" si="9"/>
        <v>8.0771452320614237E-2</v>
      </c>
    </row>
    <row r="14" spans="1:18" ht="20.100000000000001" customHeight="1" x14ac:dyDescent="0.25">
      <c r="A14" s="14" t="s">
        <v>151</v>
      </c>
      <c r="B14" s="25">
        <v>527.45999999999992</v>
      </c>
      <c r="C14" s="223">
        <v>458.16999999999996</v>
      </c>
      <c r="D14" s="4">
        <f t="shared" si="1"/>
        <v>3.1534975986760874E-2</v>
      </c>
      <c r="E14" s="229">
        <f t="shared" si="2"/>
        <v>2.5443146227148536E-2</v>
      </c>
      <c r="F14" s="87">
        <f t="shared" si="3"/>
        <v>-0.13136541159519199</v>
      </c>
      <c r="G14" s="83">
        <f t="shared" si="4"/>
        <v>-0.19317692717349244</v>
      </c>
      <c r="I14" s="25">
        <v>315.77499999999998</v>
      </c>
      <c r="J14" s="223">
        <v>425.80699999999996</v>
      </c>
      <c r="K14" s="4">
        <f t="shared" si="5"/>
        <v>3.1478525221000135E-2</v>
      </c>
      <c r="L14" s="229">
        <f t="shared" si="6"/>
        <v>4.1083093870817697E-2</v>
      </c>
      <c r="M14" s="87">
        <f t="shared" si="7"/>
        <v>0.34845063732087717</v>
      </c>
      <c r="N14" s="83">
        <f t="shared" si="8"/>
        <v>0.30511495002980976</v>
      </c>
      <c r="P14" s="49">
        <f t="shared" si="0"/>
        <v>5.9867098926932849</v>
      </c>
      <c r="Q14" s="254">
        <f t="shared" si="0"/>
        <v>9.2936464631032152</v>
      </c>
      <c r="R14" s="92">
        <f t="shared" si="9"/>
        <v>0.55237962581851696</v>
      </c>
    </row>
    <row r="15" spans="1:18" ht="20.100000000000001" customHeight="1" x14ac:dyDescent="0.25">
      <c r="A15" s="14" t="s">
        <v>153</v>
      </c>
      <c r="B15" s="25">
        <v>345.40000000000003</v>
      </c>
      <c r="C15" s="223">
        <v>467.88</v>
      </c>
      <c r="D15" s="4">
        <f t="shared" si="1"/>
        <v>2.0650249698227749E-2</v>
      </c>
      <c r="E15" s="229">
        <f t="shared" si="2"/>
        <v>2.5982363002287925E-2</v>
      </c>
      <c r="F15" s="87">
        <f t="shared" si="3"/>
        <v>0.35460335842501434</v>
      </c>
      <c r="G15" s="83">
        <f t="shared" si="4"/>
        <v>0.25821059706206795</v>
      </c>
      <c r="I15" s="25">
        <v>171.07000000000002</v>
      </c>
      <c r="J15" s="223">
        <v>266.66599999999994</v>
      </c>
      <c r="K15" s="4">
        <f t="shared" si="5"/>
        <v>1.7053380760213743E-2</v>
      </c>
      <c r="L15" s="229">
        <f t="shared" si="6"/>
        <v>2.5728708805058325E-2</v>
      </c>
      <c r="M15" s="87">
        <f t="shared" si="7"/>
        <v>0.55881218214765827</v>
      </c>
      <c r="N15" s="83">
        <f t="shared" si="8"/>
        <v>0.50871602334033905</v>
      </c>
      <c r="P15" s="49">
        <f t="shared" si="0"/>
        <v>4.9528083381586567</v>
      </c>
      <c r="Q15" s="254">
        <f t="shared" si="0"/>
        <v>5.6994528511584157</v>
      </c>
      <c r="R15" s="92">
        <f t="shared" si="9"/>
        <v>0.15075174769984026</v>
      </c>
    </row>
    <row r="16" spans="1:18" ht="20.100000000000001" customHeight="1" x14ac:dyDescent="0.25">
      <c r="A16" s="14" t="s">
        <v>146</v>
      </c>
      <c r="B16" s="25">
        <v>547.75</v>
      </c>
      <c r="C16" s="223">
        <v>407.5</v>
      </c>
      <c r="D16" s="4">
        <f t="shared" si="1"/>
        <v>3.2748043636954972E-2</v>
      </c>
      <c r="E16" s="229">
        <f t="shared" si="2"/>
        <v>2.2629334281081322E-2</v>
      </c>
      <c r="F16" s="87">
        <f t="shared" si="3"/>
        <v>-0.25604746691008673</v>
      </c>
      <c r="G16" s="83">
        <f t="shared" si="4"/>
        <v>-0.30898668232062132</v>
      </c>
      <c r="I16" s="25">
        <v>355.86599999999999</v>
      </c>
      <c r="J16" s="223">
        <v>232.41</v>
      </c>
      <c r="K16" s="4">
        <f t="shared" si="5"/>
        <v>3.5475059318490806E-2</v>
      </c>
      <c r="L16" s="229">
        <f t="shared" si="6"/>
        <v>2.2423590609165048E-2</v>
      </c>
      <c r="M16" s="87">
        <f t="shared" si="7"/>
        <v>-0.34691709800880105</v>
      </c>
      <c r="N16" s="83">
        <f t="shared" si="8"/>
        <v>-0.36790547951312064</v>
      </c>
      <c r="P16" s="49">
        <f t="shared" si="0"/>
        <v>6.496869009584664</v>
      </c>
      <c r="Q16" s="254">
        <f t="shared" si="0"/>
        <v>5.7033128834355828</v>
      </c>
      <c r="R16" s="92">
        <f t="shared" si="9"/>
        <v>-0.1221443937038546</v>
      </c>
    </row>
    <row r="17" spans="1:18" ht="20.100000000000001" customHeight="1" x14ac:dyDescent="0.25">
      <c r="A17" s="14" t="s">
        <v>144</v>
      </c>
      <c r="B17" s="25">
        <v>190.96</v>
      </c>
      <c r="C17" s="223">
        <v>287.19</v>
      </c>
      <c r="D17" s="4">
        <f t="shared" si="1"/>
        <v>1.141682594780999E-2</v>
      </c>
      <c r="E17" s="229">
        <f t="shared" si="2"/>
        <v>1.5948266287567472E-2</v>
      </c>
      <c r="F17" s="87">
        <f t="shared" si="3"/>
        <v>0.50392752408881436</v>
      </c>
      <c r="G17" s="83">
        <f t="shared" si="4"/>
        <v>0.39690894478659511</v>
      </c>
      <c r="I17" s="25">
        <v>141.23099999999999</v>
      </c>
      <c r="J17" s="223">
        <v>205.249</v>
      </c>
      <c r="K17" s="4">
        <f t="shared" si="5"/>
        <v>1.4078833332236784E-2</v>
      </c>
      <c r="L17" s="229">
        <f t="shared" si="6"/>
        <v>1.9803018583281772E-2</v>
      </c>
      <c r="M17" s="87">
        <f t="shared" si="7"/>
        <v>0.45328575171173469</v>
      </c>
      <c r="N17" s="83">
        <f t="shared" si="8"/>
        <v>0.40658093721005467</v>
      </c>
      <c r="P17" s="49">
        <f t="shared" si="0"/>
        <v>7.3958420611646414</v>
      </c>
      <c r="Q17" s="254">
        <f t="shared" si="0"/>
        <v>7.1468017688638188</v>
      </c>
      <c r="R17" s="92">
        <f t="shared" si="9"/>
        <v>-3.367301386930991E-2</v>
      </c>
    </row>
    <row r="18" spans="1:18" ht="20.100000000000001" customHeight="1" x14ac:dyDescent="0.25">
      <c r="A18" s="14" t="s">
        <v>147</v>
      </c>
      <c r="B18" s="25">
        <v>462.67999999999995</v>
      </c>
      <c r="C18" s="223">
        <v>487.62</v>
      </c>
      <c r="D18" s="4">
        <f t="shared" si="1"/>
        <v>2.766200790496819E-2</v>
      </c>
      <c r="E18" s="229">
        <f t="shared" si="2"/>
        <v>2.707856682733957E-2</v>
      </c>
      <c r="F18" s="87">
        <f t="shared" si="3"/>
        <v>5.3903345724907188E-2</v>
      </c>
      <c r="G18" s="83">
        <f t="shared" si="4"/>
        <v>-2.1091783345338115E-2</v>
      </c>
      <c r="I18" s="25">
        <v>183.73599999999999</v>
      </c>
      <c r="J18" s="223">
        <v>186.887</v>
      </c>
      <c r="K18" s="4">
        <f t="shared" si="5"/>
        <v>1.8316010798846271E-2</v>
      </c>
      <c r="L18" s="229">
        <f t="shared" si="6"/>
        <v>1.803139958768998E-2</v>
      </c>
      <c r="M18" s="87">
        <f t="shared" si="7"/>
        <v>1.7149605956372244E-2</v>
      </c>
      <c r="N18" s="83">
        <f t="shared" si="8"/>
        <v>-1.5538930080463736E-2</v>
      </c>
      <c r="P18" s="49">
        <f t="shared" si="0"/>
        <v>3.9711247514480852</v>
      </c>
      <c r="Q18" s="254">
        <f t="shared" si="0"/>
        <v>3.832636069070178</v>
      </c>
      <c r="R18" s="92">
        <f t="shared" si="9"/>
        <v>-3.4873918863265838E-2</v>
      </c>
    </row>
    <row r="19" spans="1:18" ht="20.100000000000001" customHeight="1" x14ac:dyDescent="0.25">
      <c r="A19" s="14" t="s">
        <v>160</v>
      </c>
      <c r="B19" s="25">
        <v>152.38</v>
      </c>
      <c r="C19" s="223">
        <v>220.21</v>
      </c>
      <c r="D19" s="4">
        <f t="shared" si="1"/>
        <v>9.1102636045626642E-3</v>
      </c>
      <c r="E19" s="229">
        <f t="shared" si="2"/>
        <v>1.2228725649170352E-2</v>
      </c>
      <c r="F19" s="87">
        <f t="shared" ref="F19:F31" si="10">(C19-B19)/B19</f>
        <v>0.44513715710723201</v>
      </c>
      <c r="G19" s="83">
        <f t="shared" ref="G19:G31" si="11">(E19-D19)/D19</f>
        <v>0.34230206500785321</v>
      </c>
      <c r="I19" s="25">
        <v>85.706999999999994</v>
      </c>
      <c r="J19" s="223">
        <v>136.34800000000001</v>
      </c>
      <c r="K19" s="4">
        <f t="shared" si="5"/>
        <v>8.5438364693729996E-3</v>
      </c>
      <c r="L19" s="229">
        <f t="shared" si="6"/>
        <v>1.3155250343696211E-2</v>
      </c>
      <c r="M19" s="87">
        <f t="shared" ref="M19:M31" si="12">(J19-I19)/I19</f>
        <v>0.59086188992731081</v>
      </c>
      <c r="N19" s="83">
        <f t="shared" ref="N19:N31" si="13">(L19-K19)/K19</f>
        <v>0.53973573708411882</v>
      </c>
      <c r="P19" s="49">
        <f t="shared" ref="P19:P31" si="14">(I19/B19)*10</f>
        <v>5.6245570284814272</v>
      </c>
      <c r="Q19" s="254">
        <f t="shared" ref="Q19:Q31" si="15">(J19/C19)*10</f>
        <v>6.1917260796512421</v>
      </c>
      <c r="R19" s="92">
        <f t="shared" ref="R19:R31" si="16">(Q19-P19)/P19</f>
        <v>0.10083799458300535</v>
      </c>
    </row>
    <row r="20" spans="1:18" ht="20.100000000000001" customHeight="1" x14ac:dyDescent="0.25">
      <c r="A20" s="14" t="s">
        <v>149</v>
      </c>
      <c r="B20" s="25">
        <v>102.25</v>
      </c>
      <c r="C20" s="223">
        <v>273.17</v>
      </c>
      <c r="D20" s="4">
        <f t="shared" si="1"/>
        <v>6.1131674338268296E-3</v>
      </c>
      <c r="E20" s="229">
        <f t="shared" si="2"/>
        <v>1.5169706124080945E-2</v>
      </c>
      <c r="F20" s="87">
        <f t="shared" si="10"/>
        <v>1.6715892420537899</v>
      </c>
      <c r="G20" s="83">
        <f t="shared" si="11"/>
        <v>1.4814805562400148</v>
      </c>
      <c r="I20" s="25">
        <v>65.036000000000001</v>
      </c>
      <c r="J20" s="223">
        <v>131.70400000000001</v>
      </c>
      <c r="K20" s="4">
        <f t="shared" si="5"/>
        <v>6.4832154739069437E-3</v>
      </c>
      <c r="L20" s="229">
        <f t="shared" si="6"/>
        <v>1.2707183759689659E-2</v>
      </c>
      <c r="M20" s="87">
        <f t="shared" si="12"/>
        <v>1.0250937942062859</v>
      </c>
      <c r="N20" s="83">
        <f t="shared" si="13"/>
        <v>0.96001256025383963</v>
      </c>
      <c r="P20" s="49">
        <f t="shared" si="14"/>
        <v>6.360488997555013</v>
      </c>
      <c r="Q20" s="254">
        <f t="shared" si="15"/>
        <v>4.8213200571072958</v>
      </c>
      <c r="R20" s="92">
        <f t="shared" si="16"/>
        <v>-0.24198908936708755</v>
      </c>
    </row>
    <row r="21" spans="1:18" ht="20.100000000000001" customHeight="1" x14ac:dyDescent="0.25">
      <c r="A21" s="14" t="s">
        <v>157</v>
      </c>
      <c r="B21" s="25">
        <v>721.39</v>
      </c>
      <c r="C21" s="223">
        <v>51.94</v>
      </c>
      <c r="D21" s="4">
        <f t="shared" si="1"/>
        <v>4.3129367775925055E-2</v>
      </c>
      <c r="E21" s="229">
        <f t="shared" si="2"/>
        <v>2.8843377240720587E-3</v>
      </c>
      <c r="F21" s="87">
        <f t="shared" si="10"/>
        <v>-0.92800011089701828</v>
      </c>
      <c r="G21" s="83">
        <f t="shared" si="11"/>
        <v>-0.93312357975991234</v>
      </c>
      <c r="I21" s="25">
        <v>236.221</v>
      </c>
      <c r="J21" s="223">
        <v>114.79100000000001</v>
      </c>
      <c r="K21" s="4">
        <f t="shared" si="5"/>
        <v>2.3548060189153272E-2</v>
      </c>
      <c r="L21" s="229">
        <f t="shared" si="6"/>
        <v>1.1075368485076655E-2</v>
      </c>
      <c r="M21" s="87">
        <f t="shared" si="12"/>
        <v>-0.51405251861604173</v>
      </c>
      <c r="N21" s="83">
        <f t="shared" si="13"/>
        <v>-0.52966960352096426</v>
      </c>
      <c r="P21" s="49">
        <f t="shared" si="14"/>
        <v>3.2745255686937718</v>
      </c>
      <c r="Q21" s="254">
        <f t="shared" si="15"/>
        <v>22.100693107431656</v>
      </c>
      <c r="R21" s="92">
        <f t="shared" si="16"/>
        <v>5.7492809702651853</v>
      </c>
    </row>
    <row r="22" spans="1:18" ht="20.100000000000001" customHeight="1" x14ac:dyDescent="0.25">
      <c r="A22" s="14" t="s">
        <v>158</v>
      </c>
      <c r="B22" s="25">
        <v>56.31</v>
      </c>
      <c r="C22" s="223">
        <v>94.82</v>
      </c>
      <c r="D22" s="4">
        <f t="shared" si="1"/>
        <v>3.3665766083011131E-3</v>
      </c>
      <c r="E22" s="229">
        <f t="shared" si="2"/>
        <v>5.2655545436371314E-3</v>
      </c>
      <c r="F22" s="87">
        <f t="shared" si="10"/>
        <v>0.68389273663647643</v>
      </c>
      <c r="G22" s="83">
        <f t="shared" si="11"/>
        <v>0.56406794090282297</v>
      </c>
      <c r="I22" s="25">
        <v>68.663000000000011</v>
      </c>
      <c r="J22" s="223">
        <v>101.40600000000002</v>
      </c>
      <c r="K22" s="4">
        <f t="shared" si="5"/>
        <v>6.8447786469781743E-3</v>
      </c>
      <c r="L22" s="229">
        <f t="shared" si="6"/>
        <v>9.7839448789337428E-3</v>
      </c>
      <c r="M22" s="87">
        <f t="shared" si="12"/>
        <v>0.47686526950468233</v>
      </c>
      <c r="N22" s="83">
        <f t="shared" si="13"/>
        <v>0.42940267078660732</v>
      </c>
      <c r="P22" s="49">
        <f t="shared" si="14"/>
        <v>12.193748890072813</v>
      </c>
      <c r="Q22" s="254">
        <f t="shared" si="15"/>
        <v>10.694579202699854</v>
      </c>
      <c r="R22" s="92">
        <f t="shared" si="16"/>
        <v>-0.12294575695202845</v>
      </c>
    </row>
    <row r="23" spans="1:18" ht="20.100000000000001" customHeight="1" x14ac:dyDescent="0.25">
      <c r="A23" s="14" t="s">
        <v>143</v>
      </c>
      <c r="B23" s="25">
        <v>199.52</v>
      </c>
      <c r="C23" s="223">
        <v>171.38</v>
      </c>
      <c r="D23" s="4">
        <f t="shared" si="1"/>
        <v>1.1928598204372901E-2</v>
      </c>
      <c r="E23" s="229">
        <f t="shared" si="2"/>
        <v>9.5170927830471579E-3</v>
      </c>
      <c r="F23" s="87">
        <f t="shared" si="10"/>
        <v>-0.14103849238171617</v>
      </c>
      <c r="G23" s="83">
        <f t="shared" si="11"/>
        <v>-0.20216167734124116</v>
      </c>
      <c r="I23" s="25">
        <v>92.619</v>
      </c>
      <c r="J23" s="223">
        <v>77.765000000000015</v>
      </c>
      <c r="K23" s="4">
        <f t="shared" si="5"/>
        <v>9.2328700101142018E-3</v>
      </c>
      <c r="L23" s="229">
        <f t="shared" si="6"/>
        <v>7.5029926583267516E-3</v>
      </c>
      <c r="M23" s="87">
        <f t="shared" si="12"/>
        <v>-0.16037746034830849</v>
      </c>
      <c r="N23" s="83">
        <f t="shared" si="13"/>
        <v>-0.18736073939007544</v>
      </c>
      <c r="P23" s="49">
        <f t="shared" si="14"/>
        <v>4.6420910184442663</v>
      </c>
      <c r="Q23" s="254">
        <f t="shared" si="15"/>
        <v>4.5375773135721795</v>
      </c>
      <c r="R23" s="92">
        <f t="shared" si="16"/>
        <v>-2.2514359252506239E-2</v>
      </c>
    </row>
    <row r="24" spans="1:18" ht="20.100000000000001" customHeight="1" x14ac:dyDescent="0.25">
      <c r="A24" s="14" t="s">
        <v>166</v>
      </c>
      <c r="B24" s="25">
        <v>209.09</v>
      </c>
      <c r="C24" s="223">
        <v>177.63</v>
      </c>
      <c r="D24" s="4">
        <f t="shared" si="1"/>
        <v>1.250075480429195E-2</v>
      </c>
      <c r="E24" s="229">
        <f t="shared" si="2"/>
        <v>9.8641684622048469E-3</v>
      </c>
      <c r="F24" s="87">
        <f t="shared" si="10"/>
        <v>-0.15046152374575544</v>
      </c>
      <c r="G24" s="83">
        <f t="shared" si="11"/>
        <v>-0.21091417145322058</v>
      </c>
      <c r="I24" s="25">
        <v>105.63800000000001</v>
      </c>
      <c r="J24" s="223">
        <v>74.543000000000006</v>
      </c>
      <c r="K24" s="4">
        <f t="shared" si="5"/>
        <v>1.0530689406368499E-2</v>
      </c>
      <c r="L24" s="229">
        <f t="shared" si="6"/>
        <v>7.1921247570198802E-3</v>
      </c>
      <c r="M24" s="87">
        <f t="shared" si="12"/>
        <v>-0.29435430432230825</v>
      </c>
      <c r="N24" s="83">
        <f t="shared" si="13"/>
        <v>-0.31703191695404115</v>
      </c>
      <c r="P24" s="49">
        <f t="shared" si="14"/>
        <v>5.052274140322349</v>
      </c>
      <c r="Q24" s="254">
        <f t="shared" si="15"/>
        <v>4.1965321173225254</v>
      </c>
      <c r="R24" s="92">
        <f t="shared" si="16"/>
        <v>-0.16937759100800198</v>
      </c>
    </row>
    <row r="25" spans="1:18" ht="20.100000000000001" customHeight="1" x14ac:dyDescent="0.25">
      <c r="A25" s="14" t="s">
        <v>155</v>
      </c>
      <c r="B25" s="25">
        <v>81.02000000000001</v>
      </c>
      <c r="C25" s="223">
        <v>85.02</v>
      </c>
      <c r="D25" s="4">
        <f t="shared" si="1"/>
        <v>4.8439004937765266E-3</v>
      </c>
      <c r="E25" s="229">
        <f t="shared" si="2"/>
        <v>4.7213398787178751E-3</v>
      </c>
      <c r="F25" s="87">
        <f t="shared" si="10"/>
        <v>4.9370525796099546E-2</v>
      </c>
      <c r="G25" s="83">
        <f t="shared" si="11"/>
        <v>-2.5302050530583375E-2</v>
      </c>
      <c r="I25" s="25">
        <v>369.77499999999998</v>
      </c>
      <c r="J25" s="223">
        <v>74.308000000000007</v>
      </c>
      <c r="K25" s="4">
        <f t="shared" si="5"/>
        <v>3.6861599758040778E-2</v>
      </c>
      <c r="L25" s="229">
        <f t="shared" si="6"/>
        <v>7.1694512757017187E-3</v>
      </c>
      <c r="M25" s="87">
        <f t="shared" si="12"/>
        <v>-0.79904536542492055</v>
      </c>
      <c r="N25" s="83">
        <f t="shared" si="13"/>
        <v>-0.80550352337495024</v>
      </c>
      <c r="P25" s="49">
        <f t="shared" si="14"/>
        <v>45.639965440631933</v>
      </c>
      <c r="Q25" s="254">
        <f t="shared" si="15"/>
        <v>8.7400611620795114</v>
      </c>
      <c r="R25" s="92">
        <f t="shared" si="16"/>
        <v>-0.80849982953101684</v>
      </c>
    </row>
    <row r="26" spans="1:18" ht="20.100000000000001" customHeight="1" x14ac:dyDescent="0.25">
      <c r="A26" s="14" t="s">
        <v>150</v>
      </c>
      <c r="B26" s="25">
        <v>92.080000000000013</v>
      </c>
      <c r="C26" s="223">
        <v>84.510000000000019</v>
      </c>
      <c r="D26" s="4">
        <f t="shared" si="1"/>
        <v>5.5051389467655216E-3</v>
      </c>
      <c r="E26" s="229">
        <f t="shared" si="2"/>
        <v>4.6930185032986087E-3</v>
      </c>
      <c r="F26" s="87">
        <f t="shared" si="10"/>
        <v>-8.2211120764552476E-2</v>
      </c>
      <c r="G26" s="83">
        <f t="shared" si="11"/>
        <v>-0.14752042615455954</v>
      </c>
      <c r="I26" s="25">
        <v>67.784999999999997</v>
      </c>
      <c r="J26" s="223">
        <v>72.113000000000014</v>
      </c>
      <c r="K26" s="4">
        <f t="shared" si="5"/>
        <v>6.757253842468512E-3</v>
      </c>
      <c r="L26" s="229">
        <f t="shared" si="6"/>
        <v>6.9576713119001736E-3</v>
      </c>
      <c r="M26" s="87">
        <f t="shared" si="12"/>
        <v>6.3848934129970017E-2</v>
      </c>
      <c r="N26" s="83">
        <f t="shared" si="13"/>
        <v>2.9659603457851815E-2</v>
      </c>
      <c r="P26" s="49">
        <f t="shared" si="14"/>
        <v>7.3615334491746296</v>
      </c>
      <c r="Q26" s="254">
        <f t="shared" si="15"/>
        <v>8.533073009111348</v>
      </c>
      <c r="R26" s="92">
        <f t="shared" si="16"/>
        <v>0.1591434132610062</v>
      </c>
    </row>
    <row r="27" spans="1:18" ht="20.100000000000001" customHeight="1" x14ac:dyDescent="0.25">
      <c r="A27" s="14" t="s">
        <v>180</v>
      </c>
      <c r="B27" s="25">
        <v>27.28</v>
      </c>
      <c r="C27" s="223">
        <v>84.009999999999991</v>
      </c>
      <c r="D27" s="4">
        <f t="shared" si="1"/>
        <v>1.6309751354014273E-3</v>
      </c>
      <c r="E27" s="229">
        <f t="shared" si="2"/>
        <v>4.6652524489659919E-3</v>
      </c>
      <c r="F27" s="87">
        <f t="shared" si="10"/>
        <v>2.0795454545454541</v>
      </c>
      <c r="G27" s="83">
        <f t="shared" si="11"/>
        <v>1.860406849683669</v>
      </c>
      <c r="I27" s="25">
        <v>51.533999999999999</v>
      </c>
      <c r="J27" s="223">
        <v>69.042999999999992</v>
      </c>
      <c r="K27" s="4">
        <f t="shared" si="5"/>
        <v>5.1372474665157828E-3</v>
      </c>
      <c r="L27" s="229">
        <f t="shared" si="6"/>
        <v>6.6614688112756858E-3</v>
      </c>
      <c r="M27" s="87">
        <f t="shared" si="12"/>
        <v>0.33975627740908904</v>
      </c>
      <c r="N27" s="83">
        <f t="shared" si="13"/>
        <v>0.29670000417435027</v>
      </c>
      <c r="P27" s="49">
        <f t="shared" si="14"/>
        <v>18.890762463343108</v>
      </c>
      <c r="Q27" s="254">
        <f t="shared" si="15"/>
        <v>8.2184263778121647</v>
      </c>
      <c r="R27" s="92">
        <f t="shared" si="16"/>
        <v>-0.56494999109963162</v>
      </c>
    </row>
    <row r="28" spans="1:18" ht="20.100000000000001" customHeight="1" x14ac:dyDescent="0.25">
      <c r="A28" s="14" t="s">
        <v>183</v>
      </c>
      <c r="B28" s="25">
        <v>93.72</v>
      </c>
      <c r="C28" s="223">
        <v>109.43999999999997</v>
      </c>
      <c r="D28" s="4">
        <f t="shared" si="1"/>
        <v>5.6031887716210321E-3</v>
      </c>
      <c r="E28" s="229">
        <f t="shared" si="2"/>
        <v>6.0774339723227962E-3</v>
      </c>
      <c r="F28" s="87">
        <f t="shared" si="10"/>
        <v>0.16773367477592799</v>
      </c>
      <c r="G28" s="83">
        <f t="shared" si="11"/>
        <v>8.4638447860924462E-2</v>
      </c>
      <c r="I28" s="25">
        <v>52.282999999999994</v>
      </c>
      <c r="J28" s="223">
        <v>65.856999999999999</v>
      </c>
      <c r="K28" s="4">
        <f t="shared" si="5"/>
        <v>5.2119127040758453E-3</v>
      </c>
      <c r="L28" s="229">
        <f t="shared" si="6"/>
        <v>6.3540742943409599E-3</v>
      </c>
      <c r="M28" s="87">
        <f t="shared" si="12"/>
        <v>0.25962549968440995</v>
      </c>
      <c r="N28" s="83">
        <f t="shared" si="13"/>
        <v>0.21914442069835818</v>
      </c>
      <c r="P28" s="49">
        <f t="shared" si="14"/>
        <v>5.578638497652582</v>
      </c>
      <c r="Q28" s="254">
        <f t="shared" si="15"/>
        <v>6.0176352339181305</v>
      </c>
      <c r="R28" s="92">
        <f t="shared" si="16"/>
        <v>7.8692450935882036E-2</v>
      </c>
    </row>
    <row r="29" spans="1:18" ht="20.100000000000001" customHeight="1" x14ac:dyDescent="0.25">
      <c r="A29" s="14" t="s">
        <v>177</v>
      </c>
      <c r="B29" s="25">
        <v>24.54</v>
      </c>
      <c r="C29" s="223">
        <v>40.57</v>
      </c>
      <c r="D29" s="4">
        <f t="shared" si="1"/>
        <v>1.4671601841184392E-3</v>
      </c>
      <c r="E29" s="229">
        <f t="shared" si="2"/>
        <v>2.2529376485483908E-3</v>
      </c>
      <c r="F29" s="87">
        <f t="shared" si="10"/>
        <v>0.65321923390383052</v>
      </c>
      <c r="G29" s="83">
        <f t="shared" si="11"/>
        <v>0.5355771462010438</v>
      </c>
      <c r="I29" s="25">
        <v>38.152999999999999</v>
      </c>
      <c r="J29" s="223">
        <v>53.67</v>
      </c>
      <c r="K29" s="4">
        <f t="shared" si="5"/>
        <v>3.8033415335502123E-3</v>
      </c>
      <c r="L29" s="229">
        <f t="shared" si="6"/>
        <v>5.1782372014710564E-3</v>
      </c>
      <c r="M29" s="87">
        <f t="shared" si="12"/>
        <v>0.40670458417424588</v>
      </c>
      <c r="N29" s="83">
        <f t="shared" si="13"/>
        <v>0.36149676693311683</v>
      </c>
      <c r="P29" s="49">
        <f t="shared" si="14"/>
        <v>15.547269763651181</v>
      </c>
      <c r="Q29" s="254">
        <f t="shared" si="15"/>
        <v>13.228986936159723</v>
      </c>
      <c r="R29" s="92">
        <f t="shared" si="16"/>
        <v>-0.14911189313196968</v>
      </c>
    </row>
    <row r="30" spans="1:18" ht="20.100000000000001" customHeight="1" x14ac:dyDescent="0.25">
      <c r="A30" s="14" t="s">
        <v>154</v>
      </c>
      <c r="B30" s="25">
        <v>99.69</v>
      </c>
      <c r="C30" s="223">
        <v>153.99</v>
      </c>
      <c r="D30" s="4">
        <f t="shared" si="1"/>
        <v>5.96011404868652E-3</v>
      </c>
      <c r="E30" s="229">
        <f t="shared" si="2"/>
        <v>8.551389413358805E-3</v>
      </c>
      <c r="F30" s="87">
        <f t="shared" si="10"/>
        <v>0.54468853445681631</v>
      </c>
      <c r="G30" s="83">
        <f t="shared" si="11"/>
        <v>0.43476942613931124</v>
      </c>
      <c r="I30" s="25">
        <v>46.628</v>
      </c>
      <c r="J30" s="223">
        <v>53.495000000000005</v>
      </c>
      <c r="K30" s="4">
        <f t="shared" si="5"/>
        <v>4.6481851761690906E-3</v>
      </c>
      <c r="L30" s="229">
        <f t="shared" si="6"/>
        <v>5.1613526941064686E-3</v>
      </c>
      <c r="M30" s="87">
        <f t="shared" si="12"/>
        <v>0.14727202539246814</v>
      </c>
      <c r="N30" s="83">
        <f t="shared" si="13"/>
        <v>0.11040169409952745</v>
      </c>
      <c r="P30" s="49">
        <f t="shared" si="14"/>
        <v>4.6772996288494335</v>
      </c>
      <c r="Q30" s="254">
        <f t="shared" si="15"/>
        <v>3.4739268783687254</v>
      </c>
      <c r="R30" s="92">
        <f t="shared" si="16"/>
        <v>-0.25727938040538256</v>
      </c>
    </row>
    <row r="31" spans="1:18" ht="20.100000000000001" customHeight="1" x14ac:dyDescent="0.25">
      <c r="A31" s="14" t="s">
        <v>161</v>
      </c>
      <c r="B31" s="25">
        <v>76.539999999999992</v>
      </c>
      <c r="C31" s="223">
        <v>65.709999999999994</v>
      </c>
      <c r="D31" s="4">
        <f t="shared" si="1"/>
        <v>4.5760570697809828E-3</v>
      </c>
      <c r="E31" s="229">
        <f t="shared" si="2"/>
        <v>3.6490148603922786E-3</v>
      </c>
      <c r="F31" s="87">
        <f t="shared" si="10"/>
        <v>-0.14149464332375228</v>
      </c>
      <c r="G31" s="83">
        <f t="shared" si="11"/>
        <v>-0.2025853688562223</v>
      </c>
      <c r="I31" s="25">
        <v>66.554000000000002</v>
      </c>
      <c r="J31" s="223">
        <v>52.420999999999999</v>
      </c>
      <c r="K31" s="4">
        <f t="shared" si="5"/>
        <v>6.6345396803370862E-3</v>
      </c>
      <c r="L31" s="229">
        <f t="shared" si="6"/>
        <v>5.0577300603375109E-3</v>
      </c>
      <c r="M31" s="87">
        <f t="shared" si="12"/>
        <v>-0.21235387805391115</v>
      </c>
      <c r="N31" s="83">
        <f t="shared" si="13"/>
        <v>-0.23766677056326854</v>
      </c>
      <c r="P31" s="49">
        <f t="shared" si="14"/>
        <v>8.6953227070812655</v>
      </c>
      <c r="Q31" s="254">
        <f t="shared" si="15"/>
        <v>7.9776289758027712</v>
      </c>
      <c r="R31" s="92">
        <f t="shared" si="16"/>
        <v>-8.2537906349815116E-2</v>
      </c>
    </row>
    <row r="32" spans="1:18" ht="20.100000000000001" customHeight="1" thickBot="1" x14ac:dyDescent="0.3">
      <c r="A32" s="14" t="s">
        <v>18</v>
      </c>
      <c r="B32" s="25">
        <f>B33-SUM(B7:B31)</f>
        <v>244.51000000000204</v>
      </c>
      <c r="C32" s="223">
        <f>C33-SUM(C7:C31)</f>
        <v>177.31000000000131</v>
      </c>
      <c r="D32" s="4">
        <f t="shared" si="1"/>
        <v>1.4618391875256828E-2</v>
      </c>
      <c r="E32" s="229">
        <f t="shared" si="2"/>
        <v>9.8463981874320466E-3</v>
      </c>
      <c r="F32" s="87">
        <f t="shared" si="3"/>
        <v>-0.27483538505582661</v>
      </c>
      <c r="G32" s="83">
        <f t="shared" si="4"/>
        <v>-0.32643766349579706</v>
      </c>
      <c r="I32" s="25">
        <f>I33-SUM(I7:I31)</f>
        <v>191.2119999999959</v>
      </c>
      <c r="J32" s="223">
        <f>J33-SUM(J7:J31)</f>
        <v>134.89400000000023</v>
      </c>
      <c r="K32" s="4">
        <f t="shared" si="5"/>
        <v>1.9061267562529488E-2</v>
      </c>
      <c r="L32" s="229">
        <f t="shared" si="6"/>
        <v>1.3014964208221312E-2</v>
      </c>
      <c r="M32" s="87">
        <f t="shared" si="7"/>
        <v>-0.29453172395036331</v>
      </c>
      <c r="N32" s="83">
        <f t="shared" si="8"/>
        <v>-0.31720363477788638</v>
      </c>
      <c r="P32" s="49">
        <f t="shared" si="0"/>
        <v>7.8202118522757482</v>
      </c>
      <c r="Q32" s="254">
        <f t="shared" si="0"/>
        <v>7.6078055383226681</v>
      </c>
      <c r="R32" s="92">
        <f t="shared" si="9"/>
        <v>-2.7161196904309955E-2</v>
      </c>
    </row>
    <row r="33" spans="1:18" ht="26.25" customHeight="1" thickBot="1" x14ac:dyDescent="0.3">
      <c r="A33" s="18" t="s">
        <v>19</v>
      </c>
      <c r="B33" s="23">
        <v>16726.190000000002</v>
      </c>
      <c r="C33" s="242">
        <v>18007.599999999999</v>
      </c>
      <c r="D33" s="20">
        <f>SUM(D7:D32)</f>
        <v>0.99999999999999989</v>
      </c>
      <c r="E33" s="243">
        <f>SUM(E7:E32)</f>
        <v>1</v>
      </c>
      <c r="F33" s="97">
        <f t="shared" si="3"/>
        <v>7.6610991504939024E-2</v>
      </c>
      <c r="G33" s="99">
        <v>0</v>
      </c>
      <c r="H33" s="2"/>
      <c r="I33" s="23">
        <v>10031.441999999997</v>
      </c>
      <c r="J33" s="242">
        <v>10364.530999999999</v>
      </c>
      <c r="K33" s="20">
        <f>SUM(K7:K32)</f>
        <v>0.99999999999999978</v>
      </c>
      <c r="L33" s="243">
        <f>SUM(L7:L32)</f>
        <v>1.0000000000000002</v>
      </c>
      <c r="M33" s="97">
        <f t="shared" si="7"/>
        <v>3.3204498416080343E-2</v>
      </c>
      <c r="N33" s="99">
        <f>K33-L33</f>
        <v>0</v>
      </c>
      <c r="P33" s="40">
        <f t="shared" si="0"/>
        <v>5.9974459216354683</v>
      </c>
      <c r="Q33" s="244">
        <f t="shared" si="0"/>
        <v>5.7556426175614739</v>
      </c>
      <c r="R33" s="98">
        <f t="shared" si="9"/>
        <v>-4.0317713112126917E-2</v>
      </c>
    </row>
    <row r="35" spans="1:18" ht="15.75" thickBot="1" x14ac:dyDescent="0.3"/>
    <row r="36" spans="1:18" x14ac:dyDescent="0.25">
      <c r="A36" s="403" t="s">
        <v>2</v>
      </c>
      <c r="B36" s="389" t="s">
        <v>1</v>
      </c>
      <c r="C36" s="384"/>
      <c r="D36" s="389" t="s">
        <v>13</v>
      </c>
      <c r="E36" s="384"/>
      <c r="F36" s="401" t="s">
        <v>136</v>
      </c>
      <c r="G36" s="402"/>
      <c r="I36" s="399" t="s">
        <v>20</v>
      </c>
      <c r="J36" s="400"/>
      <c r="K36" s="389" t="s">
        <v>13</v>
      </c>
      <c r="L36" s="390"/>
      <c r="M36" s="406" t="s">
        <v>136</v>
      </c>
      <c r="N36" s="402"/>
      <c r="P36" s="395" t="s">
        <v>23</v>
      </c>
      <c r="Q36" s="384"/>
      <c r="R36" s="208" t="s">
        <v>0</v>
      </c>
    </row>
    <row r="37" spans="1:18" x14ac:dyDescent="0.25">
      <c r="A37" s="404"/>
      <c r="B37" s="392" t="str">
        <f>B5</f>
        <v>jan-ago</v>
      </c>
      <c r="C37" s="380"/>
      <c r="D37" s="392" t="str">
        <f>B5</f>
        <v>jan-ago</v>
      </c>
      <c r="E37" s="380"/>
      <c r="F37" s="392" t="str">
        <f>B5</f>
        <v>jan-ago</v>
      </c>
      <c r="G37" s="381"/>
      <c r="I37" s="394" t="str">
        <f>B5</f>
        <v>jan-ago</v>
      </c>
      <c r="J37" s="380"/>
      <c r="K37" s="392" t="str">
        <f>B5</f>
        <v>jan-ago</v>
      </c>
      <c r="L37" s="393"/>
      <c r="M37" s="380" t="str">
        <f>B5</f>
        <v>jan-ago</v>
      </c>
      <c r="N37" s="381"/>
      <c r="P37" s="394" t="str">
        <f>B5</f>
        <v>jan-ago</v>
      </c>
      <c r="Q37" s="393"/>
      <c r="R37" s="209" t="str">
        <f>R5</f>
        <v>2018/2017</v>
      </c>
    </row>
    <row r="38" spans="1:18" ht="19.5" customHeight="1" thickBot="1" x14ac:dyDescent="0.3">
      <c r="A38" s="405"/>
      <c r="B38" s="148">
        <f>B6</f>
        <v>2017</v>
      </c>
      <c r="C38" s="213">
        <f>C6</f>
        <v>2018</v>
      </c>
      <c r="D38" s="148">
        <f>B6</f>
        <v>2017</v>
      </c>
      <c r="E38" s="213">
        <f>C6</f>
        <v>2018</v>
      </c>
      <c r="F38" s="148" t="s">
        <v>1</v>
      </c>
      <c r="G38" s="212" t="s">
        <v>15</v>
      </c>
      <c r="I38" s="36">
        <f>B6</f>
        <v>2017</v>
      </c>
      <c r="J38" s="213">
        <f>C6</f>
        <v>2018</v>
      </c>
      <c r="K38" s="148">
        <f>B6</f>
        <v>2017</v>
      </c>
      <c r="L38" s="213">
        <f>C6</f>
        <v>2018</v>
      </c>
      <c r="M38" s="37">
        <v>1000</v>
      </c>
      <c r="N38" s="212" t="s">
        <v>15</v>
      </c>
      <c r="P38" s="36">
        <f>B6</f>
        <v>2017</v>
      </c>
      <c r="Q38" s="213">
        <f>C6</f>
        <v>2018</v>
      </c>
      <c r="R38" s="210" t="s">
        <v>24</v>
      </c>
    </row>
    <row r="39" spans="1:18" ht="20.100000000000001" customHeight="1" x14ac:dyDescent="0.25">
      <c r="A39" s="57" t="s">
        <v>139</v>
      </c>
      <c r="B39" s="59">
        <v>4131.6600000000008</v>
      </c>
      <c r="C39" s="245">
        <v>5474.13</v>
      </c>
      <c r="D39" s="4">
        <f t="shared" ref="D39:D56" si="17">B39/$B$57</f>
        <v>0.36555792871210741</v>
      </c>
      <c r="E39" s="247">
        <f t="shared" ref="E39:E56" si="18">C39/$C$57</f>
        <v>0.43125967534181292</v>
      </c>
      <c r="F39" s="87">
        <f>(C39-B39)/B39</f>
        <v>0.32492267030684979</v>
      </c>
      <c r="G39" s="101">
        <f>(E39-D39)/D39</f>
        <v>0.17973005499067829</v>
      </c>
      <c r="I39" s="59">
        <v>1430.462</v>
      </c>
      <c r="J39" s="245">
        <v>1967.2860000000001</v>
      </c>
      <c r="K39" s="4">
        <f t="shared" ref="K39:K56" si="19">I39/$I$57</f>
        <v>0.24335908080127402</v>
      </c>
      <c r="L39" s="247">
        <f t="shared" ref="L39:L56" si="20">J39/$J$57</f>
        <v>0.32545882692375788</v>
      </c>
      <c r="M39" s="87">
        <f>(J39-I39)/I39</f>
        <v>0.37528015424387373</v>
      </c>
      <c r="N39" s="101">
        <f>(L39-K39)/K39</f>
        <v>0.33736052031494218</v>
      </c>
      <c r="P39" s="49">
        <f t="shared" ref="P39:Q57" si="21">(I39/B39)*10</f>
        <v>3.4621967925724761</v>
      </c>
      <c r="Q39" s="253">
        <f t="shared" si="21"/>
        <v>3.5937875059598512</v>
      </c>
      <c r="R39" s="104">
        <f t="shared" si="9"/>
        <v>3.8007866470698426E-2</v>
      </c>
    </row>
    <row r="40" spans="1:18" ht="20.100000000000001" customHeight="1" x14ac:dyDescent="0.25">
      <c r="A40" s="57" t="s">
        <v>141</v>
      </c>
      <c r="B40" s="25">
        <v>1266.8700000000001</v>
      </c>
      <c r="C40" s="223">
        <v>1281.7200000000003</v>
      </c>
      <c r="D40" s="4">
        <f t="shared" si="17"/>
        <v>0.1120891779932297</v>
      </c>
      <c r="E40" s="229">
        <f t="shared" si="18"/>
        <v>0.1009757077524846</v>
      </c>
      <c r="F40" s="87">
        <f t="shared" ref="F40:F57" si="22">(C40-B40)/B40</f>
        <v>1.1721802552748219E-2</v>
      </c>
      <c r="G40" s="83">
        <f t="shared" ref="G40:G51" si="23">(E40-D40)/D40</f>
        <v>-9.9148467672912799E-2</v>
      </c>
      <c r="I40" s="25">
        <v>712.11599999999999</v>
      </c>
      <c r="J40" s="223">
        <v>840.452</v>
      </c>
      <c r="K40" s="4">
        <f t="shared" si="19"/>
        <v>0.12114959725171312</v>
      </c>
      <c r="L40" s="229">
        <f t="shared" si="20"/>
        <v>0.13904054723396911</v>
      </c>
      <c r="M40" s="87">
        <f t="shared" ref="M40:M57" si="24">(J40-I40)/I40</f>
        <v>0.18021782967943428</v>
      </c>
      <c r="N40" s="83">
        <f t="shared" ref="N40:N50" si="25">(L40-K40)/K40</f>
        <v>0.14767651224695261</v>
      </c>
      <c r="P40" s="49">
        <f t="shared" si="21"/>
        <v>5.621066092022069</v>
      </c>
      <c r="Q40" s="254">
        <f t="shared" si="21"/>
        <v>6.5572199856442897</v>
      </c>
      <c r="R40" s="92">
        <f t="shared" si="9"/>
        <v>0.16654383319756655</v>
      </c>
    </row>
    <row r="41" spans="1:18" ht="20.100000000000001" customHeight="1" x14ac:dyDescent="0.25">
      <c r="A41" s="57" t="s">
        <v>142</v>
      </c>
      <c r="B41" s="25">
        <v>1997.87</v>
      </c>
      <c r="C41" s="223">
        <v>2103.69</v>
      </c>
      <c r="D41" s="4">
        <f t="shared" si="17"/>
        <v>0.17676605021614988</v>
      </c>
      <c r="E41" s="229">
        <f t="shared" si="18"/>
        <v>0.1657316626422497</v>
      </c>
      <c r="F41" s="87">
        <f t="shared" si="22"/>
        <v>5.2966409225825586E-2</v>
      </c>
      <c r="G41" s="83">
        <f t="shared" si="23"/>
        <v>-6.2423681246525066E-2</v>
      </c>
      <c r="I41" s="25">
        <v>932.30299999999988</v>
      </c>
      <c r="J41" s="223">
        <v>839.04699999999991</v>
      </c>
      <c r="K41" s="4">
        <f t="shared" si="19"/>
        <v>0.15860917739043059</v>
      </c>
      <c r="L41" s="229">
        <f t="shared" si="20"/>
        <v>0.1388081104394065</v>
      </c>
      <c r="M41" s="87">
        <f t="shared" si="24"/>
        <v>-0.10002756614534114</v>
      </c>
      <c r="N41" s="83">
        <f t="shared" si="25"/>
        <v>-0.12484187407568487</v>
      </c>
      <c r="P41" s="49">
        <f t="shared" si="21"/>
        <v>4.6664848063187296</v>
      </c>
      <c r="Q41" s="254">
        <f t="shared" si="21"/>
        <v>3.9884536219690156</v>
      </c>
      <c r="R41" s="92">
        <f t="shared" si="9"/>
        <v>-0.14529805892255662</v>
      </c>
    </row>
    <row r="42" spans="1:18" ht="20.100000000000001" customHeight="1" x14ac:dyDescent="0.25">
      <c r="A42" s="57" t="s">
        <v>145</v>
      </c>
      <c r="B42" s="25">
        <v>1438.8899999999999</v>
      </c>
      <c r="C42" s="223">
        <v>1103.3400000000001</v>
      </c>
      <c r="D42" s="4">
        <f t="shared" si="17"/>
        <v>0.12730903512016092</v>
      </c>
      <c r="E42" s="229">
        <f t="shared" si="18"/>
        <v>8.6922679985976928E-2</v>
      </c>
      <c r="F42" s="87">
        <f t="shared" si="22"/>
        <v>-0.23320059212309471</v>
      </c>
      <c r="G42" s="83">
        <f t="shared" si="23"/>
        <v>-0.31723086343451778</v>
      </c>
      <c r="I42" s="25">
        <v>1340.4629999999997</v>
      </c>
      <c r="J42" s="223">
        <v>819.72299999999996</v>
      </c>
      <c r="K42" s="4">
        <f t="shared" si="19"/>
        <v>0.22804789188955604</v>
      </c>
      <c r="L42" s="229">
        <f t="shared" si="20"/>
        <v>0.13561123597810565</v>
      </c>
      <c r="M42" s="87">
        <f t="shared" si="24"/>
        <v>-0.38847771255155861</v>
      </c>
      <c r="N42" s="83">
        <f t="shared" si="25"/>
        <v>-0.40533878715361077</v>
      </c>
      <c r="P42" s="49">
        <f t="shared" si="21"/>
        <v>9.3159518795738379</v>
      </c>
      <c r="Q42" s="254">
        <f t="shared" si="21"/>
        <v>7.4294687041165899</v>
      </c>
      <c r="R42" s="92">
        <f t="shared" si="9"/>
        <v>-0.20250031342406913</v>
      </c>
    </row>
    <row r="43" spans="1:18" ht="20.100000000000001" customHeight="1" x14ac:dyDescent="0.25">
      <c r="A43" s="57" t="s">
        <v>152</v>
      </c>
      <c r="B43" s="25">
        <v>825.72</v>
      </c>
      <c r="C43" s="223">
        <v>914.22</v>
      </c>
      <c r="D43" s="4">
        <f t="shared" si="17"/>
        <v>7.3057437663351113E-2</v>
      </c>
      <c r="E43" s="229">
        <f t="shared" si="18"/>
        <v>7.2023539885057941E-2</v>
      </c>
      <c r="F43" s="87">
        <f t="shared" si="22"/>
        <v>0.1071791890713559</v>
      </c>
      <c r="G43" s="83">
        <f t="shared" si="23"/>
        <v>-1.4151848345097673E-2</v>
      </c>
      <c r="I43" s="25">
        <v>436.33600000000001</v>
      </c>
      <c r="J43" s="223">
        <v>522.12299999999993</v>
      </c>
      <c r="K43" s="4">
        <f t="shared" si="19"/>
        <v>7.4232190635266579E-2</v>
      </c>
      <c r="L43" s="229">
        <f t="shared" si="20"/>
        <v>8.6377648745486535E-2</v>
      </c>
      <c r="M43" s="87">
        <f t="shared" si="24"/>
        <v>0.19660766015180942</v>
      </c>
      <c r="N43" s="83">
        <f t="shared" si="25"/>
        <v>0.16361443743315632</v>
      </c>
      <c r="P43" s="49">
        <f t="shared" si="21"/>
        <v>5.284309451145667</v>
      </c>
      <c r="Q43" s="254">
        <f t="shared" si="21"/>
        <v>5.7111308000262504</v>
      </c>
      <c r="R43" s="92">
        <f t="shared" si="9"/>
        <v>8.0771452320614237E-2</v>
      </c>
    </row>
    <row r="44" spans="1:18" ht="20.100000000000001" customHeight="1" x14ac:dyDescent="0.25">
      <c r="A44" s="57" t="s">
        <v>153</v>
      </c>
      <c r="B44" s="25">
        <v>345.40000000000003</v>
      </c>
      <c r="C44" s="223">
        <v>467.88</v>
      </c>
      <c r="D44" s="4">
        <f t="shared" si="17"/>
        <v>3.0560043318463254E-2</v>
      </c>
      <c r="E44" s="229">
        <f t="shared" si="18"/>
        <v>3.686024571921518E-2</v>
      </c>
      <c r="F44" s="87">
        <f t="shared" si="22"/>
        <v>0.35460335842501434</v>
      </c>
      <c r="G44" s="83">
        <f t="shared" si="23"/>
        <v>0.20615816329506231</v>
      </c>
      <c r="I44" s="25">
        <v>171.07000000000002</v>
      </c>
      <c r="J44" s="223">
        <v>266.66599999999994</v>
      </c>
      <c r="K44" s="4">
        <f t="shared" si="19"/>
        <v>2.9103491006873271E-2</v>
      </c>
      <c r="L44" s="229">
        <f t="shared" si="20"/>
        <v>4.4116007301658627E-2</v>
      </c>
      <c r="M44" s="87">
        <f t="shared" si="24"/>
        <v>0.55881218214765827</v>
      </c>
      <c r="N44" s="83">
        <f t="shared" si="25"/>
        <v>0.515832148495172</v>
      </c>
      <c r="P44" s="49">
        <f t="shared" si="21"/>
        <v>4.9528083381586567</v>
      </c>
      <c r="Q44" s="254">
        <f t="shared" si="21"/>
        <v>5.6994528511584157</v>
      </c>
      <c r="R44" s="92">
        <f t="shared" si="9"/>
        <v>0.15075174769984026</v>
      </c>
    </row>
    <row r="45" spans="1:18" ht="20.100000000000001" customHeight="1" x14ac:dyDescent="0.25">
      <c r="A45" s="57" t="s">
        <v>146</v>
      </c>
      <c r="B45" s="25">
        <v>547.75</v>
      </c>
      <c r="C45" s="223">
        <v>407.5</v>
      </c>
      <c r="D45" s="4">
        <f t="shared" si="17"/>
        <v>4.8463415540498683E-2</v>
      </c>
      <c r="E45" s="229">
        <f t="shared" si="18"/>
        <v>3.2103424233949275E-2</v>
      </c>
      <c r="F45" s="87">
        <f t="shared" si="22"/>
        <v>-0.25604746691008673</v>
      </c>
      <c r="G45" s="83">
        <f t="shared" si="23"/>
        <v>-0.33757404681636821</v>
      </c>
      <c r="I45" s="25">
        <v>355.86599999999999</v>
      </c>
      <c r="J45" s="223">
        <v>232.41</v>
      </c>
      <c r="K45" s="4">
        <f t="shared" si="19"/>
        <v>6.0542134393242304E-2</v>
      </c>
      <c r="L45" s="229">
        <f t="shared" si="20"/>
        <v>3.8448850835796404E-2</v>
      </c>
      <c r="M45" s="87">
        <f t="shared" si="24"/>
        <v>-0.34691709800880105</v>
      </c>
      <c r="N45" s="83">
        <f t="shared" si="25"/>
        <v>-0.36492409425049849</v>
      </c>
      <c r="P45" s="49">
        <f t="shared" si="21"/>
        <v>6.496869009584664</v>
      </c>
      <c r="Q45" s="254">
        <f t="shared" si="21"/>
        <v>5.7033128834355828</v>
      </c>
      <c r="R45" s="92">
        <f t="shared" si="9"/>
        <v>-0.1221443937038546</v>
      </c>
    </row>
    <row r="46" spans="1:18" ht="20.100000000000001" customHeight="1" x14ac:dyDescent="0.25">
      <c r="A46" s="57" t="s">
        <v>149</v>
      </c>
      <c r="B46" s="25">
        <v>102.25</v>
      </c>
      <c r="C46" s="223">
        <v>273.17</v>
      </c>
      <c r="D46" s="4">
        <f t="shared" si="17"/>
        <v>9.0467991584043637E-3</v>
      </c>
      <c r="E46" s="229">
        <f t="shared" si="18"/>
        <v>2.1520717541074662E-2</v>
      </c>
      <c r="F46" s="87">
        <f t="shared" si="22"/>
        <v>1.6715892420537899</v>
      </c>
      <c r="G46" s="83">
        <f t="shared" si="23"/>
        <v>1.378821190153446</v>
      </c>
      <c r="I46" s="25">
        <v>65.036000000000001</v>
      </c>
      <c r="J46" s="223">
        <v>131.70400000000001</v>
      </c>
      <c r="K46" s="4">
        <f t="shared" si="19"/>
        <v>1.1064328293230898E-2</v>
      </c>
      <c r="L46" s="229">
        <f t="shared" si="20"/>
        <v>2.178850931748948E-2</v>
      </c>
      <c r="M46" s="87">
        <f t="shared" si="24"/>
        <v>1.0250937942062859</v>
      </c>
      <c r="N46" s="83">
        <f t="shared" si="25"/>
        <v>0.9692573051018003</v>
      </c>
      <c r="P46" s="49">
        <f t="shared" si="21"/>
        <v>6.360488997555013</v>
      </c>
      <c r="Q46" s="254">
        <f t="shared" si="21"/>
        <v>4.8213200571072958</v>
      </c>
      <c r="R46" s="92">
        <f t="shared" si="9"/>
        <v>-0.24198908936708755</v>
      </c>
    </row>
    <row r="47" spans="1:18" ht="20.100000000000001" customHeight="1" x14ac:dyDescent="0.25">
      <c r="A47" s="57" t="s">
        <v>158</v>
      </c>
      <c r="B47" s="25">
        <v>56.31</v>
      </c>
      <c r="C47" s="223">
        <v>94.82</v>
      </c>
      <c r="D47" s="4">
        <f t="shared" si="17"/>
        <v>4.9821541379926632E-3</v>
      </c>
      <c r="E47" s="229">
        <f t="shared" si="18"/>
        <v>7.4700532168418899E-3</v>
      </c>
      <c r="F47" s="87">
        <f t="shared" si="22"/>
        <v>0.68389273663647643</v>
      </c>
      <c r="G47" s="83">
        <f t="shared" si="23"/>
        <v>0.4993621252857533</v>
      </c>
      <c r="I47" s="25">
        <v>68.663000000000011</v>
      </c>
      <c r="J47" s="223">
        <v>101.40600000000002</v>
      </c>
      <c r="K47" s="4">
        <f t="shared" si="19"/>
        <v>1.1681376062459458E-2</v>
      </c>
      <c r="L47" s="229">
        <f t="shared" si="20"/>
        <v>1.6776146326985805E-2</v>
      </c>
      <c r="M47" s="87">
        <f t="shared" si="24"/>
        <v>0.47686526950468233</v>
      </c>
      <c r="N47" s="83">
        <f t="shared" si="25"/>
        <v>0.43614470052885768</v>
      </c>
      <c r="P47" s="49">
        <f t="shared" si="21"/>
        <v>12.193748890072813</v>
      </c>
      <c r="Q47" s="254">
        <f t="shared" si="21"/>
        <v>10.694579202699854</v>
      </c>
      <c r="R47" s="92">
        <f t="shared" si="9"/>
        <v>-0.12294575695202845</v>
      </c>
    </row>
    <row r="48" spans="1:18" ht="20.100000000000001" customHeight="1" x14ac:dyDescent="0.25">
      <c r="A48" s="57" t="s">
        <v>166</v>
      </c>
      <c r="B48" s="25">
        <v>209.09</v>
      </c>
      <c r="C48" s="223">
        <v>177.63</v>
      </c>
      <c r="D48" s="4">
        <f t="shared" si="17"/>
        <v>1.8499708909836366E-2</v>
      </c>
      <c r="E48" s="229">
        <f t="shared" si="18"/>
        <v>1.3993941709635362E-2</v>
      </c>
      <c r="F48" s="87">
        <f t="shared" si="22"/>
        <v>-0.15046152374575544</v>
      </c>
      <c r="G48" s="83">
        <f t="shared" si="23"/>
        <v>-0.24355881609603439</v>
      </c>
      <c r="I48" s="25">
        <v>105.63800000000001</v>
      </c>
      <c r="J48" s="223">
        <v>74.543000000000006</v>
      </c>
      <c r="K48" s="4">
        <f t="shared" si="19"/>
        <v>1.7971792733875478E-2</v>
      </c>
      <c r="L48" s="229">
        <f t="shared" si="20"/>
        <v>1.2332054076213466E-2</v>
      </c>
      <c r="M48" s="87">
        <f t="shared" si="24"/>
        <v>-0.29435430432230825</v>
      </c>
      <c r="N48" s="83">
        <f t="shared" si="25"/>
        <v>-0.31381057756311248</v>
      </c>
      <c r="P48" s="49">
        <f t="shared" si="21"/>
        <v>5.052274140322349</v>
      </c>
      <c r="Q48" s="254">
        <f t="shared" si="21"/>
        <v>4.1965321173225254</v>
      </c>
      <c r="R48" s="92">
        <f t="shared" si="9"/>
        <v>-0.16937759100800198</v>
      </c>
    </row>
    <row r="49" spans="1:18" ht="20.100000000000001" customHeight="1" x14ac:dyDescent="0.25">
      <c r="A49" s="57" t="s">
        <v>150</v>
      </c>
      <c r="B49" s="25">
        <v>92.080000000000013</v>
      </c>
      <c r="C49" s="223">
        <v>84.510000000000019</v>
      </c>
      <c r="D49" s="4">
        <f t="shared" si="17"/>
        <v>8.1469854914999907E-3</v>
      </c>
      <c r="E49" s="229">
        <f t="shared" si="18"/>
        <v>6.6578168883706847E-3</v>
      </c>
      <c r="F49" s="87">
        <f t="shared" si="22"/>
        <v>-8.2211120764552476E-2</v>
      </c>
      <c r="G49" s="83">
        <f t="shared" si="23"/>
        <v>-0.18278768320908426</v>
      </c>
      <c r="I49" s="25">
        <v>67.784999999999997</v>
      </c>
      <c r="J49" s="223">
        <v>72.113000000000014</v>
      </c>
      <c r="K49" s="4">
        <f t="shared" si="19"/>
        <v>1.1532005248733877E-2</v>
      </c>
      <c r="L49" s="229">
        <f t="shared" si="20"/>
        <v>1.19300459546568E-2</v>
      </c>
      <c r="M49" s="87">
        <f t="shared" si="24"/>
        <v>6.3848934129970017E-2</v>
      </c>
      <c r="N49" s="83">
        <f t="shared" si="25"/>
        <v>3.4516174536655266E-2</v>
      </c>
      <c r="P49" s="49">
        <f t="shared" si="21"/>
        <v>7.3615334491746296</v>
      </c>
      <c r="Q49" s="254">
        <f t="shared" si="21"/>
        <v>8.533073009111348</v>
      </c>
      <c r="R49" s="92">
        <f t="shared" si="9"/>
        <v>0.1591434132610062</v>
      </c>
    </row>
    <row r="50" spans="1:18" ht="20.100000000000001" customHeight="1" x14ac:dyDescent="0.25">
      <c r="A50" s="57" t="s">
        <v>154</v>
      </c>
      <c r="B50" s="25">
        <v>99.69</v>
      </c>
      <c r="C50" s="223">
        <v>153.99</v>
      </c>
      <c r="D50" s="4">
        <f t="shared" si="17"/>
        <v>8.8202973897440681E-3</v>
      </c>
      <c r="E50" s="229">
        <f t="shared" si="18"/>
        <v>1.2131549197020489E-2</v>
      </c>
      <c r="F50" s="87">
        <f t="shared" si="22"/>
        <v>0.54468853445681631</v>
      </c>
      <c r="G50" s="83">
        <f t="shared" si="23"/>
        <v>0.37541271693703071</v>
      </c>
      <c r="I50" s="25">
        <v>46.628</v>
      </c>
      <c r="J50" s="223">
        <v>53.495000000000005</v>
      </c>
      <c r="K50" s="4">
        <f t="shared" si="19"/>
        <v>7.9326449913397247E-3</v>
      </c>
      <c r="L50" s="229">
        <f t="shared" si="20"/>
        <v>8.8499689146806452E-3</v>
      </c>
      <c r="M50" s="87">
        <f t="shared" si="24"/>
        <v>0.14727202539246814</v>
      </c>
      <c r="N50" s="83">
        <f t="shared" si="25"/>
        <v>0.11563909948603358</v>
      </c>
      <c r="P50" s="49">
        <f t="shared" si="21"/>
        <v>4.6772996288494335</v>
      </c>
      <c r="Q50" s="254">
        <f t="shared" si="21"/>
        <v>3.4739268783687254</v>
      </c>
      <c r="R50" s="92">
        <f t="shared" si="9"/>
        <v>-0.25727938040538256</v>
      </c>
    </row>
    <row r="51" spans="1:18" ht="20.100000000000001" customHeight="1" x14ac:dyDescent="0.25">
      <c r="A51" s="57" t="s">
        <v>161</v>
      </c>
      <c r="B51" s="25">
        <v>76.539999999999992</v>
      </c>
      <c r="C51" s="223">
        <v>65.709999999999994</v>
      </c>
      <c r="D51" s="4">
        <f t="shared" si="17"/>
        <v>6.7720489739292906E-3</v>
      </c>
      <c r="E51" s="229">
        <f t="shared" si="18"/>
        <v>5.1767263961050476E-3</v>
      </c>
      <c r="F51" s="87">
        <f t="shared" si="22"/>
        <v>-0.14149464332375228</v>
      </c>
      <c r="G51" s="83">
        <f t="shared" si="23"/>
        <v>-0.23557457779260596</v>
      </c>
      <c r="I51" s="25">
        <v>66.554000000000002</v>
      </c>
      <c r="J51" s="223">
        <v>52.420999999999999</v>
      </c>
      <c r="K51" s="4">
        <f t="shared" si="19"/>
        <v>1.1322579882337308E-2</v>
      </c>
      <c r="L51" s="229">
        <f t="shared" si="20"/>
        <v>8.6722912510790555E-3</v>
      </c>
      <c r="M51" s="87">
        <f t="shared" ref="M51" si="26">(J51-I51)/I51</f>
        <v>-0.21235387805391115</v>
      </c>
      <c r="N51" s="83">
        <f t="shared" ref="N51" si="27">(L51-K51)/K51</f>
        <v>-0.23407109146499186</v>
      </c>
      <c r="P51" s="49">
        <f t="shared" si="21"/>
        <v>8.6953227070812655</v>
      </c>
      <c r="Q51" s="254">
        <f t="shared" si="21"/>
        <v>7.9776289758027712</v>
      </c>
      <c r="R51" s="92">
        <f t="shared" si="9"/>
        <v>-8.2537906349815116E-2</v>
      </c>
    </row>
    <row r="52" spans="1:18" ht="20.100000000000001" customHeight="1" x14ac:dyDescent="0.25">
      <c r="A52" s="57" t="s">
        <v>164</v>
      </c>
      <c r="B52" s="25">
        <v>15.77</v>
      </c>
      <c r="C52" s="223">
        <v>27.3</v>
      </c>
      <c r="D52" s="4">
        <f t="shared" si="17"/>
        <v>1.3952862858487708E-3</v>
      </c>
      <c r="E52" s="229">
        <f t="shared" si="18"/>
        <v>2.1507324701516939E-3</v>
      </c>
      <c r="F52" s="87">
        <f t="shared" ref="F52:F56" si="28">(C52-B52)/B52</f>
        <v>0.73113506658211802</v>
      </c>
      <c r="G52" s="83">
        <f t="shared" ref="G52:G56" si="29">(E52-D52)/D52</f>
        <v>0.54142737011377939</v>
      </c>
      <c r="I52" s="25">
        <v>12.907999999999999</v>
      </c>
      <c r="J52" s="223">
        <v>22.984999999999999</v>
      </c>
      <c r="K52" s="4">
        <f t="shared" si="19"/>
        <v>2.1959891384621508E-3</v>
      </c>
      <c r="L52" s="229">
        <f t="shared" si="20"/>
        <v>3.8025336106913658E-3</v>
      </c>
      <c r="M52" s="87">
        <f t="shared" ref="M52:M56" si="30">(J52-I52)/I52</f>
        <v>0.78067864889990701</v>
      </c>
      <c r="N52" s="83">
        <f t="shared" ref="N52:N56" si="31">(L52-K52)/K52</f>
        <v>0.73158124696111959</v>
      </c>
      <c r="P52" s="49">
        <f t="shared" ref="P52:P56" si="32">(I52/B52)*10</f>
        <v>8.1851616994292957</v>
      </c>
      <c r="Q52" s="254">
        <f t="shared" ref="Q52:Q56" si="33">(J52/C52)*10</f>
        <v>8.4194139194139197</v>
      </c>
      <c r="R52" s="92">
        <f t="shared" ref="R52:R56" si="34">(Q52-P52)/P52</f>
        <v>2.8619131617272392E-2</v>
      </c>
    </row>
    <row r="53" spans="1:18" ht="20.100000000000001" customHeight="1" x14ac:dyDescent="0.25">
      <c r="A53" s="57" t="s">
        <v>165</v>
      </c>
      <c r="B53" s="25">
        <v>18.43</v>
      </c>
      <c r="C53" s="223">
        <v>21.650000000000002</v>
      </c>
      <c r="D53" s="4">
        <f t="shared" si="17"/>
        <v>1.6306357798473586E-3</v>
      </c>
      <c r="E53" s="229">
        <f t="shared" si="18"/>
        <v>1.7056175083803727E-3</v>
      </c>
      <c r="F53" s="87">
        <f t="shared" ref="F53:F54" si="35">(C53-B53)/B53</f>
        <v>0.17471513836136746</v>
      </c>
      <c r="G53" s="83">
        <f t="shared" ref="G53:G54" si="36">(E53-D53)/D53</f>
        <v>4.5983124778503887E-2</v>
      </c>
      <c r="I53" s="25">
        <v>14.983000000000001</v>
      </c>
      <c r="J53" s="223">
        <v>15.463999999999999</v>
      </c>
      <c r="K53" s="4">
        <f t="shared" si="19"/>
        <v>2.5490010273921913E-3</v>
      </c>
      <c r="L53" s="229">
        <f t="shared" si="20"/>
        <v>2.5582936591573321E-3</v>
      </c>
      <c r="M53" s="87">
        <f t="shared" ref="M53:M54" si="37">(J53-I53)/I53</f>
        <v>3.2103050123473142E-2</v>
      </c>
      <c r="N53" s="83">
        <f t="shared" ref="N53:N54" si="38">(L53-K53)/K53</f>
        <v>3.6455974969330676E-3</v>
      </c>
      <c r="P53" s="49">
        <f t="shared" ref="P53:P54" si="39">(I53/B53)*10</f>
        <v>8.1296798697775365</v>
      </c>
      <c r="Q53" s="254">
        <f t="shared" ref="Q53:Q54" si="40">(J53/C53)*10</f>
        <v>7.1427251732101604</v>
      </c>
      <c r="R53" s="92">
        <f t="shared" ref="R53:R54" si="41">(Q53-P53)/P53</f>
        <v>-0.12140142199650765</v>
      </c>
    </row>
    <row r="54" spans="1:18" ht="20.100000000000001" customHeight="1" x14ac:dyDescent="0.25">
      <c r="A54" s="57" t="s">
        <v>168</v>
      </c>
      <c r="B54" s="25">
        <v>5.17</v>
      </c>
      <c r="C54" s="223">
        <v>13.54</v>
      </c>
      <c r="D54" s="4">
        <f t="shared" si="17"/>
        <v>4.5742739998973653E-4</v>
      </c>
      <c r="E54" s="229">
        <f t="shared" si="18"/>
        <v>1.0667002800679097E-3</v>
      </c>
      <c r="F54" s="87">
        <f t="shared" si="35"/>
        <v>1.6189555125725337</v>
      </c>
      <c r="G54" s="83">
        <f t="shared" si="36"/>
        <v>1.3319553662326387</v>
      </c>
      <c r="I54" s="25">
        <v>1.851</v>
      </c>
      <c r="J54" s="223">
        <v>10.539000000000001</v>
      </c>
      <c r="K54" s="4">
        <f t="shared" si="19"/>
        <v>3.1490361754674936E-4</v>
      </c>
      <c r="L54" s="229">
        <f t="shared" si="20"/>
        <v>1.7435241123809576E-3</v>
      </c>
      <c r="M54" s="87">
        <f t="shared" si="37"/>
        <v>4.6936790923824976</v>
      </c>
      <c r="N54" s="83">
        <f t="shared" si="38"/>
        <v>4.5366912770448584</v>
      </c>
      <c r="P54" s="49">
        <f t="shared" si="39"/>
        <v>3.5802707930367506</v>
      </c>
      <c r="Q54" s="254">
        <f t="shared" si="40"/>
        <v>7.7836041358936505</v>
      </c>
      <c r="R54" s="92">
        <f t="shared" si="41"/>
        <v>1.1740266549200524</v>
      </c>
    </row>
    <row r="55" spans="1:18" ht="20.100000000000001" customHeight="1" x14ac:dyDescent="0.25">
      <c r="A55" s="57" t="s">
        <v>167</v>
      </c>
      <c r="B55" s="25">
        <v>50.64</v>
      </c>
      <c r="C55" s="223">
        <v>11.579999999999998</v>
      </c>
      <c r="D55" s="4">
        <f t="shared" si="17"/>
        <v>4.4804881113114621E-3</v>
      </c>
      <c r="E55" s="229">
        <f t="shared" si="18"/>
        <v>9.1228871810830072E-4</v>
      </c>
      <c r="F55" s="87">
        <f t="shared" ref="F55" si="42">(C55-B55)/B55</f>
        <v>-0.77132701421800953</v>
      </c>
      <c r="G55" s="83">
        <f t="shared" ref="G55" si="43">(E55-D55)/D55</f>
        <v>-0.79638630982969638</v>
      </c>
      <c r="I55" s="25">
        <v>29.469000000000001</v>
      </c>
      <c r="J55" s="223">
        <v>10.204000000000001</v>
      </c>
      <c r="K55" s="4">
        <f t="shared" si="19"/>
        <v>5.0134493276527059E-3</v>
      </c>
      <c r="L55" s="229">
        <f t="shared" si="20"/>
        <v>1.6881032396560672E-3</v>
      </c>
      <c r="M55" s="87">
        <f t="shared" ref="M55" si="44">(J55-I55)/I55</f>
        <v>-0.6537378261902338</v>
      </c>
      <c r="N55" s="83">
        <f t="shared" ref="N55" si="45">(L55-K55)/K55</f>
        <v>-0.66328506995273928</v>
      </c>
      <c r="P55" s="49">
        <f t="shared" ref="P55" si="46">(I55/B55)*10</f>
        <v>5.8193127962085311</v>
      </c>
      <c r="Q55" s="254">
        <f t="shared" ref="Q55" si="47">(J55/C55)*10</f>
        <v>8.8117443868739223</v>
      </c>
      <c r="R55" s="92">
        <f t="shared" ref="R55" si="48">(Q55-P55)/P55</f>
        <v>0.5142242212199104</v>
      </c>
    </row>
    <row r="56" spans="1:18" ht="20.100000000000001" customHeight="1" thickBot="1" x14ac:dyDescent="0.3">
      <c r="A56" s="14" t="s">
        <v>18</v>
      </c>
      <c r="B56" s="25">
        <f>B57-SUM(B39:B55)</f>
        <v>22.210000000000946</v>
      </c>
      <c r="C56" s="223">
        <f>C57-SUM(C39:C55)</f>
        <v>16.970000000001164</v>
      </c>
      <c r="D56" s="4">
        <f t="shared" si="17"/>
        <v>1.9650797976349093E-3</v>
      </c>
      <c r="E56" s="229">
        <f t="shared" si="18"/>
        <v>1.3369205134973168E-3</v>
      </c>
      <c r="F56" s="87">
        <f t="shared" si="28"/>
        <v>-0.23592976136873295</v>
      </c>
      <c r="G56" s="83">
        <f t="shared" si="29"/>
        <v>-0.31966095468164685</v>
      </c>
      <c r="I56" s="25">
        <f>I57-SUM(I39:I55)</f>
        <v>19.858000000001994</v>
      </c>
      <c r="J56" s="223">
        <f>J57-SUM(J39:J55)</f>
        <v>12.072999999999411</v>
      </c>
      <c r="K56" s="4">
        <f t="shared" si="19"/>
        <v>3.3783663086137099E-3</v>
      </c>
      <c r="L56" s="229">
        <f t="shared" si="20"/>
        <v>1.9973020788285672E-3</v>
      </c>
      <c r="M56" s="87">
        <f t="shared" si="30"/>
        <v>-0.39203343740567032</v>
      </c>
      <c r="N56" s="83">
        <f t="shared" si="31"/>
        <v>-0.40879647250325951</v>
      </c>
      <c r="P56" s="49">
        <f t="shared" si="32"/>
        <v>8.941017559658329</v>
      </c>
      <c r="Q56" s="254">
        <f t="shared" si="33"/>
        <v>7.1143193871529657</v>
      </c>
      <c r="R56" s="92">
        <f t="shared" si="34"/>
        <v>-0.20430540039954562</v>
      </c>
    </row>
    <row r="57" spans="1:18" ht="26.25" customHeight="1" thickBot="1" x14ac:dyDescent="0.3">
      <c r="A57" s="18" t="s">
        <v>19</v>
      </c>
      <c r="B57" s="61">
        <v>11302.340000000002</v>
      </c>
      <c r="C57" s="251">
        <v>12693.349999999999</v>
      </c>
      <c r="D57" s="58">
        <f>SUM(D39:D56)</f>
        <v>0.99999999999999989</v>
      </c>
      <c r="E57" s="252">
        <f>SUM(E39:E56)</f>
        <v>1.0000000000000004</v>
      </c>
      <c r="F57" s="97">
        <f t="shared" si="22"/>
        <v>0.12307274422818605</v>
      </c>
      <c r="G57" s="99">
        <v>0</v>
      </c>
      <c r="H57" s="2"/>
      <c r="I57" s="61">
        <v>5877.9890000000005</v>
      </c>
      <c r="J57" s="251">
        <v>6044.6539999999977</v>
      </c>
      <c r="K57" s="58">
        <f>SUM(K39:K56)</f>
        <v>1.0000000000000002</v>
      </c>
      <c r="L57" s="252">
        <f>SUM(L39:L56)</f>
        <v>1.0000000000000004</v>
      </c>
      <c r="M57" s="97">
        <f t="shared" si="24"/>
        <v>2.8354085045071916E-2</v>
      </c>
      <c r="N57" s="99">
        <v>0</v>
      </c>
      <c r="O57" s="2"/>
      <c r="P57" s="40">
        <f t="shared" si="21"/>
        <v>5.2006832213506229</v>
      </c>
      <c r="Q57" s="244">
        <f t="shared" si="21"/>
        <v>4.7620636002316168</v>
      </c>
      <c r="R57" s="98">
        <f t="shared" si="9"/>
        <v>-8.4338845965145348E-2</v>
      </c>
    </row>
    <row r="59" spans="1:18" ht="15.75" thickBot="1" x14ac:dyDescent="0.3"/>
    <row r="60" spans="1:18" x14ac:dyDescent="0.25">
      <c r="A60" s="403" t="s">
        <v>16</v>
      </c>
      <c r="B60" s="389" t="s">
        <v>1</v>
      </c>
      <c r="C60" s="384"/>
      <c r="D60" s="389" t="s">
        <v>13</v>
      </c>
      <c r="E60" s="384"/>
      <c r="F60" s="401" t="s">
        <v>136</v>
      </c>
      <c r="G60" s="402"/>
      <c r="I60" s="399" t="s">
        <v>20</v>
      </c>
      <c r="J60" s="400"/>
      <c r="K60" s="389" t="s">
        <v>13</v>
      </c>
      <c r="L60" s="390"/>
      <c r="M60" s="406" t="s">
        <v>136</v>
      </c>
      <c r="N60" s="402"/>
      <c r="P60" s="395" t="s">
        <v>23</v>
      </c>
      <c r="Q60" s="384"/>
      <c r="R60" s="208" t="s">
        <v>0</v>
      </c>
    </row>
    <row r="61" spans="1:18" x14ac:dyDescent="0.25">
      <c r="A61" s="404"/>
      <c r="B61" s="392" t="str">
        <f>B5</f>
        <v>jan-ago</v>
      </c>
      <c r="C61" s="380"/>
      <c r="D61" s="392" t="str">
        <f>B5</f>
        <v>jan-ago</v>
      </c>
      <c r="E61" s="380"/>
      <c r="F61" s="392" t="str">
        <f>B5</f>
        <v>jan-ago</v>
      </c>
      <c r="G61" s="381"/>
      <c r="I61" s="394" t="str">
        <f>B5</f>
        <v>jan-ago</v>
      </c>
      <c r="J61" s="380"/>
      <c r="K61" s="392" t="str">
        <f>B5</f>
        <v>jan-ago</v>
      </c>
      <c r="L61" s="393"/>
      <c r="M61" s="380" t="str">
        <f>B5</f>
        <v>jan-ago</v>
      </c>
      <c r="N61" s="381"/>
      <c r="P61" s="394" t="str">
        <f>B5</f>
        <v>jan-ago</v>
      </c>
      <c r="Q61" s="393"/>
      <c r="R61" s="209" t="str">
        <f>R37</f>
        <v>2018/2017</v>
      </c>
    </row>
    <row r="62" spans="1:18" ht="19.5" customHeight="1" thickBot="1" x14ac:dyDescent="0.3">
      <c r="A62" s="405"/>
      <c r="B62" s="148">
        <f>B6</f>
        <v>2017</v>
      </c>
      <c r="C62" s="213">
        <f>C6</f>
        <v>2018</v>
      </c>
      <c r="D62" s="148">
        <f>B6</f>
        <v>2017</v>
      </c>
      <c r="E62" s="213">
        <f>C6</f>
        <v>2018</v>
      </c>
      <c r="F62" s="148" t="s">
        <v>1</v>
      </c>
      <c r="G62" s="212" t="s">
        <v>15</v>
      </c>
      <c r="I62" s="36">
        <f>B6</f>
        <v>2017</v>
      </c>
      <c r="J62" s="213">
        <f>C6</f>
        <v>2018</v>
      </c>
      <c r="K62" s="148">
        <f>B6</f>
        <v>2017</v>
      </c>
      <c r="L62" s="213">
        <f>C6</f>
        <v>2018</v>
      </c>
      <c r="M62" s="37">
        <v>1000</v>
      </c>
      <c r="N62" s="212" t="s">
        <v>15</v>
      </c>
      <c r="P62" s="36">
        <f>B6</f>
        <v>2017</v>
      </c>
      <c r="Q62" s="213">
        <f>C6</f>
        <v>2018</v>
      </c>
      <c r="R62" s="210" t="s">
        <v>24</v>
      </c>
    </row>
    <row r="63" spans="1:18" ht="20.100000000000001" customHeight="1" x14ac:dyDescent="0.25">
      <c r="A63" s="57" t="s">
        <v>140</v>
      </c>
      <c r="B63" s="59">
        <v>1170.0999999999999</v>
      </c>
      <c r="C63" s="245">
        <v>1404.1500000000003</v>
      </c>
      <c r="D63" s="4">
        <f t="shared" ref="D63:D83" si="49">B63/$B$84</f>
        <v>0.21573236722991965</v>
      </c>
      <c r="E63" s="247">
        <f t="shared" ref="E63:E83" si="50">C63/$C$84</f>
        <v>0.26422354988944829</v>
      </c>
      <c r="F63" s="100">
        <f t="shared" ref="F63:F68" si="51">(C63-B63)/B63</f>
        <v>0.20002563883428803</v>
      </c>
      <c r="G63" s="101">
        <f t="shared" ref="G63:G68" si="52">(E63-D63)/D63</f>
        <v>0.22477472102203616</v>
      </c>
      <c r="I63" s="25">
        <v>1578.74</v>
      </c>
      <c r="J63" s="245">
        <v>1747.9230000000002</v>
      </c>
      <c r="K63" s="63">
        <f t="shared" ref="K63:K84" si="53">I63/$I$84</f>
        <v>0.38010301308333094</v>
      </c>
      <c r="L63" s="247">
        <f t="shared" ref="L63:L84" si="54">J63/$J$84</f>
        <v>0.40462332608081203</v>
      </c>
      <c r="M63" s="100">
        <f t="shared" ref="M63:M68" si="55">(J63-I63)/I63</f>
        <v>0.1071633074477116</v>
      </c>
      <c r="N63" s="101">
        <f t="shared" ref="N63:N68" si="56">(L63-K63)/K63</f>
        <v>6.4509651735134857E-2</v>
      </c>
      <c r="P63" s="64">
        <f t="shared" ref="P63:Q84" si="57">(I63/B63)*10</f>
        <v>13.492351081104182</v>
      </c>
      <c r="Q63" s="249">
        <f t="shared" si="57"/>
        <v>12.44826407435103</v>
      </c>
      <c r="R63" s="104">
        <f t="shared" si="9"/>
        <v>-7.738362280057913E-2</v>
      </c>
    </row>
    <row r="64" spans="1:18" ht="20.100000000000001" customHeight="1" x14ac:dyDescent="0.25">
      <c r="A64" s="57" t="s">
        <v>156</v>
      </c>
      <c r="B64" s="25">
        <v>1640.5099999999998</v>
      </c>
      <c r="C64" s="223">
        <v>1828.28</v>
      </c>
      <c r="D64" s="4">
        <f t="shared" si="49"/>
        <v>0.30246227310858509</v>
      </c>
      <c r="E64" s="229">
        <f t="shared" si="50"/>
        <v>0.34403349484875578</v>
      </c>
      <c r="F64" s="102">
        <f t="shared" si="51"/>
        <v>0.11445830869668593</v>
      </c>
      <c r="G64" s="83">
        <f t="shared" si="52"/>
        <v>0.13744266785050072</v>
      </c>
      <c r="I64" s="25">
        <v>895.53600000000006</v>
      </c>
      <c r="J64" s="223">
        <v>1098.6000000000001</v>
      </c>
      <c r="K64" s="31">
        <f t="shared" si="53"/>
        <v>0.21561240731507017</v>
      </c>
      <c r="L64" s="229">
        <f t="shared" si="54"/>
        <v>0.25431279640600879</v>
      </c>
      <c r="M64" s="102">
        <f t="shared" si="55"/>
        <v>0.2267513533794287</v>
      </c>
      <c r="N64" s="83">
        <f t="shared" si="56"/>
        <v>0.17949054775120851</v>
      </c>
      <c r="P64" s="62">
        <f t="shared" si="57"/>
        <v>5.4588877848961612</v>
      </c>
      <c r="Q64" s="236">
        <f t="shared" si="57"/>
        <v>6.0089264226486101</v>
      </c>
      <c r="R64" s="92">
        <f t="shared" si="9"/>
        <v>0.10076020233907623</v>
      </c>
    </row>
    <row r="65" spans="1:18" ht="20.100000000000001" customHeight="1" x14ac:dyDescent="0.25">
      <c r="A65" s="57" t="s">
        <v>151</v>
      </c>
      <c r="B65" s="25">
        <v>527.45999999999992</v>
      </c>
      <c r="C65" s="223">
        <v>458.16999999999996</v>
      </c>
      <c r="D65" s="4">
        <f t="shared" si="49"/>
        <v>9.7248264609087601E-2</v>
      </c>
      <c r="E65" s="229">
        <f t="shared" si="50"/>
        <v>8.6215364350566884E-2</v>
      </c>
      <c r="F65" s="102">
        <f t="shared" si="51"/>
        <v>-0.13136541159519199</v>
      </c>
      <c r="G65" s="83">
        <f t="shared" si="52"/>
        <v>-0.11345087033552803</v>
      </c>
      <c r="I65" s="25">
        <v>315.77499999999998</v>
      </c>
      <c r="J65" s="223">
        <v>425.80699999999996</v>
      </c>
      <c r="K65" s="31">
        <f t="shared" si="53"/>
        <v>7.6027103231937385E-2</v>
      </c>
      <c r="L65" s="229">
        <f t="shared" si="54"/>
        <v>9.856924167053828E-2</v>
      </c>
      <c r="M65" s="102">
        <f t="shared" si="55"/>
        <v>0.34845063732087717</v>
      </c>
      <c r="N65" s="83">
        <f t="shared" si="56"/>
        <v>0.29650134597172734</v>
      </c>
      <c r="P65" s="62">
        <f t="shared" si="57"/>
        <v>5.9867098926932849</v>
      </c>
      <c r="Q65" s="236">
        <f t="shared" si="57"/>
        <v>9.2936464631032152</v>
      </c>
      <c r="R65" s="92">
        <f t="shared" si="9"/>
        <v>0.55237962581851696</v>
      </c>
    </row>
    <row r="66" spans="1:18" ht="20.100000000000001" customHeight="1" x14ac:dyDescent="0.25">
      <c r="A66" s="57" t="s">
        <v>144</v>
      </c>
      <c r="B66" s="25">
        <v>190.96</v>
      </c>
      <c r="C66" s="223">
        <v>287.19</v>
      </c>
      <c r="D66" s="4">
        <f t="shared" si="49"/>
        <v>3.5207463333241144E-2</v>
      </c>
      <c r="E66" s="229">
        <f t="shared" si="50"/>
        <v>5.4041492214329405E-2</v>
      </c>
      <c r="F66" s="102">
        <f t="shared" ref="F66:F67" si="58">(C66-B66)/B66</f>
        <v>0.50392752408881436</v>
      </c>
      <c r="G66" s="83">
        <f t="shared" ref="G66:G67" si="59">(E66-D66)/D66</f>
        <v>0.53494421631069633</v>
      </c>
      <c r="I66" s="25">
        <v>141.23099999999999</v>
      </c>
      <c r="J66" s="223">
        <v>205.249</v>
      </c>
      <c r="K66" s="31">
        <f t="shared" si="53"/>
        <v>3.4003273902461398E-2</v>
      </c>
      <c r="L66" s="229">
        <f t="shared" si="54"/>
        <v>4.7512695384613952E-2</v>
      </c>
      <c r="M66" s="102">
        <f t="shared" ref="M66:M67" si="60">(J66-I66)/I66</f>
        <v>0.45328575171173469</v>
      </c>
      <c r="N66" s="83">
        <f t="shared" ref="N66:N67" si="61">(L66-K66)/K66</f>
        <v>0.39729766965688113</v>
      </c>
      <c r="P66" s="62">
        <f t="shared" ref="P66:P67" si="62">(I66/B66)*10</f>
        <v>7.3958420611646414</v>
      </c>
      <c r="Q66" s="236">
        <f t="shared" ref="Q66:Q67" si="63">(J66/C66)*10</f>
        <v>7.1468017688638188</v>
      </c>
      <c r="R66" s="92">
        <f t="shared" ref="R66:R67" si="64">(Q66-P66)/P66</f>
        <v>-3.367301386930991E-2</v>
      </c>
    </row>
    <row r="67" spans="1:18" ht="20.100000000000001" customHeight="1" x14ac:dyDescent="0.25">
      <c r="A67" s="57" t="s">
        <v>147</v>
      </c>
      <c r="B67" s="25">
        <v>462.67999999999995</v>
      </c>
      <c r="C67" s="223">
        <v>487.62</v>
      </c>
      <c r="D67" s="4">
        <f t="shared" si="49"/>
        <v>8.530471897268542E-2</v>
      </c>
      <c r="E67" s="229">
        <f t="shared" si="50"/>
        <v>9.1757068259867361E-2</v>
      </c>
      <c r="F67" s="102">
        <f t="shared" si="58"/>
        <v>5.3903345724907188E-2</v>
      </c>
      <c r="G67" s="83">
        <f t="shared" si="59"/>
        <v>7.5638831765543757E-2</v>
      </c>
      <c r="I67" s="25">
        <v>183.73599999999999</v>
      </c>
      <c r="J67" s="223">
        <v>186.887</v>
      </c>
      <c r="K67" s="31">
        <f t="shared" si="53"/>
        <v>4.4236927684025797E-2</v>
      </c>
      <c r="L67" s="229">
        <f t="shared" si="54"/>
        <v>4.3262111398079152E-2</v>
      </c>
      <c r="M67" s="102">
        <f t="shared" si="60"/>
        <v>1.7149605956372244E-2</v>
      </c>
      <c r="N67" s="83">
        <f t="shared" si="61"/>
        <v>-2.2036256516490778E-2</v>
      </c>
      <c r="P67" s="62">
        <f t="shared" si="62"/>
        <v>3.9711247514480852</v>
      </c>
      <c r="Q67" s="236">
        <f t="shared" si="63"/>
        <v>3.832636069070178</v>
      </c>
      <c r="R67" s="92">
        <f t="shared" si="64"/>
        <v>-3.4873918863265838E-2</v>
      </c>
    </row>
    <row r="68" spans="1:18" ht="20.100000000000001" customHeight="1" x14ac:dyDescent="0.25">
      <c r="A68" s="57" t="s">
        <v>160</v>
      </c>
      <c r="B68" s="25">
        <v>152.38</v>
      </c>
      <c r="C68" s="223">
        <v>220.21</v>
      </c>
      <c r="D68" s="4">
        <f t="shared" si="49"/>
        <v>2.8094434764973211E-2</v>
      </c>
      <c r="E68" s="229">
        <f t="shared" si="50"/>
        <v>4.1437644070188649E-2</v>
      </c>
      <c r="F68" s="102">
        <f t="shared" si="51"/>
        <v>0.44513715710723201</v>
      </c>
      <c r="G68" s="83">
        <f t="shared" si="52"/>
        <v>0.47494136888103933</v>
      </c>
      <c r="I68" s="25">
        <v>85.706999999999994</v>
      </c>
      <c r="J68" s="223">
        <v>136.34800000000001</v>
      </c>
      <c r="K68" s="31">
        <f t="shared" si="53"/>
        <v>2.0635119742537116E-2</v>
      </c>
      <c r="L68" s="229">
        <f t="shared" si="54"/>
        <v>3.1562935703956387E-2</v>
      </c>
      <c r="M68" s="102">
        <f t="shared" si="55"/>
        <v>0.59086188992731081</v>
      </c>
      <c r="N68" s="83">
        <f t="shared" si="56"/>
        <v>0.52957366362613034</v>
      </c>
      <c r="P68" s="62">
        <f t="shared" si="57"/>
        <v>5.6245570284814272</v>
      </c>
      <c r="Q68" s="236">
        <f t="shared" si="57"/>
        <v>6.1917260796512421</v>
      </c>
      <c r="R68" s="92">
        <f t="shared" ref="R68" si="65">(Q68-P68)/P68</f>
        <v>0.10083799458300535</v>
      </c>
    </row>
    <row r="69" spans="1:18" ht="20.100000000000001" customHeight="1" x14ac:dyDescent="0.25">
      <c r="A69" s="57" t="s">
        <v>157</v>
      </c>
      <c r="B69" s="25">
        <v>721.39</v>
      </c>
      <c r="C69" s="223">
        <v>51.94</v>
      </c>
      <c r="D69" s="4">
        <f t="shared" si="49"/>
        <v>0.13300330945730429</v>
      </c>
      <c r="E69" s="229">
        <f t="shared" si="50"/>
        <v>9.7737215975913835E-3</v>
      </c>
      <c r="F69" s="102">
        <f t="shared" ref="F69:F78" si="66">(C69-B69)/B69</f>
        <v>-0.92800011089701828</v>
      </c>
      <c r="G69" s="83">
        <f t="shared" ref="G69:G78" si="67">(E69-D69)/D69</f>
        <v>-0.92651519997907372</v>
      </c>
      <c r="I69" s="25">
        <v>236.221</v>
      </c>
      <c r="J69" s="223">
        <v>114.79100000000001</v>
      </c>
      <c r="K69" s="31">
        <f t="shared" si="53"/>
        <v>5.6873401480647554E-2</v>
      </c>
      <c r="L69" s="229">
        <f t="shared" si="54"/>
        <v>2.6572747325907659E-2</v>
      </c>
      <c r="M69" s="102">
        <f t="shared" ref="M69:M78" si="68">(J69-I69)/I69</f>
        <v>-0.51405251861604173</v>
      </c>
      <c r="N69" s="83">
        <f t="shared" ref="N69:N78" si="69">(L69-K69)/K69</f>
        <v>-0.53277372841943293</v>
      </c>
      <c r="P69" s="62">
        <f t="shared" ref="P69:P78" si="70">(I69/B69)*10</f>
        <v>3.2745255686937718</v>
      </c>
      <c r="Q69" s="236">
        <f t="shared" ref="Q69:Q78" si="71">(J69/C69)*10</f>
        <v>22.100693107431656</v>
      </c>
      <c r="R69" s="92">
        <f t="shared" ref="R69:R78" si="72">(Q69-P69)/P69</f>
        <v>5.7492809702651853</v>
      </c>
    </row>
    <row r="70" spans="1:18" ht="20.100000000000001" customHeight="1" x14ac:dyDescent="0.25">
      <c r="A70" s="57" t="s">
        <v>143</v>
      </c>
      <c r="B70" s="25">
        <v>199.52</v>
      </c>
      <c r="C70" s="223">
        <v>171.38</v>
      </c>
      <c r="D70" s="4">
        <f t="shared" si="49"/>
        <v>3.6785678070005615E-2</v>
      </c>
      <c r="E70" s="229">
        <f t="shared" si="50"/>
        <v>3.2249141459284009E-2</v>
      </c>
      <c r="F70" s="102">
        <f t="shared" si="66"/>
        <v>-0.14103849238171617</v>
      </c>
      <c r="G70" s="83">
        <f t="shared" si="67"/>
        <v>-0.12332344675251798</v>
      </c>
      <c r="I70" s="25">
        <v>92.619</v>
      </c>
      <c r="J70" s="223">
        <v>77.765000000000015</v>
      </c>
      <c r="K70" s="31">
        <f t="shared" si="53"/>
        <v>2.2299277251963609E-2</v>
      </c>
      <c r="L70" s="229">
        <f t="shared" si="54"/>
        <v>1.8001669954954738E-2</v>
      </c>
      <c r="M70" s="102">
        <f t="shared" si="68"/>
        <v>-0.16037746034830849</v>
      </c>
      <c r="N70" s="83">
        <f t="shared" si="69"/>
        <v>-0.19272406223974978</v>
      </c>
      <c r="P70" s="62">
        <f t="shared" si="70"/>
        <v>4.6420910184442663</v>
      </c>
      <c r="Q70" s="236">
        <f t="shared" si="71"/>
        <v>4.5375773135721795</v>
      </c>
      <c r="R70" s="92">
        <f t="shared" si="72"/>
        <v>-2.2514359252506239E-2</v>
      </c>
    </row>
    <row r="71" spans="1:18" ht="20.100000000000001" customHeight="1" x14ac:dyDescent="0.25">
      <c r="A71" s="57" t="s">
        <v>155</v>
      </c>
      <c r="B71" s="25">
        <v>81.02000000000001</v>
      </c>
      <c r="C71" s="223">
        <v>85.02</v>
      </c>
      <c r="D71" s="4">
        <f t="shared" si="49"/>
        <v>1.4937728735123572E-2</v>
      </c>
      <c r="E71" s="229">
        <f t="shared" si="50"/>
        <v>1.5998494613539072E-2</v>
      </c>
      <c r="F71" s="102">
        <f t="shared" si="66"/>
        <v>4.9370525796099546E-2</v>
      </c>
      <c r="G71" s="83">
        <f t="shared" si="67"/>
        <v>7.1012527889951993E-2</v>
      </c>
      <c r="I71" s="25">
        <v>369.77499999999998</v>
      </c>
      <c r="J71" s="223">
        <v>74.308000000000007</v>
      </c>
      <c r="K71" s="31">
        <f t="shared" si="53"/>
        <v>8.9028333774331864E-2</v>
      </c>
      <c r="L71" s="229">
        <f t="shared" si="54"/>
        <v>1.7201415688455946E-2</v>
      </c>
      <c r="M71" s="102">
        <f t="shared" si="68"/>
        <v>-0.79904536542492055</v>
      </c>
      <c r="N71" s="83">
        <f t="shared" si="69"/>
        <v>-0.80678717707940129</v>
      </c>
      <c r="P71" s="62">
        <f t="shared" si="70"/>
        <v>45.639965440631933</v>
      </c>
      <c r="Q71" s="236">
        <f t="shared" si="71"/>
        <v>8.7400611620795114</v>
      </c>
      <c r="R71" s="92">
        <f t="shared" si="72"/>
        <v>-0.80849982953101684</v>
      </c>
    </row>
    <row r="72" spans="1:18" ht="20.100000000000001" customHeight="1" x14ac:dyDescent="0.25">
      <c r="A72" s="57" t="s">
        <v>180</v>
      </c>
      <c r="B72" s="25">
        <v>27.28</v>
      </c>
      <c r="C72" s="223">
        <v>84.009999999999991</v>
      </c>
      <c r="D72" s="4">
        <f t="shared" si="49"/>
        <v>5.0296376190344487E-3</v>
      </c>
      <c r="E72" s="229">
        <f t="shared" si="50"/>
        <v>1.5808439572846594E-2</v>
      </c>
      <c r="F72" s="102">
        <f t="shared" si="66"/>
        <v>2.0795454545454541</v>
      </c>
      <c r="G72" s="83">
        <f t="shared" si="67"/>
        <v>2.1430573671988276</v>
      </c>
      <c r="I72" s="25">
        <v>51.533999999999999</v>
      </c>
      <c r="J72" s="223">
        <v>69.042999999999992</v>
      </c>
      <c r="K72" s="31">
        <f t="shared" si="53"/>
        <v>1.2407507680958472E-2</v>
      </c>
      <c r="L72" s="229">
        <f t="shared" si="54"/>
        <v>1.5982630986947077E-2</v>
      </c>
      <c r="M72" s="102">
        <f t="shared" si="68"/>
        <v>0.33975627740908904</v>
      </c>
      <c r="N72" s="83">
        <f t="shared" si="69"/>
        <v>0.28814193776202679</v>
      </c>
      <c r="P72" s="62">
        <f t="shared" si="70"/>
        <v>18.890762463343108</v>
      </c>
      <c r="Q72" s="236">
        <f t="shared" si="71"/>
        <v>8.2184263778121647</v>
      </c>
      <c r="R72" s="92">
        <f t="shared" si="72"/>
        <v>-0.56494999109963162</v>
      </c>
    </row>
    <row r="73" spans="1:18" ht="20.100000000000001" customHeight="1" x14ac:dyDescent="0.25">
      <c r="A73" s="57" t="s">
        <v>183</v>
      </c>
      <c r="B73" s="25">
        <v>93.72</v>
      </c>
      <c r="C73" s="223">
        <v>109.43999999999997</v>
      </c>
      <c r="D73" s="4">
        <f t="shared" si="49"/>
        <v>1.7279238917005443E-2</v>
      </c>
      <c r="E73" s="229">
        <f t="shared" si="50"/>
        <v>2.0593686785529471E-2</v>
      </c>
      <c r="F73" s="102">
        <f t="shared" si="66"/>
        <v>0.16773367477592799</v>
      </c>
      <c r="G73" s="83">
        <f t="shared" si="67"/>
        <v>0.19181677413245901</v>
      </c>
      <c r="I73" s="25">
        <v>52.282999999999994</v>
      </c>
      <c r="J73" s="223">
        <v>65.856999999999999</v>
      </c>
      <c r="K73" s="31">
        <f t="shared" si="53"/>
        <v>1.2587839563852054E-2</v>
      </c>
      <c r="L73" s="229">
        <f t="shared" si="54"/>
        <v>1.5245109988085308E-2</v>
      </c>
      <c r="M73" s="102">
        <f t="shared" si="68"/>
        <v>0.25962549968440995</v>
      </c>
      <c r="N73" s="83">
        <f t="shared" si="69"/>
        <v>0.21109821194925465</v>
      </c>
      <c r="P73" s="62">
        <f t="shared" si="70"/>
        <v>5.578638497652582</v>
      </c>
      <c r="Q73" s="236">
        <f t="shared" si="71"/>
        <v>6.0176352339181305</v>
      </c>
      <c r="R73" s="92">
        <f t="shared" si="72"/>
        <v>7.8692450935882036E-2</v>
      </c>
    </row>
    <row r="74" spans="1:18" ht="20.100000000000001" customHeight="1" x14ac:dyDescent="0.25">
      <c r="A74" s="57" t="s">
        <v>177</v>
      </c>
      <c r="B74" s="25">
        <v>24.54</v>
      </c>
      <c r="C74" s="223">
        <v>40.57</v>
      </c>
      <c r="D74" s="4">
        <f t="shared" si="49"/>
        <v>4.5244614065654458E-3</v>
      </c>
      <c r="E74" s="229">
        <f t="shared" si="50"/>
        <v>7.6341910899938858E-3</v>
      </c>
      <c r="F74" s="102">
        <f t="shared" si="66"/>
        <v>0.65321923390383052</v>
      </c>
      <c r="G74" s="83">
        <f t="shared" si="67"/>
        <v>0.68731488767169313</v>
      </c>
      <c r="I74" s="25">
        <v>38.152999999999999</v>
      </c>
      <c r="J74" s="223">
        <v>53.67</v>
      </c>
      <c r="K74" s="31">
        <f t="shared" si="53"/>
        <v>9.1858509052588303E-3</v>
      </c>
      <c r="L74" s="229">
        <f t="shared" si="54"/>
        <v>1.2423964848999172E-2</v>
      </c>
      <c r="M74" s="102">
        <f t="shared" si="68"/>
        <v>0.40670458417424588</v>
      </c>
      <c r="N74" s="83">
        <f t="shared" si="69"/>
        <v>0.35251104956281687</v>
      </c>
      <c r="P74" s="62">
        <f t="shared" si="70"/>
        <v>15.547269763651181</v>
      </c>
      <c r="Q74" s="236">
        <f t="shared" si="71"/>
        <v>13.228986936159723</v>
      </c>
      <c r="R74" s="92">
        <f t="shared" si="72"/>
        <v>-0.14911189313196968</v>
      </c>
    </row>
    <row r="75" spans="1:18" ht="20.100000000000001" customHeight="1" x14ac:dyDescent="0.25">
      <c r="A75" s="57" t="s">
        <v>148</v>
      </c>
      <c r="B75" s="25">
        <v>14.329999999999998</v>
      </c>
      <c r="C75" s="223">
        <v>19.09</v>
      </c>
      <c r="D75" s="4">
        <f t="shared" si="49"/>
        <v>2.6420347170367903E-3</v>
      </c>
      <c r="E75" s="229">
        <f t="shared" si="50"/>
        <v>3.5922284423954469E-3</v>
      </c>
      <c r="F75" s="102">
        <f t="shared" si="66"/>
        <v>0.33217027215631556</v>
      </c>
      <c r="G75" s="83">
        <f t="shared" si="67"/>
        <v>0.35964467810792405</v>
      </c>
      <c r="I75" s="25">
        <v>8.0740000000000016</v>
      </c>
      <c r="J75" s="223">
        <v>15.599</v>
      </c>
      <c r="K75" s="31">
        <f t="shared" si="53"/>
        <v>1.9439247296165389E-3</v>
      </c>
      <c r="L75" s="229">
        <f t="shared" si="54"/>
        <v>3.6109824423241677E-3</v>
      </c>
      <c r="M75" s="102">
        <f t="shared" si="68"/>
        <v>0.93200396333911284</v>
      </c>
      <c r="N75" s="83">
        <f t="shared" si="69"/>
        <v>0.85757318033423791</v>
      </c>
      <c r="P75" s="62">
        <f t="shared" si="70"/>
        <v>5.6343335659455711</v>
      </c>
      <c r="Q75" s="236">
        <f t="shared" si="71"/>
        <v>8.1712938711367205</v>
      </c>
      <c r="R75" s="92">
        <f t="shared" si="72"/>
        <v>0.45026803534046511</v>
      </c>
    </row>
    <row r="76" spans="1:18" ht="20.100000000000001" customHeight="1" x14ac:dyDescent="0.25">
      <c r="A76" s="57" t="s">
        <v>185</v>
      </c>
      <c r="B76" s="25">
        <v>20.93</v>
      </c>
      <c r="C76" s="223">
        <v>1.71</v>
      </c>
      <c r="D76" s="4">
        <f t="shared" si="49"/>
        <v>3.8588825280935117E-3</v>
      </c>
      <c r="E76" s="229">
        <f t="shared" si="50"/>
        <v>3.2177635602389804E-4</v>
      </c>
      <c r="F76" s="102">
        <f t="shared" si="66"/>
        <v>-0.91829909221213568</v>
      </c>
      <c r="G76" s="83">
        <f t="shared" si="67"/>
        <v>-0.91661410947825039</v>
      </c>
      <c r="I76" s="25">
        <v>27.939</v>
      </c>
      <c r="J76" s="223">
        <v>11.788</v>
      </c>
      <c r="K76" s="31">
        <f t="shared" si="53"/>
        <v>6.7266922245177692E-3</v>
      </c>
      <c r="L76" s="229">
        <f t="shared" si="54"/>
        <v>2.7287813981740684E-3</v>
      </c>
      <c r="M76" s="102">
        <f t="shared" si="68"/>
        <v>-0.57808081892694796</v>
      </c>
      <c r="N76" s="83">
        <f t="shared" si="69"/>
        <v>-0.59433532751385953</v>
      </c>
      <c r="P76" s="62">
        <f t="shared" si="70"/>
        <v>13.34878165312948</v>
      </c>
      <c r="Q76" s="236">
        <f t="shared" si="71"/>
        <v>68.935672514619895</v>
      </c>
      <c r="R76" s="92">
        <f t="shared" si="72"/>
        <v>4.1641920817888769</v>
      </c>
    </row>
    <row r="77" spans="1:18" ht="20.100000000000001" customHeight="1" x14ac:dyDescent="0.25">
      <c r="A77" s="57" t="s">
        <v>187</v>
      </c>
      <c r="B77" s="25">
        <v>12.95</v>
      </c>
      <c r="C77" s="223">
        <v>8.42</v>
      </c>
      <c r="D77" s="4">
        <f t="shared" si="49"/>
        <v>2.3876029019976579E-3</v>
      </c>
      <c r="E77" s="229">
        <f t="shared" si="50"/>
        <v>1.5844192501293694E-3</v>
      </c>
      <c r="F77" s="102">
        <f t="shared" si="66"/>
        <v>-0.34980694980694976</v>
      </c>
      <c r="G77" s="83">
        <f t="shared" si="67"/>
        <v>-0.3363975019448508</v>
      </c>
      <c r="I77" s="25">
        <v>15.334</v>
      </c>
      <c r="J77" s="223">
        <v>9.4600000000000009</v>
      </c>
      <c r="K77" s="31">
        <f t="shared" si="53"/>
        <v>3.6918679469829085E-3</v>
      </c>
      <c r="L77" s="229">
        <f t="shared" si="54"/>
        <v>2.1898771654841097E-3</v>
      </c>
      <c r="M77" s="102">
        <f t="shared" si="68"/>
        <v>-0.38307030129124814</v>
      </c>
      <c r="N77" s="83">
        <f t="shared" si="69"/>
        <v>-0.40683762341127749</v>
      </c>
      <c r="P77" s="62">
        <f t="shared" si="70"/>
        <v>11.840926640926641</v>
      </c>
      <c r="Q77" s="236">
        <f t="shared" si="71"/>
        <v>11.23515439429929</v>
      </c>
      <c r="R77" s="92">
        <f t="shared" si="72"/>
        <v>-5.1159192603522897E-2</v>
      </c>
    </row>
    <row r="78" spans="1:18" ht="20.100000000000001" customHeight="1" x14ac:dyDescent="0.25">
      <c r="A78" s="57" t="s">
        <v>188</v>
      </c>
      <c r="B78" s="25">
        <v>6.08</v>
      </c>
      <c r="C78" s="223">
        <v>9.6499999999999986</v>
      </c>
      <c r="D78" s="4">
        <f t="shared" si="49"/>
        <v>1.1209749532158889E-3</v>
      </c>
      <c r="E78" s="229">
        <f t="shared" si="50"/>
        <v>1.8158724184974362E-3</v>
      </c>
      <c r="F78" s="102">
        <f t="shared" si="66"/>
        <v>0.58717105263157865</v>
      </c>
      <c r="G78" s="83">
        <f t="shared" si="67"/>
        <v>0.61990454228080938</v>
      </c>
      <c r="I78" s="25">
        <v>2.7410000000000001</v>
      </c>
      <c r="J78" s="223">
        <v>4.4649999999999999</v>
      </c>
      <c r="K78" s="31">
        <f t="shared" si="53"/>
        <v>6.5993283179080161E-4</v>
      </c>
      <c r="L78" s="229">
        <f t="shared" si="54"/>
        <v>1.0335942435398043E-3</v>
      </c>
      <c r="M78" s="102">
        <f t="shared" si="68"/>
        <v>0.62896753009850404</v>
      </c>
      <c r="N78" s="83">
        <f t="shared" si="69"/>
        <v>0.56621127749475753</v>
      </c>
      <c r="P78" s="62">
        <f t="shared" si="70"/>
        <v>4.5082236842105265</v>
      </c>
      <c r="Q78" s="236">
        <f t="shared" si="71"/>
        <v>4.6269430051813476</v>
      </c>
      <c r="R78" s="92">
        <f t="shared" si="72"/>
        <v>2.6333946424757095E-2</v>
      </c>
    </row>
    <row r="79" spans="1:18" ht="20.100000000000001" customHeight="1" x14ac:dyDescent="0.25">
      <c r="A79" s="57" t="s">
        <v>159</v>
      </c>
      <c r="B79" s="25">
        <v>3.99</v>
      </c>
      <c r="C79" s="223">
        <v>2.9</v>
      </c>
      <c r="D79" s="4">
        <f t="shared" si="49"/>
        <v>7.3563981304792712E-4</v>
      </c>
      <c r="E79" s="229">
        <f t="shared" si="50"/>
        <v>5.4570259208731246E-4</v>
      </c>
      <c r="F79" s="102">
        <f t="shared" ref="F79:F80" si="73">(C79-B79)/B79</f>
        <v>-0.27318295739348375</v>
      </c>
      <c r="G79" s="83">
        <f t="shared" ref="G79:G80" si="74">(E79-D79)/D79</f>
        <v>-0.25819323205694983</v>
      </c>
      <c r="I79" s="25">
        <v>8.673</v>
      </c>
      <c r="J79" s="223">
        <v>3.4859999999999998</v>
      </c>
      <c r="K79" s="31">
        <f t="shared" si="53"/>
        <v>2.0881420832256923E-3</v>
      </c>
      <c r="L79" s="229">
        <f t="shared" si="54"/>
        <v>8.0696742060016972E-4</v>
      </c>
      <c r="M79" s="102">
        <f t="shared" ref="M79:M80" si="75">(J79-I79)/I79</f>
        <v>-0.59806295399515741</v>
      </c>
      <c r="N79" s="83">
        <f t="shared" ref="N79:N80" si="76">(L79-K79)/K79</f>
        <v>-0.61354764741219459</v>
      </c>
      <c r="P79" s="62">
        <f t="shared" ref="P79:P80" si="77">(I79/B79)*10</f>
        <v>21.736842105263158</v>
      </c>
      <c r="Q79" s="236">
        <f t="shared" ref="Q79:Q80" si="78">(J79/C79)*10</f>
        <v>12.020689655172415</v>
      </c>
      <c r="R79" s="92">
        <f t="shared" ref="R79:R80" si="79">(Q79-P79)/P79</f>
        <v>-0.44699006428988891</v>
      </c>
    </row>
    <row r="80" spans="1:18" ht="20.100000000000001" customHeight="1" x14ac:dyDescent="0.25">
      <c r="A80" s="57" t="s">
        <v>192</v>
      </c>
      <c r="B80" s="25">
        <v>6.99</v>
      </c>
      <c r="C80" s="223">
        <v>8.0100000000000016</v>
      </c>
      <c r="D80" s="4">
        <f t="shared" si="49"/>
        <v>1.2887524544373458E-3</v>
      </c>
      <c r="E80" s="229">
        <f t="shared" si="50"/>
        <v>1.5072681940066807E-3</v>
      </c>
      <c r="F80" s="102">
        <f t="shared" si="73"/>
        <v>0.14592274678111608</v>
      </c>
      <c r="G80" s="83">
        <f t="shared" si="74"/>
        <v>0.16955602204050604</v>
      </c>
      <c r="I80" s="25">
        <v>2.8450000000000002</v>
      </c>
      <c r="J80" s="223">
        <v>3.206</v>
      </c>
      <c r="K80" s="31">
        <f t="shared" si="53"/>
        <v>6.849722387613392E-4</v>
      </c>
      <c r="L80" s="229">
        <f t="shared" si="54"/>
        <v>7.421507603109995E-4</v>
      </c>
      <c r="M80" s="102">
        <f t="shared" si="75"/>
        <v>0.12688927943760975</v>
      </c>
      <c r="N80" s="83">
        <f t="shared" si="76"/>
        <v>8.3475677281546978E-2</v>
      </c>
      <c r="P80" s="62">
        <f t="shared" si="77"/>
        <v>4.0701001430615165</v>
      </c>
      <c r="Q80" s="236">
        <f t="shared" si="78"/>
        <v>4.0024968789013728</v>
      </c>
      <c r="R80" s="92">
        <f t="shared" si="79"/>
        <v>-1.6609729928977288E-2</v>
      </c>
    </row>
    <row r="81" spans="1:18" ht="20.100000000000001" customHeight="1" x14ac:dyDescent="0.25">
      <c r="A81" s="57" t="s">
        <v>217</v>
      </c>
      <c r="B81" s="25">
        <v>6.3</v>
      </c>
      <c r="C81" s="223">
        <v>6.3</v>
      </c>
      <c r="D81" s="4">
        <f t="shared" si="49"/>
        <v>1.1615365469177794E-3</v>
      </c>
      <c r="E81" s="229">
        <f t="shared" si="50"/>
        <v>1.1854918379827822E-3</v>
      </c>
      <c r="F81" s="102">
        <f t="shared" ref="F81" si="80">(C81-B81)/B81</f>
        <v>0</v>
      </c>
      <c r="G81" s="83">
        <f t="shared" ref="G81" si="81">(E81-D81)/D81</f>
        <v>2.0623794514748498E-2</v>
      </c>
      <c r="I81" s="25">
        <v>3.0830000000000002</v>
      </c>
      <c r="J81" s="223">
        <v>3.0830000000000002</v>
      </c>
      <c r="K81" s="31">
        <f t="shared" si="53"/>
        <v>7.4227395855930008E-4</v>
      </c>
      <c r="L81" s="229">
        <f t="shared" si="54"/>
        <v>7.1367772739825688E-4</v>
      </c>
      <c r="M81" s="102">
        <f t="shared" ref="M81" si="82">(J81-I81)/I81</f>
        <v>0</v>
      </c>
      <c r="N81" s="83">
        <f t="shared" ref="N81" si="83">(L81-K81)/K81</f>
        <v>-3.8525170971303382E-2</v>
      </c>
      <c r="P81" s="62">
        <f t="shared" ref="P81" si="84">(I81/B81)*10</f>
        <v>4.893650793650794</v>
      </c>
      <c r="Q81" s="236">
        <f t="shared" ref="Q81" si="85">(J81/C81)*10</f>
        <v>4.893650793650794</v>
      </c>
      <c r="R81" s="92">
        <f t="shared" ref="R81" si="86">(Q81-P81)/P81</f>
        <v>0</v>
      </c>
    </row>
    <row r="82" spans="1:18" ht="20.100000000000001" customHeight="1" x14ac:dyDescent="0.25">
      <c r="A82" s="57" t="s">
        <v>178</v>
      </c>
      <c r="B82" s="25">
        <v>0.28000000000000003</v>
      </c>
      <c r="C82" s="223">
        <v>6.1400000000000006</v>
      </c>
      <c r="D82" s="4">
        <f t="shared" si="49"/>
        <v>5.1623846529679095E-5</v>
      </c>
      <c r="E82" s="229">
        <f t="shared" si="50"/>
        <v>1.1553841087641721E-3</v>
      </c>
      <c r="F82" s="102">
        <f t="shared" ref="F82" si="87">(C82-B82)/B82</f>
        <v>20.928571428571427</v>
      </c>
      <c r="G82" s="83">
        <f t="shared" ref="G82" si="88">(E82-D82)/D82</f>
        <v>21.380821779716271</v>
      </c>
      <c r="I82" s="25">
        <v>7.3999999999999996E-2</v>
      </c>
      <c r="J82" s="223">
        <v>2.363</v>
      </c>
      <c r="K82" s="31">
        <f t="shared" si="53"/>
        <v>1.7816501113651703E-5</v>
      </c>
      <c r="L82" s="229">
        <f t="shared" si="54"/>
        <v>5.4700631522610471E-4</v>
      </c>
      <c r="M82" s="102">
        <f t="shared" ref="M82" si="89">(J82-I82)/I82</f>
        <v>30.932432432432435</v>
      </c>
      <c r="N82" s="83">
        <f t="shared" ref="N82" si="90">(L82-K82)/K82</f>
        <v>29.70223001344338</v>
      </c>
      <c r="P82" s="62">
        <f t="shared" ref="P82" si="91">(I82/B82)*10</f>
        <v>2.6428571428571423</v>
      </c>
      <c r="Q82" s="236">
        <f t="shared" ref="Q82" si="92">(J82/C82)*10</f>
        <v>3.8485342019543971</v>
      </c>
      <c r="R82" s="92">
        <f t="shared" ref="R82" si="93">(Q82-P82)/P82</f>
        <v>0.45620213046923164</v>
      </c>
    </row>
    <row r="83" spans="1:18" ht="20.100000000000001" customHeight="1" thickBot="1" x14ac:dyDescent="0.3">
      <c r="A83" s="14" t="s">
        <v>18</v>
      </c>
      <c r="B83" s="25">
        <f>B84-SUM(B63:B82)</f>
        <v>60.440000000001419</v>
      </c>
      <c r="C83" s="223">
        <f>C84-SUM(C63:C82)</f>
        <v>24.049999999998363</v>
      </c>
      <c r="D83" s="4">
        <f t="shared" si="49"/>
        <v>1.114337601519242E-2</v>
      </c>
      <c r="E83" s="229">
        <f t="shared" si="50"/>
        <v>4.5255680481720599E-3</v>
      </c>
      <c r="F83" s="102">
        <f t="shared" ref="F83" si="94">(C83-B83)/B83</f>
        <v>-0.60208471211122105</v>
      </c>
      <c r="G83" s="83">
        <f t="shared" ref="G83" si="95">(E83-D83)/D83</f>
        <v>-0.59387818897952593</v>
      </c>
      <c r="I83" s="25">
        <f>I84-SUM(I63:I82)</f>
        <v>43.380000000000109</v>
      </c>
      <c r="J83" s="223">
        <f>J84-SUM(J63:J82)</f>
        <v>10.179000000000997</v>
      </c>
      <c r="K83" s="31">
        <f t="shared" si="53"/>
        <v>1.044432186905693E-2</v>
      </c>
      <c r="L83" s="229">
        <f t="shared" si="54"/>
        <v>2.3563170895840313E-3</v>
      </c>
      <c r="M83" s="102">
        <f t="shared" ref="M83" si="96">(J83-I83)/I83</f>
        <v>-0.76535269709541331</v>
      </c>
      <c r="N83" s="83">
        <f t="shared" ref="N83" si="97">(L83-K83)/K83</f>
        <v>-0.77439252455776764</v>
      </c>
      <c r="P83" s="62">
        <f t="shared" ref="P83" si="98">(I83/B83)*10</f>
        <v>7.1773659827927014</v>
      </c>
      <c r="Q83" s="236">
        <f t="shared" ref="Q83" si="99">(J83/C83)*10</f>
        <v>4.2324324324331357</v>
      </c>
      <c r="R83" s="92">
        <f t="shared" ref="R83" si="100">(Q83-P83)/P83</f>
        <v>-0.41030839968588267</v>
      </c>
    </row>
    <row r="84" spans="1:18" ht="26.25" customHeight="1" thickBot="1" x14ac:dyDescent="0.3">
      <c r="A84" s="18" t="s">
        <v>19</v>
      </c>
      <c r="B84" s="23">
        <v>5423.8500000000013</v>
      </c>
      <c r="C84" s="242">
        <v>5314.2499999999991</v>
      </c>
      <c r="D84" s="20">
        <f>SUM(D63:D83)</f>
        <v>1</v>
      </c>
      <c r="E84" s="243">
        <f>SUM(E63:E83)</f>
        <v>1.0000000000000002</v>
      </c>
      <c r="F84" s="103">
        <f>(C84-B84)/B84</f>
        <v>-2.0207048498760503E-2</v>
      </c>
      <c r="G84" s="99">
        <v>0</v>
      </c>
      <c r="H84" s="2"/>
      <c r="I84" s="23">
        <v>4153.4529999999995</v>
      </c>
      <c r="J84" s="242">
        <v>4319.8770000000004</v>
      </c>
      <c r="K84" s="30">
        <f t="shared" si="53"/>
        <v>1</v>
      </c>
      <c r="L84" s="243">
        <f t="shared" si="54"/>
        <v>1</v>
      </c>
      <c r="M84" s="103">
        <f>(J84-I84)/I84</f>
        <v>4.0068829477545767E-2</v>
      </c>
      <c r="N84" s="99">
        <f>(L84-K84)/K84</f>
        <v>0</v>
      </c>
      <c r="O84" s="2"/>
      <c r="P84" s="56">
        <f t="shared" si="57"/>
        <v>7.6577578657226848</v>
      </c>
      <c r="Q84" s="250">
        <f t="shared" si="57"/>
        <v>8.1288554358564262</v>
      </c>
      <c r="R84" s="98">
        <f>(Q84-P84)/P84</f>
        <v>6.1518995297885744E-2</v>
      </c>
    </row>
  </sheetData>
  <mergeCells count="45">
    <mergeCell ref="A4:A6"/>
    <mergeCell ref="B4:C4"/>
    <mergeCell ref="D4:E4"/>
    <mergeCell ref="F4:G4"/>
    <mergeCell ref="I4:J4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36:A38"/>
    <mergeCell ref="B36:C36"/>
    <mergeCell ref="D36:E36"/>
    <mergeCell ref="F36:G36"/>
    <mergeCell ref="I36:J36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60:A62"/>
    <mergeCell ref="B60:C60"/>
    <mergeCell ref="D60:E60"/>
    <mergeCell ref="F60:G60"/>
    <mergeCell ref="I60:J60"/>
    <mergeCell ref="M60:N60"/>
    <mergeCell ref="P60:Q60"/>
    <mergeCell ref="B61:C61"/>
    <mergeCell ref="D61:E61"/>
    <mergeCell ref="F61:G61"/>
    <mergeCell ref="I61:J61"/>
    <mergeCell ref="K61:L61"/>
    <mergeCell ref="M61:N61"/>
    <mergeCell ref="P61:Q61"/>
    <mergeCell ref="K60:L6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078CAF6-DACB-4DDB-AF96-8FEF73E924D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221" id="{A011D0B7-10D0-48E6-8BD5-5FDEF20EB0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F39:G57 M39:N57 R39:R57</xm:sqref>
        </x14:conditionalFormatting>
        <x14:conditionalFormatting xmlns:xm="http://schemas.microsoft.com/office/excel/2006/main">
          <x14:cfRule type="iconSet" priority="227" id="{7C7FC4D8-555F-465C-93B2-FC2BDC81B6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F63:G84</xm:sqref>
        </x14:conditionalFormatting>
        <x14:conditionalFormatting xmlns:xm="http://schemas.microsoft.com/office/excel/2006/main">
          <x14:cfRule type="iconSet" priority="229" id="{A85E3113-F50A-4E2D-AD07-E7EF11443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M63:N84</xm:sqref>
        </x14:conditionalFormatting>
        <x14:conditionalFormatting xmlns:xm="http://schemas.microsoft.com/office/excel/2006/main">
          <x14:cfRule type="iconSet" priority="231" id="{7070D465-8DB3-4CA1-A417-EB21FA22AC1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R63:R84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2">
    <pageSetUpPr fitToPage="1"/>
  </sheetPr>
  <dimension ref="A1:T59"/>
  <sheetViews>
    <sheetView showGridLines="0" workbookViewId="0">
      <selection activeCell="E22" sqref="E22"/>
    </sheetView>
  </sheetViews>
  <sheetFormatPr defaultRowHeight="15" x14ac:dyDescent="0.25"/>
  <cols>
    <col min="1" max="2" width="2.85546875" customWidth="1"/>
    <col min="3" max="3" width="27.28515625" customWidth="1"/>
    <col min="8" max="9" width="10.28515625" customWidth="1"/>
    <col min="10" max="10" width="2.140625" customWidth="1"/>
    <col min="15" max="16" width="10.28515625" customWidth="1"/>
    <col min="17" max="17" width="2" style="13" customWidth="1"/>
    <col min="18" max="19" width="9.140625" customWidth="1"/>
    <col min="20" max="20" width="11.28515625" customWidth="1"/>
  </cols>
  <sheetData>
    <row r="1" spans="1:20" ht="15.75" x14ac:dyDescent="0.25">
      <c r="A1" s="41" t="s">
        <v>52</v>
      </c>
      <c r="B1" s="6"/>
    </row>
    <row r="3" spans="1:20" ht="15.75" thickBot="1" x14ac:dyDescent="0.3"/>
    <row r="4" spans="1:20" x14ac:dyDescent="0.25">
      <c r="A4" s="371" t="s">
        <v>3</v>
      </c>
      <c r="B4" s="386"/>
      <c r="C4" s="386"/>
      <c r="D4" s="395" t="s">
        <v>1</v>
      </c>
      <c r="E4" s="385"/>
      <c r="F4" s="384" t="s">
        <v>13</v>
      </c>
      <c r="G4" s="384"/>
      <c r="H4" s="407" t="s">
        <v>37</v>
      </c>
      <c r="I4" s="385"/>
      <c r="J4" s="1"/>
      <c r="K4" s="395" t="s">
        <v>20</v>
      </c>
      <c r="L4" s="385"/>
      <c r="M4" s="384" t="s">
        <v>13</v>
      </c>
      <c r="N4" s="384"/>
      <c r="O4" s="407" t="s">
        <v>37</v>
      </c>
      <c r="P4" s="385"/>
      <c r="Q4" s="8"/>
      <c r="R4" s="395" t="s">
        <v>23</v>
      </c>
      <c r="S4" s="384"/>
      <c r="T4" s="113" t="s">
        <v>0</v>
      </c>
    </row>
    <row r="5" spans="1:20" x14ac:dyDescent="0.25">
      <c r="A5" s="387"/>
      <c r="B5" s="388"/>
      <c r="C5" s="388"/>
      <c r="D5" s="408" t="s">
        <v>45</v>
      </c>
      <c r="E5" s="409"/>
      <c r="F5" s="410" t="str">
        <f>D5</f>
        <v>jan - mar</v>
      </c>
      <c r="G5" s="410"/>
      <c r="H5" s="408" t="str">
        <f>F5</f>
        <v>jan - mar</v>
      </c>
      <c r="I5" s="409"/>
      <c r="J5" s="1"/>
      <c r="K5" s="408" t="str">
        <f>D5</f>
        <v>jan - mar</v>
      </c>
      <c r="L5" s="409"/>
      <c r="M5" s="410" t="str">
        <f>D5</f>
        <v>jan - mar</v>
      </c>
      <c r="N5" s="410"/>
      <c r="O5" s="408" t="str">
        <f>D5</f>
        <v>jan - mar</v>
      </c>
      <c r="P5" s="409"/>
      <c r="Q5" s="8"/>
      <c r="R5" s="408" t="str">
        <f>D5</f>
        <v>jan - mar</v>
      </c>
      <c r="S5" s="410"/>
      <c r="T5" s="111" t="s">
        <v>38</v>
      </c>
    </row>
    <row r="6" spans="1:20" ht="15.75" thickBot="1" x14ac:dyDescent="0.3">
      <c r="A6" s="387"/>
      <c r="B6" s="388"/>
      <c r="C6" s="388"/>
      <c r="D6" s="110">
        <v>2016</v>
      </c>
      <c r="E6" s="111">
        <v>2017</v>
      </c>
      <c r="F6" s="112">
        <f>D6</f>
        <v>2016</v>
      </c>
      <c r="G6" s="112">
        <f>E6</f>
        <v>2017</v>
      </c>
      <c r="H6" s="110" t="s">
        <v>1</v>
      </c>
      <c r="I6" s="111" t="s">
        <v>15</v>
      </c>
      <c r="J6" s="1"/>
      <c r="K6" s="110">
        <f>D6</f>
        <v>2016</v>
      </c>
      <c r="L6" s="111">
        <f>E6</f>
        <v>2017</v>
      </c>
      <c r="M6" s="112">
        <f>F6</f>
        <v>2016</v>
      </c>
      <c r="N6" s="111">
        <f>G6</f>
        <v>2017</v>
      </c>
      <c r="O6" s="112">
        <v>1000</v>
      </c>
      <c r="P6" s="111" t="s">
        <v>15</v>
      </c>
      <c r="Q6" s="8"/>
      <c r="R6" s="110">
        <f>D6</f>
        <v>2016</v>
      </c>
      <c r="S6" s="112">
        <f>E6</f>
        <v>2017</v>
      </c>
      <c r="T6" s="111" t="s">
        <v>24</v>
      </c>
    </row>
    <row r="7" spans="1:20" ht="24" customHeight="1" thickBot="1" x14ac:dyDescent="0.3">
      <c r="A7" s="117" t="s">
        <v>30</v>
      </c>
      <c r="B7" s="114"/>
      <c r="C7" s="19"/>
      <c r="D7" s="23">
        <v>102240.55999999995</v>
      </c>
      <c r="E7" s="24">
        <v>116110.23999999989</v>
      </c>
      <c r="F7" s="20">
        <f>D7/D17</f>
        <v>0.22691739095878957</v>
      </c>
      <c r="G7" s="20">
        <f>E7/E17</f>
        <v>0.24204639705687503</v>
      </c>
      <c r="H7" s="125">
        <f t="shared" ref="H7:H19" si="0">(E7-D7)/D7</f>
        <v>0.13565731643097359</v>
      </c>
      <c r="I7" s="128">
        <f t="shared" ref="I7:I19" si="1">(G7-F7)/F7</f>
        <v>6.667186694753173E-2</v>
      </c>
      <c r="J7" s="12"/>
      <c r="K7" s="23">
        <v>22007.724999999995</v>
      </c>
      <c r="L7" s="24">
        <v>23490.648999999994</v>
      </c>
      <c r="M7" s="20">
        <f>K7/K17</f>
        <v>0.26542612974161889</v>
      </c>
      <c r="N7" s="20">
        <f>L7/L17</f>
        <v>0.24583232837712149</v>
      </c>
      <c r="O7" s="125">
        <f t="shared" ref="O7:O8" si="2">(L7-K7)/K7</f>
        <v>6.7381976101573399E-2</v>
      </c>
      <c r="P7" s="128">
        <f t="shared" ref="P7:P8" si="3">(N7-M7)/M7</f>
        <v>-7.3820167530495723E-2</v>
      </c>
      <c r="Q7" s="67"/>
      <c r="R7" s="35">
        <f>(K7/D7)*10</f>
        <v>2.1525434719841132</v>
      </c>
      <c r="S7" s="105">
        <f>(L7/E7)*10</f>
        <v>2.0231332740333681</v>
      </c>
      <c r="T7" s="79">
        <f>(S7-R7)/R7</f>
        <v>-6.0119667563071758E-2</v>
      </c>
    </row>
    <row r="8" spans="1:20" s="9" customFormat="1" ht="24" customHeight="1" x14ac:dyDescent="0.25">
      <c r="A8" s="118" t="s">
        <v>50</v>
      </c>
      <c r="B8" s="5"/>
      <c r="C8" s="1"/>
      <c r="D8" s="25">
        <v>91846.879999999946</v>
      </c>
      <c r="E8" s="26">
        <v>93732.72999999988</v>
      </c>
      <c r="F8" s="74">
        <f>D8/D7</f>
        <v>0.89834093240490842</v>
      </c>
      <c r="G8" s="74">
        <f>E8/E7</f>
        <v>0.80727358758366163</v>
      </c>
      <c r="H8" s="126">
        <f t="shared" ref="H8:H16" si="4">(E8-D8)/D8</f>
        <v>2.0532542858286904E-2</v>
      </c>
      <c r="I8" s="129">
        <f t="shared" ref="I8:I16" si="5">(G8-F8)/F8</f>
        <v>-0.10137281018405168</v>
      </c>
      <c r="J8" s="5"/>
      <c r="K8" s="25">
        <v>21170.067999999996</v>
      </c>
      <c r="L8" s="26">
        <v>22123.445999999996</v>
      </c>
      <c r="M8" s="74">
        <f>K8/K7</f>
        <v>0.96193804675403749</v>
      </c>
      <c r="N8" s="74">
        <f>L8/L7</f>
        <v>0.94179798948934967</v>
      </c>
      <c r="O8" s="126">
        <f t="shared" si="2"/>
        <v>4.5034243631149454E-2</v>
      </c>
      <c r="P8" s="129">
        <f t="shared" si="3"/>
        <v>-2.093695881210687E-2</v>
      </c>
      <c r="Q8" s="72"/>
      <c r="R8" s="38">
        <f t="shared" ref="R8:R21" si="6">(K8/D8)*10</f>
        <v>2.3049305539828908</v>
      </c>
      <c r="S8" s="39">
        <f t="shared" ref="S8:S21" si="7">(L8/E8)*10</f>
        <v>2.3602690330261398</v>
      </c>
      <c r="T8" s="78">
        <f t="shared" ref="T8:T21" si="8">(S8-R8)/R8</f>
        <v>2.4008740284007589E-2</v>
      </c>
    </row>
    <row r="9" spans="1:20" s="9" customFormat="1" ht="24" customHeight="1" x14ac:dyDescent="0.25">
      <c r="A9" s="122" t="s">
        <v>49</v>
      </c>
      <c r="B9" s="115"/>
      <c r="C9" s="116"/>
      <c r="D9" s="123">
        <v>10394</v>
      </c>
      <c r="E9" s="124">
        <f>E10+E11</f>
        <v>22377.510000000002</v>
      </c>
      <c r="F9" s="71">
        <f>D9/D7</f>
        <v>0.10166219746840202</v>
      </c>
      <c r="G9" s="71">
        <f>E9/E7</f>
        <v>0.19272641241633834</v>
      </c>
      <c r="H9" s="127">
        <f t="shared" si="4"/>
        <v>1.1529257263806043</v>
      </c>
      <c r="I9" s="130">
        <f t="shared" si="5"/>
        <v>0.89575296634956469</v>
      </c>
      <c r="J9" s="5"/>
      <c r="K9" s="123">
        <v>838</v>
      </c>
      <c r="L9" s="124">
        <f>L10+L11</f>
        <v>1367.203</v>
      </c>
      <c r="M9" s="71">
        <f>K9/K7</f>
        <v>3.8077538682439925E-2</v>
      </c>
      <c r="N9" s="71">
        <f>L9/L7</f>
        <v>5.8202010510650444E-2</v>
      </c>
      <c r="O9" s="127">
        <f t="shared" ref="O9:O21" si="9">(L9-K9)/K9</f>
        <v>0.63150715990453454</v>
      </c>
      <c r="P9" s="130">
        <f t="shared" ref="P9:P21" si="10">(N9-M9)/M9</f>
        <v>0.52851293766766616</v>
      </c>
      <c r="Q9" s="72"/>
      <c r="R9" s="106">
        <f t="shared" si="6"/>
        <v>0.80623436598037335</v>
      </c>
      <c r="S9" s="107">
        <f t="shared" si="7"/>
        <v>0.61097190884955466</v>
      </c>
      <c r="T9" s="80">
        <f t="shared" si="8"/>
        <v>-0.24219068966798679</v>
      </c>
    </row>
    <row r="10" spans="1:20" s="9" customFormat="1" ht="24" customHeight="1" x14ac:dyDescent="0.25">
      <c r="A10" s="73"/>
      <c r="B10" s="119" t="s">
        <v>48</v>
      </c>
      <c r="C10" s="1"/>
      <c r="D10" s="25"/>
      <c r="E10" s="26">
        <v>12839.370000000004</v>
      </c>
      <c r="F10" s="74"/>
      <c r="G10" s="74">
        <f>E10/E9</f>
        <v>0.57376222823719003</v>
      </c>
      <c r="H10" s="131" t="e">
        <f t="shared" si="4"/>
        <v>#DIV/0!</v>
      </c>
      <c r="I10" s="132" t="e">
        <f t="shared" si="5"/>
        <v>#DIV/0!</v>
      </c>
      <c r="J10" s="5"/>
      <c r="K10" s="25"/>
      <c r="L10" s="26">
        <v>703.62100000000021</v>
      </c>
      <c r="M10" s="74"/>
      <c r="N10" s="74">
        <f>L10/L9</f>
        <v>0.51464266827969241</v>
      </c>
      <c r="O10" s="131" t="e">
        <f t="shared" si="9"/>
        <v>#DIV/0!</v>
      </c>
      <c r="P10" s="132" t="e">
        <f t="shared" si="10"/>
        <v>#DIV/0!</v>
      </c>
      <c r="Q10" s="72"/>
      <c r="R10" s="133" t="e">
        <f t="shared" si="6"/>
        <v>#DIV/0!</v>
      </c>
      <c r="S10" s="134">
        <f t="shared" si="7"/>
        <v>0.54801832177123955</v>
      </c>
      <c r="T10" s="135" t="e">
        <f t="shared" si="8"/>
        <v>#DIV/0!</v>
      </c>
    </row>
    <row r="11" spans="1:20" s="9" customFormat="1" ht="24" customHeight="1" thickBot="1" x14ac:dyDescent="0.3">
      <c r="A11" s="73"/>
      <c r="B11" s="119" t="s">
        <v>51</v>
      </c>
      <c r="C11" s="1"/>
      <c r="D11" s="25"/>
      <c r="E11" s="26">
        <v>9538.1399999999976</v>
      </c>
      <c r="F11" s="74">
        <f>D11/D9</f>
        <v>0</v>
      </c>
      <c r="G11" s="74">
        <f>E11/E9</f>
        <v>0.42623777176280991</v>
      </c>
      <c r="H11" s="131" t="e">
        <f t="shared" si="4"/>
        <v>#DIV/0!</v>
      </c>
      <c r="I11" s="132" t="e">
        <f t="shared" si="5"/>
        <v>#DIV/0!</v>
      </c>
      <c r="J11" s="5"/>
      <c r="K11" s="25"/>
      <c r="L11" s="26">
        <v>663.58199999999977</v>
      </c>
      <c r="M11" s="74">
        <f>K11/K9</f>
        <v>0</v>
      </c>
      <c r="N11" s="74">
        <f>L11/L9</f>
        <v>0.48535733172030765</v>
      </c>
      <c r="O11" s="131" t="e">
        <f t="shared" si="9"/>
        <v>#DIV/0!</v>
      </c>
      <c r="P11" s="132" t="e">
        <f t="shared" si="10"/>
        <v>#DIV/0!</v>
      </c>
      <c r="Q11" s="72"/>
      <c r="R11" s="108" t="e">
        <f t="shared" si="6"/>
        <v>#DIV/0!</v>
      </c>
      <c r="S11" s="105">
        <f t="shared" si="7"/>
        <v>0.69571425875485149</v>
      </c>
      <c r="T11" s="109" t="e">
        <f t="shared" si="8"/>
        <v>#DIV/0!</v>
      </c>
    </row>
    <row r="12" spans="1:20" s="9" customFormat="1" ht="24" customHeight="1" thickBot="1" x14ac:dyDescent="0.3">
      <c r="A12" s="117" t="s">
        <v>31</v>
      </c>
      <c r="B12" s="114"/>
      <c r="C12" s="19"/>
      <c r="D12" s="23">
        <v>348322.35000000021</v>
      </c>
      <c r="E12" s="24">
        <v>363592.17000000027</v>
      </c>
      <c r="F12" s="20">
        <f>D12/D17</f>
        <v>0.77308260904121051</v>
      </c>
      <c r="G12" s="20">
        <f>E12/E17</f>
        <v>0.75795360294312497</v>
      </c>
      <c r="H12" s="125">
        <f t="shared" si="4"/>
        <v>4.3838186094001884E-2</v>
      </c>
      <c r="I12" s="128">
        <f t="shared" si="5"/>
        <v>-1.9569714699505112E-2</v>
      </c>
      <c r="J12" s="5"/>
      <c r="K12" s="23">
        <v>60906.964000000051</v>
      </c>
      <c r="L12" s="24">
        <v>72064.923999999955</v>
      </c>
      <c r="M12" s="20">
        <f>K12/K17</f>
        <v>0.73457387025838095</v>
      </c>
      <c r="N12" s="20">
        <f>L12/L17</f>
        <v>0.75416767162287834</v>
      </c>
      <c r="O12" s="125">
        <f t="shared" si="9"/>
        <v>0.18319678518206711</v>
      </c>
      <c r="P12" s="128">
        <f t="shared" si="10"/>
        <v>2.6673697714847143E-2</v>
      </c>
      <c r="Q12" s="72"/>
      <c r="R12" s="35">
        <f t="shared" si="6"/>
        <v>1.7485804169614729</v>
      </c>
      <c r="S12" s="105">
        <f t="shared" si="7"/>
        <v>1.9820262906101607</v>
      </c>
      <c r="T12" s="79">
        <f t="shared" si="8"/>
        <v>0.13350594081017397</v>
      </c>
    </row>
    <row r="13" spans="1:20" s="9" customFormat="1" ht="24" customHeight="1" thickBot="1" x14ac:dyDescent="0.3">
      <c r="A13" s="118" t="s">
        <v>50</v>
      </c>
      <c r="B13" s="5"/>
      <c r="C13" s="1"/>
      <c r="D13" s="25">
        <v>218123.43000000023</v>
      </c>
      <c r="E13" s="26">
        <v>247746.21000000031</v>
      </c>
      <c r="F13" s="74">
        <f>D13/D12</f>
        <v>0.6262114102066666</v>
      </c>
      <c r="G13" s="74">
        <f>E13/E12</f>
        <v>0.68138488790889018</v>
      </c>
      <c r="H13" s="126">
        <f t="shared" si="4"/>
        <v>0.13580741876285393</v>
      </c>
      <c r="I13" s="129">
        <f t="shared" si="5"/>
        <v>8.8106790778556487E-2</v>
      </c>
      <c r="J13" s="5"/>
      <c r="K13" s="25">
        <v>52022.001000000055</v>
      </c>
      <c r="L13" s="26">
        <v>62649.965999999964</v>
      </c>
      <c r="M13" s="74">
        <f>K13/K12</f>
        <v>0.85412237917490041</v>
      </c>
      <c r="N13" s="74">
        <f>L13/L12</f>
        <v>0.86935450039467188</v>
      </c>
      <c r="O13" s="126">
        <f t="shared" si="9"/>
        <v>0.20429750481916098</v>
      </c>
      <c r="P13" s="129">
        <f t="shared" si="10"/>
        <v>1.7833651934616213E-2</v>
      </c>
      <c r="Q13" s="72"/>
      <c r="R13" s="35">
        <f t="shared" si="6"/>
        <v>2.384979962950335</v>
      </c>
      <c r="S13" s="105">
        <f t="shared" si="7"/>
        <v>2.5287961418259393</v>
      </c>
      <c r="T13" s="79">
        <f t="shared" si="8"/>
        <v>6.0300791247611465E-2</v>
      </c>
    </row>
    <row r="14" spans="1:20" s="9" customFormat="1" ht="24" customHeight="1" thickBot="1" x14ac:dyDescent="0.3">
      <c r="A14" s="122" t="s">
        <v>49</v>
      </c>
      <c r="B14" s="115"/>
      <c r="C14" s="116"/>
      <c r="D14" s="123">
        <v>130199</v>
      </c>
      <c r="E14" s="124">
        <f>E15+E16</f>
        <v>115845.96000000002</v>
      </c>
      <c r="F14" s="71">
        <f>D14/D12</f>
        <v>0.37378881946564702</v>
      </c>
      <c r="G14" s="71">
        <f>E14/E12</f>
        <v>0.31861511209111004</v>
      </c>
      <c r="H14" s="127">
        <f t="shared" ref="H14" si="11">(E14-D14)/D14</f>
        <v>-0.11023924914937887</v>
      </c>
      <c r="I14" s="130">
        <f t="shared" ref="I14" si="12">(G14-F14)/F14</f>
        <v>-0.14760662839892058</v>
      </c>
      <c r="J14" s="5"/>
      <c r="K14" s="123">
        <v>8885</v>
      </c>
      <c r="L14" s="124">
        <f>L15+L16</f>
        <v>9414.9579999999987</v>
      </c>
      <c r="M14" s="71">
        <f>K14/K12</f>
        <v>0.14587822830899916</v>
      </c>
      <c r="N14" s="71">
        <f>L14/L12</f>
        <v>0.13064549960532817</v>
      </c>
      <c r="O14" s="127">
        <f t="shared" si="9"/>
        <v>5.9646370287000421E-2</v>
      </c>
      <c r="P14" s="130">
        <f t="shared" si="10"/>
        <v>-0.10442085073452516</v>
      </c>
      <c r="Q14" s="72"/>
      <c r="R14" s="35">
        <f t="shared" si="6"/>
        <v>0.68241691564451346</v>
      </c>
      <c r="S14" s="105">
        <f t="shared" si="7"/>
        <v>0.81271353787391432</v>
      </c>
      <c r="T14" s="79">
        <f t="shared" si="8"/>
        <v>0.19093404521829782</v>
      </c>
    </row>
    <row r="15" spans="1:20" ht="24" customHeight="1" x14ac:dyDescent="0.25">
      <c r="A15" s="73"/>
      <c r="B15" s="119" t="s">
        <v>48</v>
      </c>
      <c r="C15" s="1"/>
      <c r="D15" s="25"/>
      <c r="E15" s="26">
        <v>58021.209999999992</v>
      </c>
      <c r="F15" s="4"/>
      <c r="G15" s="4">
        <f>E15/E14</f>
        <v>0.50084793634581626</v>
      </c>
      <c r="H15" s="131" t="e">
        <f t="shared" si="4"/>
        <v>#DIV/0!</v>
      </c>
      <c r="I15" s="132" t="e">
        <f t="shared" si="5"/>
        <v>#DIV/0!</v>
      </c>
      <c r="J15" s="1"/>
      <c r="K15" s="25"/>
      <c r="L15" s="26">
        <v>5766.0809999999992</v>
      </c>
      <c r="M15" s="4"/>
      <c r="N15" s="4">
        <f>L15/L14</f>
        <v>0.61243831358567935</v>
      </c>
      <c r="O15" s="131" t="e">
        <f t="shared" si="9"/>
        <v>#DIV/0!</v>
      </c>
      <c r="P15" s="132" t="e">
        <f t="shared" si="10"/>
        <v>#DIV/0!</v>
      </c>
      <c r="Q15" s="8"/>
      <c r="R15" s="142" t="e">
        <f t="shared" si="6"/>
        <v>#DIV/0!</v>
      </c>
      <c r="S15" s="143">
        <f t="shared" si="7"/>
        <v>0.99378847838574891</v>
      </c>
      <c r="T15" s="144" t="e">
        <f t="shared" si="8"/>
        <v>#DIV/0!</v>
      </c>
    </row>
    <row r="16" spans="1:20" ht="24" customHeight="1" thickBot="1" x14ac:dyDescent="0.3">
      <c r="A16" s="73"/>
      <c r="B16" s="119" t="s">
        <v>51</v>
      </c>
      <c r="C16" s="1"/>
      <c r="D16" s="25"/>
      <c r="E16" s="26">
        <v>57824.750000000022</v>
      </c>
      <c r="F16" s="4">
        <f>D16/D14</f>
        <v>0</v>
      </c>
      <c r="G16" s="4">
        <f>E16/E14</f>
        <v>0.49915206365418363</v>
      </c>
      <c r="H16" s="131" t="e">
        <f t="shared" si="4"/>
        <v>#DIV/0!</v>
      </c>
      <c r="I16" s="132" t="e">
        <f t="shared" si="5"/>
        <v>#DIV/0!</v>
      </c>
      <c r="J16" s="1"/>
      <c r="K16" s="25"/>
      <c r="L16" s="26">
        <v>3648.8769999999986</v>
      </c>
      <c r="M16" s="4">
        <f>K16/K14</f>
        <v>0</v>
      </c>
      <c r="N16" s="4">
        <f>L16/L14</f>
        <v>0.38756168641432059</v>
      </c>
      <c r="O16" s="131" t="e">
        <f t="shared" si="9"/>
        <v>#DIV/0!</v>
      </c>
      <c r="P16" s="132" t="e">
        <f t="shared" si="10"/>
        <v>#DIV/0!</v>
      </c>
      <c r="Q16" s="8"/>
      <c r="R16" s="108" t="e">
        <f t="shared" si="6"/>
        <v>#DIV/0!</v>
      </c>
      <c r="S16" s="105">
        <f t="shared" si="7"/>
        <v>0.63102339396192753</v>
      </c>
      <c r="T16" s="109" t="e">
        <f t="shared" si="8"/>
        <v>#DIV/0!</v>
      </c>
    </row>
    <row r="17" spans="1:20" ht="24" customHeight="1" thickBot="1" x14ac:dyDescent="0.3">
      <c r="A17" s="117" t="s">
        <v>12</v>
      </c>
      <c r="B17" s="114"/>
      <c r="C17" s="19"/>
      <c r="D17" s="23">
        <f>D7+D12</f>
        <v>450562.91000000015</v>
      </c>
      <c r="E17" s="24">
        <f>E7+E12</f>
        <v>479702.41000000015</v>
      </c>
      <c r="F17" s="20">
        <f>F7+F12</f>
        <v>1</v>
      </c>
      <c r="G17" s="20">
        <f>G7+G12</f>
        <v>1</v>
      </c>
      <c r="H17" s="125">
        <f t="shared" si="0"/>
        <v>6.467354359017255E-2</v>
      </c>
      <c r="I17" s="128">
        <f t="shared" si="1"/>
        <v>0</v>
      </c>
      <c r="J17" s="12"/>
      <c r="K17" s="23">
        <v>82914.689000000057</v>
      </c>
      <c r="L17" s="24">
        <v>95555.57299999996</v>
      </c>
      <c r="M17" s="20">
        <f>M7+M12</f>
        <v>0.99999999999999978</v>
      </c>
      <c r="N17" s="20">
        <f>N7+N12</f>
        <v>0.99999999999999978</v>
      </c>
      <c r="O17" s="125">
        <f t="shared" si="9"/>
        <v>0.15245650864106713</v>
      </c>
      <c r="P17" s="128">
        <f t="shared" si="10"/>
        <v>0</v>
      </c>
      <c r="Q17" s="8"/>
      <c r="R17" s="35">
        <f t="shared" si="6"/>
        <v>1.8402466594509528</v>
      </c>
      <c r="S17" s="105">
        <f t="shared" si="7"/>
        <v>1.9919760878416251</v>
      </c>
      <c r="T17" s="79">
        <f t="shared" si="8"/>
        <v>8.2450593028622343E-2</v>
      </c>
    </row>
    <row r="18" spans="1:20" s="9" customFormat="1" ht="24" customHeight="1" x14ac:dyDescent="0.25">
      <c r="A18" s="118" t="s">
        <v>50</v>
      </c>
      <c r="B18" s="5"/>
      <c r="C18" s="1"/>
      <c r="D18" s="25">
        <f t="shared" ref="D18:E21" si="13">D8+D13</f>
        <v>309970.31000000017</v>
      </c>
      <c r="E18" s="26">
        <f t="shared" si="13"/>
        <v>341478.94000000018</v>
      </c>
      <c r="F18" s="74">
        <f>D18/D17</f>
        <v>0.68796233138675367</v>
      </c>
      <c r="G18" s="74">
        <f>E18/E17</f>
        <v>0.7118557940953435</v>
      </c>
      <c r="H18" s="126">
        <f t="shared" si="0"/>
        <v>0.1016504774279833</v>
      </c>
      <c r="I18" s="129">
        <f t="shared" si="1"/>
        <v>3.4730771756684417E-2</v>
      </c>
      <c r="J18" s="5"/>
      <c r="K18" s="25">
        <f t="shared" ref="K18:L21" si="14">K8+K13</f>
        <v>73192.069000000047</v>
      </c>
      <c r="L18" s="26">
        <f t="shared" si="14"/>
        <v>84773.411999999953</v>
      </c>
      <c r="M18" s="74">
        <f>K18/K17</f>
        <v>0.8827394745459396</v>
      </c>
      <c r="N18" s="74">
        <f>L18/L17</f>
        <v>0.88716345199457902</v>
      </c>
      <c r="O18" s="126">
        <f t="shared" si="9"/>
        <v>0.15823221229064993</v>
      </c>
      <c r="P18" s="129">
        <f t="shared" si="10"/>
        <v>5.0116456510739104E-3</v>
      </c>
      <c r="Q18" s="72"/>
      <c r="R18" s="145">
        <f t="shared" si="6"/>
        <v>2.3612606317037268</v>
      </c>
      <c r="S18" s="146">
        <f t="shared" si="7"/>
        <v>2.4825370489904857</v>
      </c>
      <c r="T18" s="147">
        <f t="shared" si="8"/>
        <v>5.1360877176550378E-2</v>
      </c>
    </row>
    <row r="19" spans="1:20" s="9" customFormat="1" ht="24" customHeight="1" x14ac:dyDescent="0.25">
      <c r="A19" s="122" t="s">
        <v>49</v>
      </c>
      <c r="B19" s="115"/>
      <c r="C19" s="116"/>
      <c r="D19" s="123">
        <f t="shared" si="13"/>
        <v>140593</v>
      </c>
      <c r="E19" s="124">
        <f t="shared" si="13"/>
        <v>138223.47000000003</v>
      </c>
      <c r="F19" s="71">
        <f>D19/D17</f>
        <v>0.31203855639160344</v>
      </c>
      <c r="G19" s="71">
        <f>E19/E17</f>
        <v>0.28814420590465656</v>
      </c>
      <c r="H19" s="127">
        <f t="shared" si="0"/>
        <v>-1.6853826292916218E-2</v>
      </c>
      <c r="I19" s="130">
        <f t="shared" si="1"/>
        <v>-7.657499369071509E-2</v>
      </c>
      <c r="J19" s="5"/>
      <c r="K19" s="123">
        <f t="shared" si="14"/>
        <v>9723</v>
      </c>
      <c r="L19" s="124">
        <f t="shared" si="14"/>
        <v>10782.160999999998</v>
      </c>
      <c r="M19" s="71">
        <f>K19/K17</f>
        <v>0.11726510847794404</v>
      </c>
      <c r="N19" s="71">
        <f>L19/L17</f>
        <v>0.11283654800542092</v>
      </c>
      <c r="O19" s="127">
        <f t="shared" si="9"/>
        <v>0.10893355960094603</v>
      </c>
      <c r="P19" s="130">
        <f t="shared" si="10"/>
        <v>-3.7765372240763907E-2</v>
      </c>
      <c r="Q19" s="72"/>
      <c r="R19" s="69">
        <f t="shared" si="6"/>
        <v>0.69157070408910826</v>
      </c>
      <c r="S19" s="70">
        <f t="shared" si="7"/>
        <v>0.78005283762591082</v>
      </c>
      <c r="T19" s="80">
        <f t="shared" si="8"/>
        <v>0.12794372724817119</v>
      </c>
    </row>
    <row r="20" spans="1:20" ht="24" customHeight="1" x14ac:dyDescent="0.25">
      <c r="A20" s="73"/>
      <c r="B20" s="119" t="s">
        <v>48</v>
      </c>
      <c r="C20" s="1"/>
      <c r="D20" s="25">
        <f t="shared" si="13"/>
        <v>0</v>
      </c>
      <c r="E20" s="26">
        <f t="shared" si="13"/>
        <v>70860.58</v>
      </c>
      <c r="F20" s="4">
        <f>D20/D19</f>
        <v>0</v>
      </c>
      <c r="G20" s="4">
        <f>E20/E19</f>
        <v>0.51265230137834039</v>
      </c>
      <c r="H20" s="131" t="e">
        <f t="shared" ref="H20:H21" si="15">(E20-D20)/D20</f>
        <v>#DIV/0!</v>
      </c>
      <c r="I20" s="132" t="e">
        <f t="shared" ref="I20:I21" si="16">(G20-F20)/F20</f>
        <v>#DIV/0!</v>
      </c>
      <c r="J20" s="1"/>
      <c r="K20" s="25">
        <f t="shared" si="14"/>
        <v>0</v>
      </c>
      <c r="L20" s="26">
        <f t="shared" si="14"/>
        <v>6469.7019999999993</v>
      </c>
      <c r="M20" s="4">
        <f>K20/K19</f>
        <v>0</v>
      </c>
      <c r="N20" s="4">
        <f>L20/L19</f>
        <v>0.60003759914176757</v>
      </c>
      <c r="O20" s="131" t="e">
        <f t="shared" si="9"/>
        <v>#DIV/0!</v>
      </c>
      <c r="P20" s="132" t="e">
        <f t="shared" si="10"/>
        <v>#DIV/0!</v>
      </c>
      <c r="Q20" s="8"/>
      <c r="R20" s="133" t="e">
        <f t="shared" si="6"/>
        <v>#DIV/0!</v>
      </c>
      <c r="S20" s="134">
        <f t="shared" si="7"/>
        <v>0.9130184934980774</v>
      </c>
      <c r="T20" s="135" t="e">
        <f t="shared" si="8"/>
        <v>#DIV/0!</v>
      </c>
    </row>
    <row r="21" spans="1:20" ht="24" customHeight="1" thickBot="1" x14ac:dyDescent="0.3">
      <c r="A21" s="120"/>
      <c r="B21" s="121" t="s">
        <v>51</v>
      </c>
      <c r="C21" s="16"/>
      <c r="D21" s="28">
        <f t="shared" si="13"/>
        <v>0</v>
      </c>
      <c r="E21" s="29">
        <f t="shared" si="13"/>
        <v>67362.890000000014</v>
      </c>
      <c r="F21" s="17">
        <f>D21/D19</f>
        <v>0</v>
      </c>
      <c r="G21" s="17">
        <f>E21/E19</f>
        <v>0.48734769862165955</v>
      </c>
      <c r="H21" s="140" t="e">
        <f t="shared" si="15"/>
        <v>#DIV/0!</v>
      </c>
      <c r="I21" s="141" t="e">
        <f t="shared" si="16"/>
        <v>#DIV/0!</v>
      </c>
      <c r="J21" s="1"/>
      <c r="K21" s="28">
        <f t="shared" si="14"/>
        <v>0</v>
      </c>
      <c r="L21" s="29">
        <f t="shared" si="14"/>
        <v>4312.458999999998</v>
      </c>
      <c r="M21" s="17">
        <f>K21/K19</f>
        <v>0</v>
      </c>
      <c r="N21" s="17">
        <f>L21/L19</f>
        <v>0.39996240085823231</v>
      </c>
      <c r="O21" s="140" t="e">
        <f t="shared" si="9"/>
        <v>#DIV/0!</v>
      </c>
      <c r="P21" s="141" t="e">
        <f t="shared" si="10"/>
        <v>#DIV/0!</v>
      </c>
      <c r="Q21" s="8"/>
      <c r="R21" s="108" t="e">
        <f t="shared" si="6"/>
        <v>#DIV/0!</v>
      </c>
      <c r="S21" s="105">
        <f t="shared" si="7"/>
        <v>0.64018319285291903</v>
      </c>
      <c r="T21" s="109" t="e">
        <f t="shared" si="8"/>
        <v>#DIV/0!</v>
      </c>
    </row>
    <row r="22" spans="1:20" ht="24" customHeight="1" thickBot="1" x14ac:dyDescent="0.3">
      <c r="J22" s="12"/>
      <c r="Q22"/>
    </row>
    <row r="23" spans="1:20" s="68" customFormat="1" ht="15" customHeight="1" x14ac:dyDescent="0.25">
      <c r="A23" s="371" t="s">
        <v>2</v>
      </c>
      <c r="B23" s="386"/>
      <c r="C23" s="386"/>
      <c r="D23" s="395" t="s">
        <v>1</v>
      </c>
      <c r="E23" s="385"/>
      <c r="F23" s="384" t="s">
        <v>13</v>
      </c>
      <c r="G23" s="384"/>
      <c r="H23" s="407" t="s">
        <v>37</v>
      </c>
      <c r="I23" s="385"/>
      <c r="J23" s="1"/>
      <c r="K23" s="395" t="s">
        <v>20</v>
      </c>
      <c r="L23" s="385"/>
      <c r="M23" s="384" t="s">
        <v>13</v>
      </c>
      <c r="N23" s="384"/>
      <c r="O23" s="407" t="s">
        <v>37</v>
      </c>
      <c r="P23" s="385"/>
      <c r="Q23" s="8"/>
      <c r="R23" s="395" t="s">
        <v>23</v>
      </c>
      <c r="S23" s="384"/>
      <c r="T23" s="139" t="s">
        <v>0</v>
      </c>
    </row>
    <row r="24" spans="1:20" s="9" customFormat="1" ht="15" customHeight="1" x14ac:dyDescent="0.25">
      <c r="A24" s="387"/>
      <c r="B24" s="388"/>
      <c r="C24" s="388"/>
      <c r="D24" s="408" t="s">
        <v>45</v>
      </c>
      <c r="E24" s="409"/>
      <c r="F24" s="410" t="str">
        <f>D24</f>
        <v>jan - mar</v>
      </c>
      <c r="G24" s="410"/>
      <c r="H24" s="408" t="str">
        <f>F24</f>
        <v>jan - mar</v>
      </c>
      <c r="I24" s="409"/>
      <c r="J24" s="1"/>
      <c r="K24" s="408" t="str">
        <f>D24</f>
        <v>jan - mar</v>
      </c>
      <c r="L24" s="409"/>
      <c r="M24" s="410" t="str">
        <f>D24</f>
        <v>jan - mar</v>
      </c>
      <c r="N24" s="410"/>
      <c r="O24" s="408" t="str">
        <f>D24</f>
        <v>jan - mar</v>
      </c>
      <c r="P24" s="409"/>
      <c r="Q24" s="8"/>
      <c r="R24" s="408" t="str">
        <f>D24</f>
        <v>jan - mar</v>
      </c>
      <c r="S24" s="410"/>
      <c r="T24" s="137" t="s">
        <v>38</v>
      </c>
    </row>
    <row r="25" spans="1:20" ht="15.75" customHeight="1" thickBot="1" x14ac:dyDescent="0.3">
      <c r="A25" s="387"/>
      <c r="B25" s="388"/>
      <c r="C25" s="388"/>
      <c r="D25" s="136">
        <v>2016</v>
      </c>
      <c r="E25" s="137">
        <v>2017</v>
      </c>
      <c r="F25" s="138">
        <f>D25</f>
        <v>2016</v>
      </c>
      <c r="G25" s="138">
        <f>E25</f>
        <v>2017</v>
      </c>
      <c r="H25" s="136" t="s">
        <v>1</v>
      </c>
      <c r="I25" s="137" t="s">
        <v>15</v>
      </c>
      <c r="J25" s="1"/>
      <c r="K25" s="136">
        <f>D25</f>
        <v>2016</v>
      </c>
      <c r="L25" s="137">
        <f>E25</f>
        <v>2017</v>
      </c>
      <c r="M25" s="138">
        <f>F25</f>
        <v>2016</v>
      </c>
      <c r="N25" s="137">
        <f>G25</f>
        <v>2017</v>
      </c>
      <c r="O25" s="138">
        <v>1000</v>
      </c>
      <c r="P25" s="137" t="s">
        <v>15</v>
      </c>
      <c r="Q25" s="8"/>
      <c r="R25" s="136">
        <f>D25</f>
        <v>2016</v>
      </c>
      <c r="S25" s="138">
        <f>E25</f>
        <v>2017</v>
      </c>
      <c r="T25" s="137" t="s">
        <v>24</v>
      </c>
    </row>
    <row r="26" spans="1:20" ht="24" customHeight="1" thickBot="1" x14ac:dyDescent="0.3">
      <c r="A26" s="117" t="s">
        <v>30</v>
      </c>
      <c r="B26" s="114"/>
      <c r="C26" s="19"/>
      <c r="D26" s="23"/>
      <c r="E26" s="24"/>
      <c r="F26" s="20" t="e">
        <f>D26/D36</f>
        <v>#DIV/0!</v>
      </c>
      <c r="G26" s="20" t="e">
        <f>E26/E36</f>
        <v>#DIV/0!</v>
      </c>
      <c r="H26" s="125" t="e">
        <f t="shared" ref="H26:H40" si="17">(E26-D26)/D26</f>
        <v>#DIV/0!</v>
      </c>
      <c r="I26" s="128" t="e">
        <f t="shared" ref="I26:I40" si="18">(G26-F26)/F26</f>
        <v>#DIV/0!</v>
      </c>
      <c r="J26" s="12"/>
      <c r="K26" s="23"/>
      <c r="L26" s="24"/>
      <c r="M26" s="20">
        <f>K26/K36</f>
        <v>0</v>
      </c>
      <c r="N26" s="20">
        <f>L26/L36</f>
        <v>0</v>
      </c>
      <c r="O26" s="125" t="e">
        <f t="shared" ref="O26:O40" si="19">(L26-K26)/K26</f>
        <v>#DIV/0!</v>
      </c>
      <c r="P26" s="128" t="e">
        <f t="shared" ref="P26:P40" si="20">(N26-M26)/M26</f>
        <v>#DIV/0!</v>
      </c>
      <c r="Q26" s="67"/>
      <c r="R26" s="35" t="e">
        <f>(K26/D26)*10</f>
        <v>#DIV/0!</v>
      </c>
      <c r="S26" s="105" t="e">
        <f>(L26/E26)*10</f>
        <v>#DIV/0!</v>
      </c>
      <c r="T26" s="79" t="e">
        <f>(S26-R26)/R26</f>
        <v>#DIV/0!</v>
      </c>
    </row>
    <row r="27" spans="1:20" ht="24" customHeight="1" x14ac:dyDescent="0.25">
      <c r="A27" s="118" t="s">
        <v>50</v>
      </c>
      <c r="B27" s="5"/>
      <c r="C27" s="1"/>
      <c r="D27" s="25"/>
      <c r="E27" s="26"/>
      <c r="F27" s="74" t="e">
        <f>D27/D26</f>
        <v>#DIV/0!</v>
      </c>
      <c r="G27" s="74" t="e">
        <f>E27/E26</f>
        <v>#DIV/0!</v>
      </c>
      <c r="H27" s="126" t="e">
        <f t="shared" si="17"/>
        <v>#DIV/0!</v>
      </c>
      <c r="I27" s="129" t="e">
        <f t="shared" si="18"/>
        <v>#DIV/0!</v>
      </c>
      <c r="J27" s="5"/>
      <c r="K27" s="25"/>
      <c r="L27" s="26"/>
      <c r="M27" s="74" t="e">
        <f>K27/K26</f>
        <v>#DIV/0!</v>
      </c>
      <c r="N27" s="74" t="e">
        <f>L27/L26</f>
        <v>#DIV/0!</v>
      </c>
      <c r="O27" s="126" t="e">
        <f t="shared" si="19"/>
        <v>#DIV/0!</v>
      </c>
      <c r="P27" s="129" t="e">
        <f t="shared" si="20"/>
        <v>#DIV/0!</v>
      </c>
      <c r="Q27" s="72"/>
      <c r="R27" s="38" t="e">
        <f t="shared" ref="R27:R40" si="21">(K27/D27)*10</f>
        <v>#DIV/0!</v>
      </c>
      <c r="S27" s="39" t="e">
        <f t="shared" ref="S27:S40" si="22">(L27/E27)*10</f>
        <v>#DIV/0!</v>
      </c>
      <c r="T27" s="78" t="e">
        <f t="shared" ref="T27:T40" si="23">(S27-R27)/R27</f>
        <v>#DIV/0!</v>
      </c>
    </row>
    <row r="28" spans="1:20" ht="24" customHeight="1" x14ac:dyDescent="0.25">
      <c r="A28" s="122" t="s">
        <v>49</v>
      </c>
      <c r="B28" s="115"/>
      <c r="C28" s="116"/>
      <c r="D28" s="123"/>
      <c r="E28" s="124">
        <f>E29+E30</f>
        <v>0</v>
      </c>
      <c r="F28" s="71" t="e">
        <f>D28/D26</f>
        <v>#DIV/0!</v>
      </c>
      <c r="G28" s="71" t="e">
        <f>E28/E26</f>
        <v>#DIV/0!</v>
      </c>
      <c r="H28" s="127" t="e">
        <f t="shared" si="17"/>
        <v>#DIV/0!</v>
      </c>
      <c r="I28" s="130" t="e">
        <f t="shared" si="18"/>
        <v>#DIV/0!</v>
      </c>
      <c r="J28" s="5"/>
      <c r="K28" s="123"/>
      <c r="L28" s="124">
        <f>L29+L30</f>
        <v>0</v>
      </c>
      <c r="M28" s="71" t="e">
        <f>K28/K26</f>
        <v>#DIV/0!</v>
      </c>
      <c r="N28" s="71" t="e">
        <f>L28/L26</f>
        <v>#DIV/0!</v>
      </c>
      <c r="O28" s="127" t="e">
        <f t="shared" si="19"/>
        <v>#DIV/0!</v>
      </c>
      <c r="P28" s="130" t="e">
        <f t="shared" si="20"/>
        <v>#DIV/0!</v>
      </c>
      <c r="Q28" s="72"/>
      <c r="R28" s="106" t="e">
        <f t="shared" si="21"/>
        <v>#DIV/0!</v>
      </c>
      <c r="S28" s="107" t="e">
        <f t="shared" si="22"/>
        <v>#DIV/0!</v>
      </c>
      <c r="T28" s="80" t="e">
        <f t="shared" si="23"/>
        <v>#DIV/0!</v>
      </c>
    </row>
    <row r="29" spans="1:20" ht="24" customHeight="1" x14ac:dyDescent="0.25">
      <c r="A29" s="73"/>
      <c r="B29" s="119" t="s">
        <v>48</v>
      </c>
      <c r="C29" s="1"/>
      <c r="D29" s="25"/>
      <c r="E29" s="26"/>
      <c r="F29" s="74"/>
      <c r="G29" s="74" t="e">
        <f>E29/E28</f>
        <v>#DIV/0!</v>
      </c>
      <c r="H29" s="131" t="e">
        <f t="shared" si="17"/>
        <v>#DIV/0!</v>
      </c>
      <c r="I29" s="132" t="e">
        <f t="shared" si="18"/>
        <v>#DIV/0!</v>
      </c>
      <c r="J29" s="5"/>
      <c r="K29" s="25"/>
      <c r="L29" s="26"/>
      <c r="M29" s="74"/>
      <c r="N29" s="74" t="e">
        <f>L29/L28</f>
        <v>#DIV/0!</v>
      </c>
      <c r="O29" s="131" t="e">
        <f t="shared" si="19"/>
        <v>#DIV/0!</v>
      </c>
      <c r="P29" s="132" t="e">
        <f t="shared" si="20"/>
        <v>#DIV/0!</v>
      </c>
      <c r="Q29" s="72"/>
      <c r="R29" s="133" t="e">
        <f t="shared" si="21"/>
        <v>#DIV/0!</v>
      </c>
      <c r="S29" s="134" t="e">
        <f t="shared" si="22"/>
        <v>#DIV/0!</v>
      </c>
      <c r="T29" s="135" t="e">
        <f t="shared" si="23"/>
        <v>#DIV/0!</v>
      </c>
    </row>
    <row r="30" spans="1:20" ht="24" customHeight="1" thickBot="1" x14ac:dyDescent="0.3">
      <c r="A30" s="73"/>
      <c r="B30" s="119" t="s">
        <v>51</v>
      </c>
      <c r="C30" s="1"/>
      <c r="D30" s="25"/>
      <c r="E30" s="26"/>
      <c r="F30" s="74" t="e">
        <f>D30/D28</f>
        <v>#DIV/0!</v>
      </c>
      <c r="G30" s="74" t="e">
        <f>E30/E28</f>
        <v>#DIV/0!</v>
      </c>
      <c r="H30" s="131" t="e">
        <f t="shared" si="17"/>
        <v>#DIV/0!</v>
      </c>
      <c r="I30" s="132" t="e">
        <f t="shared" si="18"/>
        <v>#DIV/0!</v>
      </c>
      <c r="J30" s="5"/>
      <c r="K30" s="25"/>
      <c r="L30" s="26"/>
      <c r="M30" s="74" t="e">
        <f>K30/K28</f>
        <v>#DIV/0!</v>
      </c>
      <c r="N30" s="74" t="e">
        <f>L30/L28</f>
        <v>#DIV/0!</v>
      </c>
      <c r="O30" s="131" t="e">
        <f t="shared" si="19"/>
        <v>#DIV/0!</v>
      </c>
      <c r="P30" s="132" t="e">
        <f t="shared" si="20"/>
        <v>#DIV/0!</v>
      </c>
      <c r="Q30" s="72"/>
      <c r="R30" s="108" t="e">
        <f t="shared" si="21"/>
        <v>#DIV/0!</v>
      </c>
      <c r="S30" s="105" t="e">
        <f t="shared" si="22"/>
        <v>#DIV/0!</v>
      </c>
      <c r="T30" s="109" t="e">
        <f t="shared" si="23"/>
        <v>#DIV/0!</v>
      </c>
    </row>
    <row r="31" spans="1:20" ht="24" customHeight="1" thickBot="1" x14ac:dyDescent="0.3">
      <c r="A31" s="117" t="s">
        <v>31</v>
      </c>
      <c r="B31" s="114"/>
      <c r="C31" s="19"/>
      <c r="D31" s="23"/>
      <c r="E31" s="24"/>
      <c r="F31" s="20" t="e">
        <f>D31/D36</f>
        <v>#DIV/0!</v>
      </c>
      <c r="G31" s="20" t="e">
        <f>E31/E36</f>
        <v>#DIV/0!</v>
      </c>
      <c r="H31" s="125" t="e">
        <f t="shared" si="17"/>
        <v>#DIV/0!</v>
      </c>
      <c r="I31" s="128" t="e">
        <f t="shared" si="18"/>
        <v>#DIV/0!</v>
      </c>
      <c r="J31" s="5"/>
      <c r="K31" s="23"/>
      <c r="L31" s="24"/>
      <c r="M31" s="20">
        <f>K31/K36</f>
        <v>0</v>
      </c>
      <c r="N31" s="20">
        <f>L31/L36</f>
        <v>0</v>
      </c>
      <c r="O31" s="125" t="e">
        <f t="shared" si="19"/>
        <v>#DIV/0!</v>
      </c>
      <c r="P31" s="128" t="e">
        <f t="shared" si="20"/>
        <v>#DIV/0!</v>
      </c>
      <c r="Q31" s="72"/>
      <c r="R31" s="35" t="e">
        <f t="shared" si="21"/>
        <v>#DIV/0!</v>
      </c>
      <c r="S31" s="105" t="e">
        <f t="shared" si="22"/>
        <v>#DIV/0!</v>
      </c>
      <c r="T31" s="79" t="e">
        <f t="shared" si="23"/>
        <v>#DIV/0!</v>
      </c>
    </row>
    <row r="32" spans="1:20" ht="24" customHeight="1" thickBot="1" x14ac:dyDescent="0.3">
      <c r="A32" s="118" t="s">
        <v>50</v>
      </c>
      <c r="B32" s="5"/>
      <c r="C32" s="1"/>
      <c r="D32" s="25"/>
      <c r="E32" s="26"/>
      <c r="F32" s="74" t="e">
        <f>D32/D31</f>
        <v>#DIV/0!</v>
      </c>
      <c r="G32" s="74" t="e">
        <f>E32/E31</f>
        <v>#DIV/0!</v>
      </c>
      <c r="H32" s="126" t="e">
        <f t="shared" si="17"/>
        <v>#DIV/0!</v>
      </c>
      <c r="I32" s="129" t="e">
        <f t="shared" si="18"/>
        <v>#DIV/0!</v>
      </c>
      <c r="J32" s="5"/>
      <c r="K32" s="25"/>
      <c r="L32" s="26"/>
      <c r="M32" s="74" t="e">
        <f>K32/K31</f>
        <v>#DIV/0!</v>
      </c>
      <c r="N32" s="74" t="e">
        <f>L32/L31</f>
        <v>#DIV/0!</v>
      </c>
      <c r="O32" s="126" t="e">
        <f t="shared" si="19"/>
        <v>#DIV/0!</v>
      </c>
      <c r="P32" s="129" t="e">
        <f t="shared" si="20"/>
        <v>#DIV/0!</v>
      </c>
      <c r="Q32" s="72"/>
      <c r="R32" s="35" t="e">
        <f t="shared" si="21"/>
        <v>#DIV/0!</v>
      </c>
      <c r="S32" s="105" t="e">
        <f t="shared" si="22"/>
        <v>#DIV/0!</v>
      </c>
      <c r="T32" s="79" t="e">
        <f t="shared" si="23"/>
        <v>#DIV/0!</v>
      </c>
    </row>
    <row r="33" spans="1:20" ht="24" customHeight="1" thickBot="1" x14ac:dyDescent="0.3">
      <c r="A33" s="122" t="s">
        <v>49</v>
      </c>
      <c r="B33" s="115"/>
      <c r="C33" s="116"/>
      <c r="D33" s="123"/>
      <c r="E33" s="124">
        <f>E34+E35</f>
        <v>0</v>
      </c>
      <c r="F33" s="71" t="e">
        <f>D33/D31</f>
        <v>#DIV/0!</v>
      </c>
      <c r="G33" s="71" t="e">
        <f>E33/E31</f>
        <v>#DIV/0!</v>
      </c>
      <c r="H33" s="127" t="e">
        <f t="shared" si="17"/>
        <v>#DIV/0!</v>
      </c>
      <c r="I33" s="130" t="e">
        <f t="shared" si="18"/>
        <v>#DIV/0!</v>
      </c>
      <c r="J33" s="5"/>
      <c r="K33" s="123"/>
      <c r="L33" s="124">
        <f>L34+L35</f>
        <v>0</v>
      </c>
      <c r="M33" s="71" t="e">
        <f>K33/K31</f>
        <v>#DIV/0!</v>
      </c>
      <c r="N33" s="71" t="e">
        <f>L33/L31</f>
        <v>#DIV/0!</v>
      </c>
      <c r="O33" s="127" t="e">
        <f t="shared" si="19"/>
        <v>#DIV/0!</v>
      </c>
      <c r="P33" s="130" t="e">
        <f t="shared" si="20"/>
        <v>#DIV/0!</v>
      </c>
      <c r="Q33" s="72"/>
      <c r="R33" s="35" t="e">
        <f t="shared" si="21"/>
        <v>#DIV/0!</v>
      </c>
      <c r="S33" s="105" t="e">
        <f t="shared" si="22"/>
        <v>#DIV/0!</v>
      </c>
      <c r="T33" s="79" t="e">
        <f t="shared" si="23"/>
        <v>#DIV/0!</v>
      </c>
    </row>
    <row r="34" spans="1:20" ht="24" customHeight="1" x14ac:dyDescent="0.25">
      <c r="A34" s="73"/>
      <c r="B34" s="119" t="s">
        <v>48</v>
      </c>
      <c r="C34" s="1"/>
      <c r="D34" s="25"/>
      <c r="E34" s="26"/>
      <c r="F34" s="4"/>
      <c r="G34" s="4" t="e">
        <f>E34/E33</f>
        <v>#DIV/0!</v>
      </c>
      <c r="H34" s="131" t="e">
        <f t="shared" si="17"/>
        <v>#DIV/0!</v>
      </c>
      <c r="I34" s="132" t="e">
        <f t="shared" si="18"/>
        <v>#DIV/0!</v>
      </c>
      <c r="J34" s="1"/>
      <c r="K34" s="25"/>
      <c r="L34" s="26"/>
      <c r="M34" s="4"/>
      <c r="N34" s="4" t="e">
        <f>L34/L33</f>
        <v>#DIV/0!</v>
      </c>
      <c r="O34" s="131" t="e">
        <f t="shared" si="19"/>
        <v>#DIV/0!</v>
      </c>
      <c r="P34" s="132" t="e">
        <f t="shared" si="20"/>
        <v>#DIV/0!</v>
      </c>
      <c r="Q34" s="8"/>
      <c r="R34" s="142" t="e">
        <f t="shared" si="21"/>
        <v>#DIV/0!</v>
      </c>
      <c r="S34" s="143" t="e">
        <f t="shared" si="22"/>
        <v>#DIV/0!</v>
      </c>
      <c r="T34" s="144" t="e">
        <f t="shared" si="23"/>
        <v>#DIV/0!</v>
      </c>
    </row>
    <row r="35" spans="1:20" ht="24" customHeight="1" thickBot="1" x14ac:dyDescent="0.3">
      <c r="A35" s="73"/>
      <c r="B35" s="119" t="s">
        <v>51</v>
      </c>
      <c r="C35" s="1"/>
      <c r="D35" s="25"/>
      <c r="E35" s="26"/>
      <c r="F35" s="4" t="e">
        <f>D35/D33</f>
        <v>#DIV/0!</v>
      </c>
      <c r="G35" s="4" t="e">
        <f>E35/E33</f>
        <v>#DIV/0!</v>
      </c>
      <c r="H35" s="131" t="e">
        <f t="shared" si="17"/>
        <v>#DIV/0!</v>
      </c>
      <c r="I35" s="132" t="e">
        <f t="shared" si="18"/>
        <v>#DIV/0!</v>
      </c>
      <c r="J35" s="1"/>
      <c r="K35" s="25"/>
      <c r="L35" s="26"/>
      <c r="M35" s="4" t="e">
        <f>K35/K33</f>
        <v>#DIV/0!</v>
      </c>
      <c r="N35" s="4" t="e">
        <f>L35/L33</f>
        <v>#DIV/0!</v>
      </c>
      <c r="O35" s="131" t="e">
        <f t="shared" si="19"/>
        <v>#DIV/0!</v>
      </c>
      <c r="P35" s="132" t="e">
        <f t="shared" si="20"/>
        <v>#DIV/0!</v>
      </c>
      <c r="Q35" s="8"/>
      <c r="R35" s="108" t="e">
        <f t="shared" si="21"/>
        <v>#DIV/0!</v>
      </c>
      <c r="S35" s="105" t="e">
        <f t="shared" si="22"/>
        <v>#DIV/0!</v>
      </c>
      <c r="T35" s="109" t="e">
        <f t="shared" si="23"/>
        <v>#DIV/0!</v>
      </c>
    </row>
    <row r="36" spans="1:20" ht="24" customHeight="1" thickBot="1" x14ac:dyDescent="0.3">
      <c r="A36" s="117" t="s">
        <v>12</v>
      </c>
      <c r="B36" s="114"/>
      <c r="C36" s="19"/>
      <c r="D36" s="23">
        <f>D26+D31</f>
        <v>0</v>
      </c>
      <c r="E36" s="24">
        <f>E26+E31</f>
        <v>0</v>
      </c>
      <c r="F36" s="20" t="e">
        <f>F26+F31</f>
        <v>#DIV/0!</v>
      </c>
      <c r="G36" s="20" t="e">
        <f>G26+G31</f>
        <v>#DIV/0!</v>
      </c>
      <c r="H36" s="125" t="e">
        <f t="shared" si="17"/>
        <v>#DIV/0!</v>
      </c>
      <c r="I36" s="128" t="e">
        <f t="shared" si="18"/>
        <v>#DIV/0!</v>
      </c>
      <c r="J36" s="12"/>
      <c r="K36" s="23">
        <v>82914.689000000057</v>
      </c>
      <c r="L36" s="24">
        <v>95555.57299999996</v>
      </c>
      <c r="M36" s="20">
        <f>M26+M31</f>
        <v>0</v>
      </c>
      <c r="N36" s="20">
        <f>N26+N31</f>
        <v>0</v>
      </c>
      <c r="O36" s="125">
        <f t="shared" si="19"/>
        <v>0.15245650864106713</v>
      </c>
      <c r="P36" s="128" t="e">
        <f t="shared" si="20"/>
        <v>#DIV/0!</v>
      </c>
      <c r="Q36" s="8"/>
      <c r="R36" s="35" t="e">
        <f t="shared" si="21"/>
        <v>#DIV/0!</v>
      </c>
      <c r="S36" s="105" t="e">
        <f t="shared" si="22"/>
        <v>#DIV/0!</v>
      </c>
      <c r="T36" s="79" t="e">
        <f t="shared" si="23"/>
        <v>#DIV/0!</v>
      </c>
    </row>
    <row r="37" spans="1:20" ht="24" customHeight="1" x14ac:dyDescent="0.25">
      <c r="A37" s="118" t="s">
        <v>50</v>
      </c>
      <c r="B37" s="5"/>
      <c r="C37" s="1"/>
      <c r="D37" s="25">
        <f t="shared" ref="D37:E37" si="24">D27+D32</f>
        <v>0</v>
      </c>
      <c r="E37" s="26">
        <f t="shared" si="24"/>
        <v>0</v>
      </c>
      <c r="F37" s="74" t="e">
        <f>D37/D36</f>
        <v>#DIV/0!</v>
      </c>
      <c r="G37" s="74" t="e">
        <f>E37/E36</f>
        <v>#DIV/0!</v>
      </c>
      <c r="H37" s="126" t="e">
        <f t="shared" si="17"/>
        <v>#DIV/0!</v>
      </c>
      <c r="I37" s="129" t="e">
        <f t="shared" si="18"/>
        <v>#DIV/0!</v>
      </c>
      <c r="J37" s="5"/>
      <c r="K37" s="25">
        <f t="shared" ref="K37:L37" si="25">K27+K32</f>
        <v>0</v>
      </c>
      <c r="L37" s="26">
        <f t="shared" si="25"/>
        <v>0</v>
      </c>
      <c r="M37" s="74">
        <f>K37/K36</f>
        <v>0</v>
      </c>
      <c r="N37" s="74">
        <f>L37/L36</f>
        <v>0</v>
      </c>
      <c r="O37" s="126" t="e">
        <f t="shared" si="19"/>
        <v>#DIV/0!</v>
      </c>
      <c r="P37" s="129" t="e">
        <f t="shared" si="20"/>
        <v>#DIV/0!</v>
      </c>
      <c r="Q37" s="72"/>
      <c r="R37" s="145" t="e">
        <f t="shared" si="21"/>
        <v>#DIV/0!</v>
      </c>
      <c r="S37" s="146" t="e">
        <f t="shared" si="22"/>
        <v>#DIV/0!</v>
      </c>
      <c r="T37" s="147" t="e">
        <f t="shared" si="23"/>
        <v>#DIV/0!</v>
      </c>
    </row>
    <row r="38" spans="1:20" ht="24" customHeight="1" x14ac:dyDescent="0.25">
      <c r="A38" s="122" t="s">
        <v>49</v>
      </c>
      <c r="B38" s="115"/>
      <c r="C38" s="116"/>
      <c r="D38" s="123">
        <f t="shared" ref="D38:E38" si="26">D28+D33</f>
        <v>0</v>
      </c>
      <c r="E38" s="124">
        <f t="shared" si="26"/>
        <v>0</v>
      </c>
      <c r="F38" s="71" t="e">
        <f>D38/D36</f>
        <v>#DIV/0!</v>
      </c>
      <c r="G38" s="71" t="e">
        <f>E38/E36</f>
        <v>#DIV/0!</v>
      </c>
      <c r="H38" s="127" t="e">
        <f t="shared" si="17"/>
        <v>#DIV/0!</v>
      </c>
      <c r="I38" s="130" t="e">
        <f t="shared" si="18"/>
        <v>#DIV/0!</v>
      </c>
      <c r="J38" s="5"/>
      <c r="K38" s="123">
        <f t="shared" ref="K38:L38" si="27">K28+K33</f>
        <v>0</v>
      </c>
      <c r="L38" s="124">
        <f t="shared" si="27"/>
        <v>0</v>
      </c>
      <c r="M38" s="71">
        <f>K38/K36</f>
        <v>0</v>
      </c>
      <c r="N38" s="71">
        <f>L38/L36</f>
        <v>0</v>
      </c>
      <c r="O38" s="127" t="e">
        <f t="shared" si="19"/>
        <v>#DIV/0!</v>
      </c>
      <c r="P38" s="130" t="e">
        <f t="shared" si="20"/>
        <v>#DIV/0!</v>
      </c>
      <c r="Q38" s="72"/>
      <c r="R38" s="69" t="e">
        <f t="shared" si="21"/>
        <v>#DIV/0!</v>
      </c>
      <c r="S38" s="70" t="e">
        <f t="shared" si="22"/>
        <v>#DIV/0!</v>
      </c>
      <c r="T38" s="80" t="e">
        <f t="shared" si="23"/>
        <v>#DIV/0!</v>
      </c>
    </row>
    <row r="39" spans="1:20" ht="24" customHeight="1" x14ac:dyDescent="0.25">
      <c r="A39" s="73"/>
      <c r="B39" s="119" t="s">
        <v>48</v>
      </c>
      <c r="C39" s="1"/>
      <c r="D39" s="25">
        <f t="shared" ref="D39:E39" si="28">D29+D34</f>
        <v>0</v>
      </c>
      <c r="E39" s="26">
        <f t="shared" si="28"/>
        <v>0</v>
      </c>
      <c r="F39" s="4" t="e">
        <f>D39/D38</f>
        <v>#DIV/0!</v>
      </c>
      <c r="G39" s="4" t="e">
        <f>E39/E38</f>
        <v>#DIV/0!</v>
      </c>
      <c r="H39" s="131" t="e">
        <f t="shared" si="17"/>
        <v>#DIV/0!</v>
      </c>
      <c r="I39" s="132" t="e">
        <f t="shared" si="18"/>
        <v>#DIV/0!</v>
      </c>
      <c r="J39" s="1"/>
      <c r="K39" s="25">
        <f t="shared" ref="K39:L39" si="29">K29+K34</f>
        <v>0</v>
      </c>
      <c r="L39" s="26">
        <f t="shared" si="29"/>
        <v>0</v>
      </c>
      <c r="M39" s="4" t="e">
        <f>K39/K38</f>
        <v>#DIV/0!</v>
      </c>
      <c r="N39" s="4" t="e">
        <f>L39/L38</f>
        <v>#DIV/0!</v>
      </c>
      <c r="O39" s="131" t="e">
        <f t="shared" si="19"/>
        <v>#DIV/0!</v>
      </c>
      <c r="P39" s="132" t="e">
        <f t="shared" si="20"/>
        <v>#DIV/0!</v>
      </c>
      <c r="Q39" s="8"/>
      <c r="R39" s="133" t="e">
        <f t="shared" si="21"/>
        <v>#DIV/0!</v>
      </c>
      <c r="S39" s="134" t="e">
        <f t="shared" si="22"/>
        <v>#DIV/0!</v>
      </c>
      <c r="T39" s="135" t="e">
        <f t="shared" si="23"/>
        <v>#DIV/0!</v>
      </c>
    </row>
    <row r="40" spans="1:20" ht="24" customHeight="1" thickBot="1" x14ac:dyDescent="0.3">
      <c r="A40" s="120"/>
      <c r="B40" s="121" t="s">
        <v>51</v>
      </c>
      <c r="C40" s="16"/>
      <c r="D40" s="28">
        <f t="shared" ref="D40:E40" si="30">D30+D35</f>
        <v>0</v>
      </c>
      <c r="E40" s="29">
        <f t="shared" si="30"/>
        <v>0</v>
      </c>
      <c r="F40" s="17" t="e">
        <f>D40/D38</f>
        <v>#DIV/0!</v>
      </c>
      <c r="G40" s="17" t="e">
        <f>E40/E38</f>
        <v>#DIV/0!</v>
      </c>
      <c r="H40" s="140" t="e">
        <f t="shared" si="17"/>
        <v>#DIV/0!</v>
      </c>
      <c r="I40" s="141" t="e">
        <f t="shared" si="18"/>
        <v>#DIV/0!</v>
      </c>
      <c r="J40" s="1"/>
      <c r="K40" s="28">
        <f t="shared" ref="K40:L40" si="31">K30+K35</f>
        <v>0</v>
      </c>
      <c r="L40" s="29">
        <f t="shared" si="31"/>
        <v>0</v>
      </c>
      <c r="M40" s="17" t="e">
        <f>K40/K38</f>
        <v>#DIV/0!</v>
      </c>
      <c r="N40" s="17" t="e">
        <f>L40/L38</f>
        <v>#DIV/0!</v>
      </c>
      <c r="O40" s="140" t="e">
        <f t="shared" si="19"/>
        <v>#DIV/0!</v>
      </c>
      <c r="P40" s="141" t="e">
        <f t="shared" si="20"/>
        <v>#DIV/0!</v>
      </c>
      <c r="Q40" s="8"/>
      <c r="R40" s="108" t="e">
        <f t="shared" si="21"/>
        <v>#DIV/0!</v>
      </c>
      <c r="S40" s="105" t="e">
        <f t="shared" si="22"/>
        <v>#DIV/0!</v>
      </c>
      <c r="T40" s="109" t="e">
        <f t="shared" si="23"/>
        <v>#DIV/0!</v>
      </c>
    </row>
    <row r="41" spans="1:20" ht="24.75" customHeight="1" thickBot="1" x14ac:dyDescent="0.3"/>
    <row r="42" spans="1:20" ht="15" customHeight="1" x14ac:dyDescent="0.25">
      <c r="A42" s="371" t="s">
        <v>2</v>
      </c>
      <c r="B42" s="386"/>
      <c r="C42" s="386"/>
      <c r="D42" s="395" t="s">
        <v>1</v>
      </c>
      <c r="E42" s="385"/>
      <c r="F42" s="384" t="s">
        <v>13</v>
      </c>
      <c r="G42" s="384"/>
      <c r="H42" s="407" t="s">
        <v>37</v>
      </c>
      <c r="I42" s="385"/>
      <c r="J42" s="1"/>
      <c r="K42" s="395" t="s">
        <v>20</v>
      </c>
      <c r="L42" s="385"/>
      <c r="M42" s="384" t="s">
        <v>13</v>
      </c>
      <c r="N42" s="384"/>
      <c r="O42" s="407" t="s">
        <v>37</v>
      </c>
      <c r="P42" s="385"/>
      <c r="Q42" s="8"/>
      <c r="R42" s="395" t="s">
        <v>23</v>
      </c>
      <c r="S42" s="384"/>
      <c r="T42" s="139" t="s">
        <v>0</v>
      </c>
    </row>
    <row r="43" spans="1:20" ht="15" customHeight="1" x14ac:dyDescent="0.25">
      <c r="A43" s="387"/>
      <c r="B43" s="388"/>
      <c r="C43" s="388"/>
      <c r="D43" s="408" t="s">
        <v>45</v>
      </c>
      <c r="E43" s="409"/>
      <c r="F43" s="410" t="str">
        <f>D43</f>
        <v>jan - mar</v>
      </c>
      <c r="G43" s="410"/>
      <c r="H43" s="408" t="str">
        <f>F43</f>
        <v>jan - mar</v>
      </c>
      <c r="I43" s="409"/>
      <c r="J43" s="1"/>
      <c r="K43" s="408" t="str">
        <f>D43</f>
        <v>jan - mar</v>
      </c>
      <c r="L43" s="409"/>
      <c r="M43" s="410" t="str">
        <f>D43</f>
        <v>jan - mar</v>
      </c>
      <c r="N43" s="410"/>
      <c r="O43" s="408" t="str">
        <f>D43</f>
        <v>jan - mar</v>
      </c>
      <c r="P43" s="409"/>
      <c r="Q43" s="8"/>
      <c r="R43" s="408" t="str">
        <f>D43</f>
        <v>jan - mar</v>
      </c>
      <c r="S43" s="410"/>
      <c r="T43" s="137" t="s">
        <v>38</v>
      </c>
    </row>
    <row r="44" spans="1:20" ht="15.75" customHeight="1" thickBot="1" x14ac:dyDescent="0.3">
      <c r="A44" s="387"/>
      <c r="B44" s="388"/>
      <c r="C44" s="388"/>
      <c r="D44" s="136">
        <v>2016</v>
      </c>
      <c r="E44" s="137">
        <v>2017</v>
      </c>
      <c r="F44" s="138">
        <f>D44</f>
        <v>2016</v>
      </c>
      <c r="G44" s="138">
        <f>E44</f>
        <v>2017</v>
      </c>
      <c r="H44" s="136" t="s">
        <v>1</v>
      </c>
      <c r="I44" s="137" t="s">
        <v>15</v>
      </c>
      <c r="J44" s="1"/>
      <c r="K44" s="136">
        <f>D44</f>
        <v>2016</v>
      </c>
      <c r="L44" s="137">
        <f>E44</f>
        <v>2017</v>
      </c>
      <c r="M44" s="138">
        <f>F44</f>
        <v>2016</v>
      </c>
      <c r="N44" s="137">
        <f>G44</f>
        <v>2017</v>
      </c>
      <c r="O44" s="138">
        <v>1000</v>
      </c>
      <c r="P44" s="137" t="s">
        <v>15</v>
      </c>
      <c r="Q44" s="8"/>
      <c r="R44" s="136">
        <f>D44</f>
        <v>2016</v>
      </c>
      <c r="S44" s="138">
        <f>E44</f>
        <v>2017</v>
      </c>
      <c r="T44" s="137" t="s">
        <v>24</v>
      </c>
    </row>
    <row r="45" spans="1:20" ht="24" customHeight="1" thickBot="1" x14ac:dyDescent="0.3">
      <c r="A45" s="117" t="s">
        <v>30</v>
      </c>
      <c r="B45" s="114"/>
      <c r="C45" s="19"/>
      <c r="D45" s="23"/>
      <c r="E45" s="24"/>
      <c r="F45" s="20" t="e">
        <f>D45/D55</f>
        <v>#DIV/0!</v>
      </c>
      <c r="G45" s="20" t="e">
        <f>E45/E55</f>
        <v>#DIV/0!</v>
      </c>
      <c r="H45" s="125" t="e">
        <f t="shared" ref="H45:H59" si="32">(E45-D45)/D45</f>
        <v>#DIV/0!</v>
      </c>
      <c r="I45" s="128" t="e">
        <f t="shared" ref="I45:I59" si="33">(G45-F45)/F45</f>
        <v>#DIV/0!</v>
      </c>
      <c r="J45" s="12"/>
      <c r="K45" s="23"/>
      <c r="L45" s="24"/>
      <c r="M45" s="20">
        <f>K45/K55</f>
        <v>0</v>
      </c>
      <c r="N45" s="20">
        <f>L45/L55</f>
        <v>0</v>
      </c>
      <c r="O45" s="125" t="e">
        <f t="shared" ref="O45:O59" si="34">(L45-K45)/K45</f>
        <v>#DIV/0!</v>
      </c>
      <c r="P45" s="128" t="e">
        <f t="shared" ref="P45:P59" si="35">(N45-M45)/M45</f>
        <v>#DIV/0!</v>
      </c>
      <c r="Q45" s="67"/>
      <c r="R45" s="35" t="e">
        <f>(K45/D45)*10</f>
        <v>#DIV/0!</v>
      </c>
      <c r="S45" s="105" t="e">
        <f>(L45/E45)*10</f>
        <v>#DIV/0!</v>
      </c>
      <c r="T45" s="79" t="e">
        <f>(S45-R45)/R45</f>
        <v>#DIV/0!</v>
      </c>
    </row>
    <row r="46" spans="1:20" ht="24" customHeight="1" x14ac:dyDescent="0.25">
      <c r="A46" s="118" t="s">
        <v>50</v>
      </c>
      <c r="B46" s="5"/>
      <c r="C46" s="1"/>
      <c r="D46" s="25"/>
      <c r="E46" s="26"/>
      <c r="F46" s="74" t="e">
        <f>D46/D45</f>
        <v>#DIV/0!</v>
      </c>
      <c r="G46" s="74" t="e">
        <f>E46/E45</f>
        <v>#DIV/0!</v>
      </c>
      <c r="H46" s="126" t="e">
        <f t="shared" si="32"/>
        <v>#DIV/0!</v>
      </c>
      <c r="I46" s="129" t="e">
        <f t="shared" si="33"/>
        <v>#DIV/0!</v>
      </c>
      <c r="J46" s="5"/>
      <c r="K46" s="25"/>
      <c r="L46" s="26"/>
      <c r="M46" s="74" t="e">
        <f>K46/K45</f>
        <v>#DIV/0!</v>
      </c>
      <c r="N46" s="74" t="e">
        <f>L46/L45</f>
        <v>#DIV/0!</v>
      </c>
      <c r="O46" s="126" t="e">
        <f t="shared" si="34"/>
        <v>#DIV/0!</v>
      </c>
      <c r="P46" s="129" t="e">
        <f t="shared" si="35"/>
        <v>#DIV/0!</v>
      </c>
      <c r="Q46" s="72"/>
      <c r="R46" s="38" t="e">
        <f t="shared" ref="R46:R59" si="36">(K46/D46)*10</f>
        <v>#DIV/0!</v>
      </c>
      <c r="S46" s="39" t="e">
        <f t="shared" ref="S46:S59" si="37">(L46/E46)*10</f>
        <v>#DIV/0!</v>
      </c>
      <c r="T46" s="78" t="e">
        <f t="shared" ref="T46:T59" si="38">(S46-R46)/R46</f>
        <v>#DIV/0!</v>
      </c>
    </row>
    <row r="47" spans="1:20" ht="24" customHeight="1" x14ac:dyDescent="0.25">
      <c r="A47" s="122" t="s">
        <v>49</v>
      </c>
      <c r="B47" s="115"/>
      <c r="C47" s="116"/>
      <c r="D47" s="123"/>
      <c r="E47" s="124">
        <f>E48+E49</f>
        <v>0</v>
      </c>
      <c r="F47" s="71" t="e">
        <f>D47/D45</f>
        <v>#DIV/0!</v>
      </c>
      <c r="G47" s="71" t="e">
        <f>E47/E45</f>
        <v>#DIV/0!</v>
      </c>
      <c r="H47" s="127" t="e">
        <f t="shared" si="32"/>
        <v>#DIV/0!</v>
      </c>
      <c r="I47" s="130" t="e">
        <f t="shared" si="33"/>
        <v>#DIV/0!</v>
      </c>
      <c r="J47" s="5"/>
      <c r="K47" s="123"/>
      <c r="L47" s="124">
        <f>L48+L49</f>
        <v>0</v>
      </c>
      <c r="M47" s="71" t="e">
        <f>K47/K45</f>
        <v>#DIV/0!</v>
      </c>
      <c r="N47" s="71" t="e">
        <f>L47/L45</f>
        <v>#DIV/0!</v>
      </c>
      <c r="O47" s="127" t="e">
        <f t="shared" si="34"/>
        <v>#DIV/0!</v>
      </c>
      <c r="P47" s="130" t="e">
        <f t="shared" si="35"/>
        <v>#DIV/0!</v>
      </c>
      <c r="Q47" s="72"/>
      <c r="R47" s="106" t="e">
        <f t="shared" si="36"/>
        <v>#DIV/0!</v>
      </c>
      <c r="S47" s="107" t="e">
        <f t="shared" si="37"/>
        <v>#DIV/0!</v>
      </c>
      <c r="T47" s="80" t="e">
        <f t="shared" si="38"/>
        <v>#DIV/0!</v>
      </c>
    </row>
    <row r="48" spans="1:20" ht="24" customHeight="1" x14ac:dyDescent="0.25">
      <c r="A48" s="73"/>
      <c r="B48" s="119" t="s">
        <v>48</v>
      </c>
      <c r="C48" s="1"/>
      <c r="D48" s="25"/>
      <c r="E48" s="26"/>
      <c r="F48" s="74"/>
      <c r="G48" s="74" t="e">
        <f>E48/E47</f>
        <v>#DIV/0!</v>
      </c>
      <c r="H48" s="131" t="e">
        <f t="shared" si="32"/>
        <v>#DIV/0!</v>
      </c>
      <c r="I48" s="132" t="e">
        <f t="shared" si="33"/>
        <v>#DIV/0!</v>
      </c>
      <c r="J48" s="5"/>
      <c r="K48" s="25"/>
      <c r="L48" s="26"/>
      <c r="M48" s="74"/>
      <c r="N48" s="74" t="e">
        <f>L48/L47</f>
        <v>#DIV/0!</v>
      </c>
      <c r="O48" s="131" t="e">
        <f t="shared" si="34"/>
        <v>#DIV/0!</v>
      </c>
      <c r="P48" s="132" t="e">
        <f t="shared" si="35"/>
        <v>#DIV/0!</v>
      </c>
      <c r="Q48" s="72"/>
      <c r="R48" s="133" t="e">
        <f t="shared" si="36"/>
        <v>#DIV/0!</v>
      </c>
      <c r="S48" s="134" t="e">
        <f t="shared" si="37"/>
        <v>#DIV/0!</v>
      </c>
      <c r="T48" s="135" t="e">
        <f t="shared" si="38"/>
        <v>#DIV/0!</v>
      </c>
    </row>
    <row r="49" spans="1:20" ht="24" customHeight="1" thickBot="1" x14ac:dyDescent="0.3">
      <c r="A49" s="73"/>
      <c r="B49" s="119" t="s">
        <v>51</v>
      </c>
      <c r="C49" s="1"/>
      <c r="D49" s="25"/>
      <c r="E49" s="26"/>
      <c r="F49" s="74" t="e">
        <f>D49/D47</f>
        <v>#DIV/0!</v>
      </c>
      <c r="G49" s="74" t="e">
        <f>E49/E47</f>
        <v>#DIV/0!</v>
      </c>
      <c r="H49" s="131" t="e">
        <f t="shared" si="32"/>
        <v>#DIV/0!</v>
      </c>
      <c r="I49" s="132" t="e">
        <f t="shared" si="33"/>
        <v>#DIV/0!</v>
      </c>
      <c r="J49" s="5"/>
      <c r="K49" s="25"/>
      <c r="L49" s="26"/>
      <c r="M49" s="74" t="e">
        <f>K49/K47</f>
        <v>#DIV/0!</v>
      </c>
      <c r="N49" s="74" t="e">
        <f>L49/L47</f>
        <v>#DIV/0!</v>
      </c>
      <c r="O49" s="131" t="e">
        <f t="shared" si="34"/>
        <v>#DIV/0!</v>
      </c>
      <c r="P49" s="132" t="e">
        <f t="shared" si="35"/>
        <v>#DIV/0!</v>
      </c>
      <c r="Q49" s="72"/>
      <c r="R49" s="108" t="e">
        <f t="shared" si="36"/>
        <v>#DIV/0!</v>
      </c>
      <c r="S49" s="105" t="e">
        <f t="shared" si="37"/>
        <v>#DIV/0!</v>
      </c>
      <c r="T49" s="109" t="e">
        <f t="shared" si="38"/>
        <v>#DIV/0!</v>
      </c>
    </row>
    <row r="50" spans="1:20" ht="24" customHeight="1" thickBot="1" x14ac:dyDescent="0.3">
      <c r="A50" s="117" t="s">
        <v>31</v>
      </c>
      <c r="B50" s="114"/>
      <c r="C50" s="19"/>
      <c r="D50" s="23"/>
      <c r="E50" s="24"/>
      <c r="F50" s="20" t="e">
        <f>D50/D55</f>
        <v>#DIV/0!</v>
      </c>
      <c r="G50" s="20" t="e">
        <f>E50/E55</f>
        <v>#DIV/0!</v>
      </c>
      <c r="H50" s="125" t="e">
        <f t="shared" si="32"/>
        <v>#DIV/0!</v>
      </c>
      <c r="I50" s="128" t="e">
        <f t="shared" si="33"/>
        <v>#DIV/0!</v>
      </c>
      <c r="J50" s="5"/>
      <c r="K50" s="23"/>
      <c r="L50" s="24"/>
      <c r="M50" s="20">
        <f>K50/K55</f>
        <v>0</v>
      </c>
      <c r="N50" s="20">
        <f>L50/L55</f>
        <v>0</v>
      </c>
      <c r="O50" s="125" t="e">
        <f t="shared" si="34"/>
        <v>#DIV/0!</v>
      </c>
      <c r="P50" s="128" t="e">
        <f t="shared" si="35"/>
        <v>#DIV/0!</v>
      </c>
      <c r="Q50" s="72"/>
      <c r="R50" s="35" t="e">
        <f t="shared" si="36"/>
        <v>#DIV/0!</v>
      </c>
      <c r="S50" s="105" t="e">
        <f t="shared" si="37"/>
        <v>#DIV/0!</v>
      </c>
      <c r="T50" s="79" t="e">
        <f t="shared" si="38"/>
        <v>#DIV/0!</v>
      </c>
    </row>
    <row r="51" spans="1:20" ht="24" customHeight="1" thickBot="1" x14ac:dyDescent="0.3">
      <c r="A51" s="118" t="s">
        <v>50</v>
      </c>
      <c r="B51" s="5"/>
      <c r="C51" s="1"/>
      <c r="D51" s="25"/>
      <c r="E51" s="26"/>
      <c r="F51" s="74" t="e">
        <f>D51/D50</f>
        <v>#DIV/0!</v>
      </c>
      <c r="G51" s="74" t="e">
        <f>E51/E50</f>
        <v>#DIV/0!</v>
      </c>
      <c r="H51" s="126" t="e">
        <f t="shared" si="32"/>
        <v>#DIV/0!</v>
      </c>
      <c r="I51" s="129" t="e">
        <f t="shared" si="33"/>
        <v>#DIV/0!</v>
      </c>
      <c r="J51" s="5"/>
      <c r="K51" s="25"/>
      <c r="L51" s="26"/>
      <c r="M51" s="74" t="e">
        <f>K51/K50</f>
        <v>#DIV/0!</v>
      </c>
      <c r="N51" s="74" t="e">
        <f>L51/L50</f>
        <v>#DIV/0!</v>
      </c>
      <c r="O51" s="126" t="e">
        <f t="shared" si="34"/>
        <v>#DIV/0!</v>
      </c>
      <c r="P51" s="129" t="e">
        <f t="shared" si="35"/>
        <v>#DIV/0!</v>
      </c>
      <c r="Q51" s="72"/>
      <c r="R51" s="35" t="e">
        <f t="shared" si="36"/>
        <v>#DIV/0!</v>
      </c>
      <c r="S51" s="105" t="e">
        <f t="shared" si="37"/>
        <v>#DIV/0!</v>
      </c>
      <c r="T51" s="79" t="e">
        <f t="shared" si="38"/>
        <v>#DIV/0!</v>
      </c>
    </row>
    <row r="52" spans="1:20" ht="24" customHeight="1" thickBot="1" x14ac:dyDescent="0.3">
      <c r="A52" s="122" t="s">
        <v>49</v>
      </c>
      <c r="B52" s="115"/>
      <c r="C52" s="116"/>
      <c r="D52" s="123"/>
      <c r="E52" s="124">
        <f>E53+E54</f>
        <v>0</v>
      </c>
      <c r="F52" s="71" t="e">
        <f>D52/D50</f>
        <v>#DIV/0!</v>
      </c>
      <c r="G52" s="71" t="e">
        <f>E52/E50</f>
        <v>#DIV/0!</v>
      </c>
      <c r="H52" s="127" t="e">
        <f t="shared" si="32"/>
        <v>#DIV/0!</v>
      </c>
      <c r="I52" s="130" t="e">
        <f t="shared" si="33"/>
        <v>#DIV/0!</v>
      </c>
      <c r="J52" s="5"/>
      <c r="K52" s="123"/>
      <c r="L52" s="124">
        <f>L53+L54</f>
        <v>0</v>
      </c>
      <c r="M52" s="71" t="e">
        <f>K52/K50</f>
        <v>#DIV/0!</v>
      </c>
      <c r="N52" s="71" t="e">
        <f>L52/L50</f>
        <v>#DIV/0!</v>
      </c>
      <c r="O52" s="127" t="e">
        <f t="shared" si="34"/>
        <v>#DIV/0!</v>
      </c>
      <c r="P52" s="130" t="e">
        <f t="shared" si="35"/>
        <v>#DIV/0!</v>
      </c>
      <c r="Q52" s="72"/>
      <c r="R52" s="35" t="e">
        <f t="shared" si="36"/>
        <v>#DIV/0!</v>
      </c>
      <c r="S52" s="105" t="e">
        <f t="shared" si="37"/>
        <v>#DIV/0!</v>
      </c>
      <c r="T52" s="79" t="e">
        <f t="shared" si="38"/>
        <v>#DIV/0!</v>
      </c>
    </row>
    <row r="53" spans="1:20" ht="24" customHeight="1" x14ac:dyDescent="0.25">
      <c r="A53" s="73"/>
      <c r="B53" s="119" t="s">
        <v>48</v>
      </c>
      <c r="C53" s="1"/>
      <c r="D53" s="25"/>
      <c r="E53" s="26"/>
      <c r="F53" s="4"/>
      <c r="G53" s="4" t="e">
        <f>E53/E52</f>
        <v>#DIV/0!</v>
      </c>
      <c r="H53" s="131" t="e">
        <f t="shared" si="32"/>
        <v>#DIV/0!</v>
      </c>
      <c r="I53" s="132" t="e">
        <f t="shared" si="33"/>
        <v>#DIV/0!</v>
      </c>
      <c r="J53" s="1"/>
      <c r="K53" s="25"/>
      <c r="L53" s="26"/>
      <c r="M53" s="4"/>
      <c r="N53" s="4" t="e">
        <f>L53/L52</f>
        <v>#DIV/0!</v>
      </c>
      <c r="O53" s="131" t="e">
        <f t="shared" si="34"/>
        <v>#DIV/0!</v>
      </c>
      <c r="P53" s="132" t="e">
        <f t="shared" si="35"/>
        <v>#DIV/0!</v>
      </c>
      <c r="Q53" s="8"/>
      <c r="R53" s="142" t="e">
        <f t="shared" si="36"/>
        <v>#DIV/0!</v>
      </c>
      <c r="S53" s="143" t="e">
        <f t="shared" si="37"/>
        <v>#DIV/0!</v>
      </c>
      <c r="T53" s="144" t="e">
        <f t="shared" si="38"/>
        <v>#DIV/0!</v>
      </c>
    </row>
    <row r="54" spans="1:20" ht="24" customHeight="1" thickBot="1" x14ac:dyDescent="0.3">
      <c r="A54" s="73"/>
      <c r="B54" s="119" t="s">
        <v>51</v>
      </c>
      <c r="C54" s="1"/>
      <c r="D54" s="25"/>
      <c r="E54" s="26"/>
      <c r="F54" s="4" t="e">
        <f>D54/D52</f>
        <v>#DIV/0!</v>
      </c>
      <c r="G54" s="4" t="e">
        <f>E54/E52</f>
        <v>#DIV/0!</v>
      </c>
      <c r="H54" s="131" t="e">
        <f t="shared" si="32"/>
        <v>#DIV/0!</v>
      </c>
      <c r="I54" s="132" t="e">
        <f t="shared" si="33"/>
        <v>#DIV/0!</v>
      </c>
      <c r="J54" s="1"/>
      <c r="K54" s="25"/>
      <c r="L54" s="26"/>
      <c r="M54" s="4" t="e">
        <f>K54/K52</f>
        <v>#DIV/0!</v>
      </c>
      <c r="N54" s="4" t="e">
        <f>L54/L52</f>
        <v>#DIV/0!</v>
      </c>
      <c r="O54" s="131" t="e">
        <f t="shared" si="34"/>
        <v>#DIV/0!</v>
      </c>
      <c r="P54" s="132" t="e">
        <f t="shared" si="35"/>
        <v>#DIV/0!</v>
      </c>
      <c r="Q54" s="8"/>
      <c r="R54" s="108" t="e">
        <f t="shared" si="36"/>
        <v>#DIV/0!</v>
      </c>
      <c r="S54" s="105" t="e">
        <f t="shared" si="37"/>
        <v>#DIV/0!</v>
      </c>
      <c r="T54" s="109" t="e">
        <f t="shared" si="38"/>
        <v>#DIV/0!</v>
      </c>
    </row>
    <row r="55" spans="1:20" ht="24" customHeight="1" thickBot="1" x14ac:dyDescent="0.3">
      <c r="A55" s="117" t="s">
        <v>12</v>
      </c>
      <c r="B55" s="114"/>
      <c r="C55" s="19"/>
      <c r="D55" s="23">
        <f>D45+D50</f>
        <v>0</v>
      </c>
      <c r="E55" s="24">
        <f>E45+E50</f>
        <v>0</v>
      </c>
      <c r="F55" s="20" t="e">
        <f>F45+F50</f>
        <v>#DIV/0!</v>
      </c>
      <c r="G55" s="20" t="e">
        <f>G45+G50</f>
        <v>#DIV/0!</v>
      </c>
      <c r="H55" s="125" t="e">
        <f t="shared" si="32"/>
        <v>#DIV/0!</v>
      </c>
      <c r="I55" s="128" t="e">
        <f t="shared" si="33"/>
        <v>#DIV/0!</v>
      </c>
      <c r="J55" s="12"/>
      <c r="K55" s="23">
        <v>82914.689000000057</v>
      </c>
      <c r="L55" s="24">
        <v>95555.57299999996</v>
      </c>
      <c r="M55" s="20">
        <f>M45+M50</f>
        <v>0</v>
      </c>
      <c r="N55" s="20">
        <f>N45+N50</f>
        <v>0</v>
      </c>
      <c r="O55" s="125">
        <f t="shared" si="34"/>
        <v>0.15245650864106713</v>
      </c>
      <c r="P55" s="128" t="e">
        <f t="shared" si="35"/>
        <v>#DIV/0!</v>
      </c>
      <c r="Q55" s="8"/>
      <c r="R55" s="35" t="e">
        <f t="shared" si="36"/>
        <v>#DIV/0!</v>
      </c>
      <c r="S55" s="105" t="e">
        <f t="shared" si="37"/>
        <v>#DIV/0!</v>
      </c>
      <c r="T55" s="79" t="e">
        <f t="shared" si="38"/>
        <v>#DIV/0!</v>
      </c>
    </row>
    <row r="56" spans="1:20" ht="24" customHeight="1" x14ac:dyDescent="0.25">
      <c r="A56" s="118" t="s">
        <v>50</v>
      </c>
      <c r="B56" s="5"/>
      <c r="C56" s="1"/>
      <c r="D56" s="25">
        <f t="shared" ref="D56:E56" si="39">D46+D51</f>
        <v>0</v>
      </c>
      <c r="E56" s="26">
        <f t="shared" si="39"/>
        <v>0</v>
      </c>
      <c r="F56" s="74" t="e">
        <f>D56/D55</f>
        <v>#DIV/0!</v>
      </c>
      <c r="G56" s="74" t="e">
        <f>E56/E55</f>
        <v>#DIV/0!</v>
      </c>
      <c r="H56" s="126" t="e">
        <f t="shared" si="32"/>
        <v>#DIV/0!</v>
      </c>
      <c r="I56" s="129" t="e">
        <f t="shared" si="33"/>
        <v>#DIV/0!</v>
      </c>
      <c r="J56" s="5"/>
      <c r="K56" s="25">
        <f t="shared" ref="K56:L56" si="40">K46+K51</f>
        <v>0</v>
      </c>
      <c r="L56" s="26">
        <f t="shared" si="40"/>
        <v>0</v>
      </c>
      <c r="M56" s="74">
        <f>K56/K55</f>
        <v>0</v>
      </c>
      <c r="N56" s="74">
        <f>L56/L55</f>
        <v>0</v>
      </c>
      <c r="O56" s="126" t="e">
        <f t="shared" si="34"/>
        <v>#DIV/0!</v>
      </c>
      <c r="P56" s="129" t="e">
        <f t="shared" si="35"/>
        <v>#DIV/0!</v>
      </c>
      <c r="Q56" s="72"/>
      <c r="R56" s="145" t="e">
        <f t="shared" si="36"/>
        <v>#DIV/0!</v>
      </c>
      <c r="S56" s="146" t="e">
        <f t="shared" si="37"/>
        <v>#DIV/0!</v>
      </c>
      <c r="T56" s="147" t="e">
        <f t="shared" si="38"/>
        <v>#DIV/0!</v>
      </c>
    </row>
    <row r="57" spans="1:20" ht="24" customHeight="1" x14ac:dyDescent="0.25">
      <c r="A57" s="122" t="s">
        <v>49</v>
      </c>
      <c r="B57" s="115"/>
      <c r="C57" s="116"/>
      <c r="D57" s="123">
        <f t="shared" ref="D57:E57" si="41">D47+D52</f>
        <v>0</v>
      </c>
      <c r="E57" s="124">
        <f t="shared" si="41"/>
        <v>0</v>
      </c>
      <c r="F57" s="71" t="e">
        <f>D57/D55</f>
        <v>#DIV/0!</v>
      </c>
      <c r="G57" s="71" t="e">
        <f>E57/E55</f>
        <v>#DIV/0!</v>
      </c>
      <c r="H57" s="127" t="e">
        <f t="shared" si="32"/>
        <v>#DIV/0!</v>
      </c>
      <c r="I57" s="130" t="e">
        <f t="shared" si="33"/>
        <v>#DIV/0!</v>
      </c>
      <c r="J57" s="5"/>
      <c r="K57" s="123">
        <f t="shared" ref="K57:L57" si="42">K47+K52</f>
        <v>0</v>
      </c>
      <c r="L57" s="124">
        <f t="shared" si="42"/>
        <v>0</v>
      </c>
      <c r="M57" s="71">
        <f>K57/K55</f>
        <v>0</v>
      </c>
      <c r="N57" s="71">
        <f>L57/L55</f>
        <v>0</v>
      </c>
      <c r="O57" s="127" t="e">
        <f t="shared" si="34"/>
        <v>#DIV/0!</v>
      </c>
      <c r="P57" s="130" t="e">
        <f t="shared" si="35"/>
        <v>#DIV/0!</v>
      </c>
      <c r="Q57" s="72"/>
      <c r="R57" s="69" t="e">
        <f t="shared" si="36"/>
        <v>#DIV/0!</v>
      </c>
      <c r="S57" s="70" t="e">
        <f t="shared" si="37"/>
        <v>#DIV/0!</v>
      </c>
      <c r="T57" s="80" t="e">
        <f t="shared" si="38"/>
        <v>#DIV/0!</v>
      </c>
    </row>
    <row r="58" spans="1:20" ht="24" customHeight="1" x14ac:dyDescent="0.25">
      <c r="A58" s="73"/>
      <c r="B58" s="119" t="s">
        <v>48</v>
      </c>
      <c r="C58" s="1"/>
      <c r="D58" s="25">
        <f t="shared" ref="D58:E58" si="43">D48+D53</f>
        <v>0</v>
      </c>
      <c r="E58" s="26">
        <f t="shared" si="43"/>
        <v>0</v>
      </c>
      <c r="F58" s="4" t="e">
        <f>D58/D57</f>
        <v>#DIV/0!</v>
      </c>
      <c r="G58" s="4" t="e">
        <f>E58/E57</f>
        <v>#DIV/0!</v>
      </c>
      <c r="H58" s="131" t="e">
        <f t="shared" si="32"/>
        <v>#DIV/0!</v>
      </c>
      <c r="I58" s="132" t="e">
        <f t="shared" si="33"/>
        <v>#DIV/0!</v>
      </c>
      <c r="J58" s="1"/>
      <c r="K58" s="25">
        <f t="shared" ref="K58:L58" si="44">K48+K53</f>
        <v>0</v>
      </c>
      <c r="L58" s="26">
        <f t="shared" si="44"/>
        <v>0</v>
      </c>
      <c r="M58" s="4" t="e">
        <f>K58/K57</f>
        <v>#DIV/0!</v>
      </c>
      <c r="N58" s="4" t="e">
        <f>L58/L57</f>
        <v>#DIV/0!</v>
      </c>
      <c r="O58" s="131" t="e">
        <f t="shared" si="34"/>
        <v>#DIV/0!</v>
      </c>
      <c r="P58" s="132" t="e">
        <f t="shared" si="35"/>
        <v>#DIV/0!</v>
      </c>
      <c r="Q58" s="8"/>
      <c r="R58" s="133" t="e">
        <f t="shared" si="36"/>
        <v>#DIV/0!</v>
      </c>
      <c r="S58" s="134" t="e">
        <f t="shared" si="37"/>
        <v>#DIV/0!</v>
      </c>
      <c r="T58" s="135" t="e">
        <f t="shared" si="38"/>
        <v>#DIV/0!</v>
      </c>
    </row>
    <row r="59" spans="1:20" ht="24" customHeight="1" thickBot="1" x14ac:dyDescent="0.3">
      <c r="A59" s="120"/>
      <c r="B59" s="121" t="s">
        <v>51</v>
      </c>
      <c r="C59" s="16"/>
      <c r="D59" s="28">
        <f t="shared" ref="D59:E59" si="45">D49+D54</f>
        <v>0</v>
      </c>
      <c r="E59" s="29">
        <f t="shared" si="45"/>
        <v>0</v>
      </c>
      <c r="F59" s="17" t="e">
        <f>D59/D57</f>
        <v>#DIV/0!</v>
      </c>
      <c r="G59" s="17" t="e">
        <f>E59/E57</f>
        <v>#DIV/0!</v>
      </c>
      <c r="H59" s="140" t="e">
        <f t="shared" si="32"/>
        <v>#DIV/0!</v>
      </c>
      <c r="I59" s="141" t="e">
        <f t="shared" si="33"/>
        <v>#DIV/0!</v>
      </c>
      <c r="J59" s="1"/>
      <c r="K59" s="28">
        <f t="shared" ref="K59:L59" si="46">K49+K54</f>
        <v>0</v>
      </c>
      <c r="L59" s="29">
        <f t="shared" si="46"/>
        <v>0</v>
      </c>
      <c r="M59" s="17" t="e">
        <f>K59/K57</f>
        <v>#DIV/0!</v>
      </c>
      <c r="N59" s="17" t="e">
        <f>L59/L57</f>
        <v>#DIV/0!</v>
      </c>
      <c r="O59" s="140" t="e">
        <f t="shared" si="34"/>
        <v>#DIV/0!</v>
      </c>
      <c r="P59" s="141" t="e">
        <f t="shared" si="35"/>
        <v>#DIV/0!</v>
      </c>
      <c r="Q59" s="8"/>
      <c r="R59" s="108" t="e">
        <f t="shared" si="36"/>
        <v>#DIV/0!</v>
      </c>
      <c r="S59" s="105" t="e">
        <f t="shared" si="37"/>
        <v>#DIV/0!</v>
      </c>
      <c r="T59" s="109" t="e">
        <f t="shared" si="38"/>
        <v>#DIV/0!</v>
      </c>
    </row>
  </sheetData>
  <mergeCells count="45">
    <mergeCell ref="A4:C6"/>
    <mergeCell ref="D4:E4"/>
    <mergeCell ref="F4:G4"/>
    <mergeCell ref="H4:I4"/>
    <mergeCell ref="K4:L4"/>
    <mergeCell ref="O4:P4"/>
    <mergeCell ref="R4:S4"/>
    <mergeCell ref="D5:E5"/>
    <mergeCell ref="F5:G5"/>
    <mergeCell ref="H5:I5"/>
    <mergeCell ref="K5:L5"/>
    <mergeCell ref="M5:N5"/>
    <mergeCell ref="O5:P5"/>
    <mergeCell ref="R5:S5"/>
    <mergeCell ref="M4:N4"/>
    <mergeCell ref="A23:C25"/>
    <mergeCell ref="D23:E23"/>
    <mergeCell ref="F23:G23"/>
    <mergeCell ref="H23:I23"/>
    <mergeCell ref="K23:L23"/>
    <mergeCell ref="M23:N23"/>
    <mergeCell ref="O23:P23"/>
    <mergeCell ref="R23:S23"/>
    <mergeCell ref="D24:E24"/>
    <mergeCell ref="F24:G24"/>
    <mergeCell ref="H24:I24"/>
    <mergeCell ref="K24:L24"/>
    <mergeCell ref="M24:N24"/>
    <mergeCell ref="O24:P24"/>
    <mergeCell ref="R24:S24"/>
    <mergeCell ref="A42:C44"/>
    <mergeCell ref="D42:E42"/>
    <mergeCell ref="F42:G42"/>
    <mergeCell ref="H42:I42"/>
    <mergeCell ref="K42:L42"/>
    <mergeCell ref="M42:N42"/>
    <mergeCell ref="O42:P42"/>
    <mergeCell ref="R42:S42"/>
    <mergeCell ref="D43:E43"/>
    <mergeCell ref="F43:G43"/>
    <mergeCell ref="H43:I43"/>
    <mergeCell ref="K43:L43"/>
    <mergeCell ref="M43:N43"/>
    <mergeCell ref="O43:P43"/>
    <mergeCell ref="R43:S4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O20:P21 R20:T21 T10:T11 O10:P11 R10:R11 R15:R16 T15:T16 O15:P16 H15:I16 H20:I2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46B23AA8-FD42-4E97-8D0B-D22CB5B46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H7:I21</xm:sqref>
        </x14:conditionalFormatting>
        <x14:conditionalFormatting xmlns:xm="http://schemas.microsoft.com/office/excel/2006/main">
          <x14:cfRule type="iconSet" priority="15" id="{BD7F3B5F-EBF6-4AE9-8CBC-67C241F3C9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T7:T21</xm:sqref>
        </x14:conditionalFormatting>
        <x14:conditionalFormatting xmlns:xm="http://schemas.microsoft.com/office/excel/2006/main">
          <x14:cfRule type="iconSet" priority="13" id="{81656338-F3B9-4D9E-A51F-C02CBE4EE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O7:P21</xm:sqref>
        </x14:conditionalFormatting>
        <x14:conditionalFormatting xmlns:xm="http://schemas.microsoft.com/office/excel/2006/main">
          <x14:cfRule type="iconSet" priority="6" id="{0A19E607-6EFD-4ADA-B7BB-8ED2EDCAE9E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H26:I40</xm:sqref>
        </x14:conditionalFormatting>
        <x14:conditionalFormatting xmlns:xm="http://schemas.microsoft.com/office/excel/2006/main">
          <x14:cfRule type="iconSet" priority="5" id="{43E9E47C-34E0-425F-A003-D9DB0C6BDFF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T26:T40</xm:sqref>
        </x14:conditionalFormatting>
        <x14:conditionalFormatting xmlns:xm="http://schemas.microsoft.com/office/excel/2006/main">
          <x14:cfRule type="iconSet" priority="4" id="{81C0546D-B54B-4F05-996D-4CBBD996D5D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O26:P40</xm:sqref>
        </x14:conditionalFormatting>
        <x14:conditionalFormatting xmlns:xm="http://schemas.microsoft.com/office/excel/2006/main">
          <x14:cfRule type="iconSet" priority="3" id="{6FB0756F-60B9-4046-B6AE-5D1B316E370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H45:I59</xm:sqref>
        </x14:conditionalFormatting>
        <x14:conditionalFormatting xmlns:xm="http://schemas.microsoft.com/office/excel/2006/main">
          <x14:cfRule type="iconSet" priority="2" id="{27976132-3175-4784-BEEC-63C938AE722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T45:T59</xm:sqref>
        </x14:conditionalFormatting>
        <x14:conditionalFormatting xmlns:xm="http://schemas.microsoft.com/office/excel/2006/main">
          <x14:cfRule type="iconSet" priority="1" id="{536479E8-B809-413C-A37E-F6260A78413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O45:P59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pageSetUpPr fitToPage="1"/>
  </sheetPr>
  <dimension ref="A1:AG36"/>
  <sheetViews>
    <sheetView showGridLines="0" workbookViewId="0">
      <selection activeCell="Q31" sqref="Q31"/>
    </sheetView>
  </sheetViews>
  <sheetFormatPr defaultRowHeight="15" x14ac:dyDescent="0.25"/>
  <cols>
    <col min="1" max="1" width="19.42578125" bestFit="1" customWidth="1"/>
    <col min="2" max="12" width="9.140625" style="65"/>
    <col min="13" max="13" width="18.5703125" customWidth="1"/>
    <col min="14" max="14" width="9.140625" customWidth="1"/>
    <col min="15" max="15" width="9.140625" style="65" customWidth="1"/>
    <col min="16" max="17" width="9.28515625" customWidth="1"/>
    <col min="257" max="257" width="19.42578125" bestFit="1" customWidth="1"/>
    <col min="267" max="267" width="18.5703125" customWidth="1"/>
    <col min="268" max="269" width="9.140625" customWidth="1"/>
    <col min="270" max="270" width="0" hidden="1" customWidth="1"/>
    <col min="271" max="272" width="9.85546875" customWidth="1"/>
    <col min="513" max="513" width="19.42578125" bestFit="1" customWidth="1"/>
    <col min="523" max="523" width="18.5703125" customWidth="1"/>
    <col min="524" max="525" width="9.140625" customWidth="1"/>
    <col min="526" max="526" width="0" hidden="1" customWidth="1"/>
    <col min="527" max="528" width="9.85546875" customWidth="1"/>
    <col min="769" max="769" width="19.42578125" bestFit="1" customWidth="1"/>
    <col min="779" max="779" width="18.5703125" customWidth="1"/>
    <col min="780" max="781" width="9.140625" customWidth="1"/>
    <col min="782" max="782" width="0" hidden="1" customWidth="1"/>
    <col min="783" max="784" width="9.85546875" customWidth="1"/>
    <col min="1025" max="1025" width="19.42578125" bestFit="1" customWidth="1"/>
    <col min="1035" max="1035" width="18.5703125" customWidth="1"/>
    <col min="1036" max="1037" width="9.140625" customWidth="1"/>
    <col min="1038" max="1038" width="0" hidden="1" customWidth="1"/>
    <col min="1039" max="1040" width="9.85546875" customWidth="1"/>
    <col min="1281" max="1281" width="19.42578125" bestFit="1" customWidth="1"/>
    <col min="1291" max="1291" width="18.5703125" customWidth="1"/>
    <col min="1292" max="1293" width="9.140625" customWidth="1"/>
    <col min="1294" max="1294" width="0" hidden="1" customWidth="1"/>
    <col min="1295" max="1296" width="9.85546875" customWidth="1"/>
    <col min="1537" max="1537" width="19.42578125" bestFit="1" customWidth="1"/>
    <col min="1547" max="1547" width="18.5703125" customWidth="1"/>
    <col min="1548" max="1549" width="9.140625" customWidth="1"/>
    <col min="1550" max="1550" width="0" hidden="1" customWidth="1"/>
    <col min="1551" max="1552" width="9.85546875" customWidth="1"/>
    <col min="1793" max="1793" width="19.42578125" bestFit="1" customWidth="1"/>
    <col min="1803" max="1803" width="18.5703125" customWidth="1"/>
    <col min="1804" max="1805" width="9.140625" customWidth="1"/>
    <col min="1806" max="1806" width="0" hidden="1" customWidth="1"/>
    <col min="1807" max="1808" width="9.85546875" customWidth="1"/>
    <col min="2049" max="2049" width="19.42578125" bestFit="1" customWidth="1"/>
    <col min="2059" max="2059" width="18.5703125" customWidth="1"/>
    <col min="2060" max="2061" width="9.140625" customWidth="1"/>
    <col min="2062" max="2062" width="0" hidden="1" customWidth="1"/>
    <col min="2063" max="2064" width="9.85546875" customWidth="1"/>
    <col min="2305" max="2305" width="19.42578125" bestFit="1" customWidth="1"/>
    <col min="2315" max="2315" width="18.5703125" customWidth="1"/>
    <col min="2316" max="2317" width="9.140625" customWidth="1"/>
    <col min="2318" max="2318" width="0" hidden="1" customWidth="1"/>
    <col min="2319" max="2320" width="9.85546875" customWidth="1"/>
    <col min="2561" max="2561" width="19.42578125" bestFit="1" customWidth="1"/>
    <col min="2571" max="2571" width="18.5703125" customWidth="1"/>
    <col min="2572" max="2573" width="9.140625" customWidth="1"/>
    <col min="2574" max="2574" width="0" hidden="1" customWidth="1"/>
    <col min="2575" max="2576" width="9.85546875" customWidth="1"/>
    <col min="2817" max="2817" width="19.42578125" bestFit="1" customWidth="1"/>
    <col min="2827" max="2827" width="18.5703125" customWidth="1"/>
    <col min="2828" max="2829" width="9.140625" customWidth="1"/>
    <col min="2830" max="2830" width="0" hidden="1" customWidth="1"/>
    <col min="2831" max="2832" width="9.85546875" customWidth="1"/>
    <col min="3073" max="3073" width="19.42578125" bestFit="1" customWidth="1"/>
    <col min="3083" max="3083" width="18.5703125" customWidth="1"/>
    <col min="3084" max="3085" width="9.140625" customWidth="1"/>
    <col min="3086" max="3086" width="0" hidden="1" customWidth="1"/>
    <col min="3087" max="3088" width="9.85546875" customWidth="1"/>
    <col min="3329" max="3329" width="19.42578125" bestFit="1" customWidth="1"/>
    <col min="3339" max="3339" width="18.5703125" customWidth="1"/>
    <col min="3340" max="3341" width="9.140625" customWidth="1"/>
    <col min="3342" max="3342" width="0" hidden="1" customWidth="1"/>
    <col min="3343" max="3344" width="9.85546875" customWidth="1"/>
    <col min="3585" max="3585" width="19.42578125" bestFit="1" customWidth="1"/>
    <col min="3595" max="3595" width="18.5703125" customWidth="1"/>
    <col min="3596" max="3597" width="9.140625" customWidth="1"/>
    <col min="3598" max="3598" width="0" hidden="1" customWidth="1"/>
    <col min="3599" max="3600" width="9.85546875" customWidth="1"/>
    <col min="3841" max="3841" width="19.42578125" bestFit="1" customWidth="1"/>
    <col min="3851" max="3851" width="18.5703125" customWidth="1"/>
    <col min="3852" max="3853" width="9.140625" customWidth="1"/>
    <col min="3854" max="3854" width="0" hidden="1" customWidth="1"/>
    <col min="3855" max="3856" width="9.85546875" customWidth="1"/>
    <col min="4097" max="4097" width="19.42578125" bestFit="1" customWidth="1"/>
    <col min="4107" max="4107" width="18.5703125" customWidth="1"/>
    <col min="4108" max="4109" width="9.140625" customWidth="1"/>
    <col min="4110" max="4110" width="0" hidden="1" customWidth="1"/>
    <col min="4111" max="4112" width="9.85546875" customWidth="1"/>
    <col min="4353" max="4353" width="19.42578125" bestFit="1" customWidth="1"/>
    <col min="4363" max="4363" width="18.5703125" customWidth="1"/>
    <col min="4364" max="4365" width="9.140625" customWidth="1"/>
    <col min="4366" max="4366" width="0" hidden="1" customWidth="1"/>
    <col min="4367" max="4368" width="9.85546875" customWidth="1"/>
    <col min="4609" max="4609" width="19.42578125" bestFit="1" customWidth="1"/>
    <col min="4619" max="4619" width="18.5703125" customWidth="1"/>
    <col min="4620" max="4621" width="9.140625" customWidth="1"/>
    <col min="4622" max="4622" width="0" hidden="1" customWidth="1"/>
    <col min="4623" max="4624" width="9.85546875" customWidth="1"/>
    <col min="4865" max="4865" width="19.42578125" bestFit="1" customWidth="1"/>
    <col min="4875" max="4875" width="18.5703125" customWidth="1"/>
    <col min="4876" max="4877" width="9.140625" customWidth="1"/>
    <col min="4878" max="4878" width="0" hidden="1" customWidth="1"/>
    <col min="4879" max="4880" width="9.85546875" customWidth="1"/>
    <col min="5121" max="5121" width="19.42578125" bestFit="1" customWidth="1"/>
    <col min="5131" max="5131" width="18.5703125" customWidth="1"/>
    <col min="5132" max="5133" width="9.140625" customWidth="1"/>
    <col min="5134" max="5134" width="0" hidden="1" customWidth="1"/>
    <col min="5135" max="5136" width="9.85546875" customWidth="1"/>
    <col min="5377" max="5377" width="19.42578125" bestFit="1" customWidth="1"/>
    <col min="5387" max="5387" width="18.5703125" customWidth="1"/>
    <col min="5388" max="5389" width="9.140625" customWidth="1"/>
    <col min="5390" max="5390" width="0" hidden="1" customWidth="1"/>
    <col min="5391" max="5392" width="9.85546875" customWidth="1"/>
    <col min="5633" max="5633" width="19.42578125" bestFit="1" customWidth="1"/>
    <col min="5643" max="5643" width="18.5703125" customWidth="1"/>
    <col min="5644" max="5645" width="9.140625" customWidth="1"/>
    <col min="5646" max="5646" width="0" hidden="1" customWidth="1"/>
    <col min="5647" max="5648" width="9.85546875" customWidth="1"/>
    <col min="5889" max="5889" width="19.42578125" bestFit="1" customWidth="1"/>
    <col min="5899" max="5899" width="18.5703125" customWidth="1"/>
    <col min="5900" max="5901" width="9.140625" customWidth="1"/>
    <col min="5902" max="5902" width="0" hidden="1" customWidth="1"/>
    <col min="5903" max="5904" width="9.85546875" customWidth="1"/>
    <col min="6145" max="6145" width="19.42578125" bestFit="1" customWidth="1"/>
    <col min="6155" max="6155" width="18.5703125" customWidth="1"/>
    <col min="6156" max="6157" width="9.140625" customWidth="1"/>
    <col min="6158" max="6158" width="0" hidden="1" customWidth="1"/>
    <col min="6159" max="6160" width="9.85546875" customWidth="1"/>
    <col min="6401" max="6401" width="19.42578125" bestFit="1" customWidth="1"/>
    <col min="6411" max="6411" width="18.5703125" customWidth="1"/>
    <col min="6412" max="6413" width="9.140625" customWidth="1"/>
    <col min="6414" max="6414" width="0" hidden="1" customWidth="1"/>
    <col min="6415" max="6416" width="9.85546875" customWidth="1"/>
    <col min="6657" max="6657" width="19.42578125" bestFit="1" customWidth="1"/>
    <col min="6667" max="6667" width="18.5703125" customWidth="1"/>
    <col min="6668" max="6669" width="9.140625" customWidth="1"/>
    <col min="6670" max="6670" width="0" hidden="1" customWidth="1"/>
    <col min="6671" max="6672" width="9.85546875" customWidth="1"/>
    <col min="6913" max="6913" width="19.42578125" bestFit="1" customWidth="1"/>
    <col min="6923" max="6923" width="18.5703125" customWidth="1"/>
    <col min="6924" max="6925" width="9.140625" customWidth="1"/>
    <col min="6926" max="6926" width="0" hidden="1" customWidth="1"/>
    <col min="6927" max="6928" width="9.85546875" customWidth="1"/>
    <col min="7169" max="7169" width="19.42578125" bestFit="1" customWidth="1"/>
    <col min="7179" max="7179" width="18.5703125" customWidth="1"/>
    <col min="7180" max="7181" width="9.140625" customWidth="1"/>
    <col min="7182" max="7182" width="0" hidden="1" customWidth="1"/>
    <col min="7183" max="7184" width="9.85546875" customWidth="1"/>
    <col min="7425" max="7425" width="19.42578125" bestFit="1" customWidth="1"/>
    <col min="7435" max="7435" width="18.5703125" customWidth="1"/>
    <col min="7436" max="7437" width="9.140625" customWidth="1"/>
    <col min="7438" max="7438" width="0" hidden="1" customWidth="1"/>
    <col min="7439" max="7440" width="9.85546875" customWidth="1"/>
    <col min="7681" max="7681" width="19.42578125" bestFit="1" customWidth="1"/>
    <col min="7691" max="7691" width="18.5703125" customWidth="1"/>
    <col min="7692" max="7693" width="9.140625" customWidth="1"/>
    <col min="7694" max="7694" width="0" hidden="1" customWidth="1"/>
    <col min="7695" max="7696" width="9.85546875" customWidth="1"/>
    <col min="7937" max="7937" width="19.42578125" bestFit="1" customWidth="1"/>
    <col min="7947" max="7947" width="18.5703125" customWidth="1"/>
    <col min="7948" max="7949" width="9.140625" customWidth="1"/>
    <col min="7950" max="7950" width="0" hidden="1" customWidth="1"/>
    <col min="7951" max="7952" width="9.85546875" customWidth="1"/>
    <col min="8193" max="8193" width="19.42578125" bestFit="1" customWidth="1"/>
    <col min="8203" max="8203" width="18.5703125" customWidth="1"/>
    <col min="8204" max="8205" width="9.140625" customWidth="1"/>
    <col min="8206" max="8206" width="0" hidden="1" customWidth="1"/>
    <col min="8207" max="8208" width="9.85546875" customWidth="1"/>
    <col min="8449" max="8449" width="19.42578125" bestFit="1" customWidth="1"/>
    <col min="8459" max="8459" width="18.5703125" customWidth="1"/>
    <col min="8460" max="8461" width="9.140625" customWidth="1"/>
    <col min="8462" max="8462" width="0" hidden="1" customWidth="1"/>
    <col min="8463" max="8464" width="9.85546875" customWidth="1"/>
    <col min="8705" max="8705" width="19.42578125" bestFit="1" customWidth="1"/>
    <col min="8715" max="8715" width="18.5703125" customWidth="1"/>
    <col min="8716" max="8717" width="9.140625" customWidth="1"/>
    <col min="8718" max="8718" width="0" hidden="1" customWidth="1"/>
    <col min="8719" max="8720" width="9.85546875" customWidth="1"/>
    <col min="8961" max="8961" width="19.42578125" bestFit="1" customWidth="1"/>
    <col min="8971" max="8971" width="18.5703125" customWidth="1"/>
    <col min="8972" max="8973" width="9.140625" customWidth="1"/>
    <col min="8974" max="8974" width="0" hidden="1" customWidth="1"/>
    <col min="8975" max="8976" width="9.85546875" customWidth="1"/>
    <col min="9217" max="9217" width="19.42578125" bestFit="1" customWidth="1"/>
    <col min="9227" max="9227" width="18.5703125" customWidth="1"/>
    <col min="9228" max="9229" width="9.140625" customWidth="1"/>
    <col min="9230" max="9230" width="0" hidden="1" customWidth="1"/>
    <col min="9231" max="9232" width="9.85546875" customWidth="1"/>
    <col min="9473" max="9473" width="19.42578125" bestFit="1" customWidth="1"/>
    <col min="9483" max="9483" width="18.5703125" customWidth="1"/>
    <col min="9484" max="9485" width="9.140625" customWidth="1"/>
    <col min="9486" max="9486" width="0" hidden="1" customWidth="1"/>
    <col min="9487" max="9488" width="9.85546875" customWidth="1"/>
    <col min="9729" max="9729" width="19.42578125" bestFit="1" customWidth="1"/>
    <col min="9739" max="9739" width="18.5703125" customWidth="1"/>
    <col min="9740" max="9741" width="9.140625" customWidth="1"/>
    <col min="9742" max="9742" width="0" hidden="1" customWidth="1"/>
    <col min="9743" max="9744" width="9.85546875" customWidth="1"/>
    <col min="9985" max="9985" width="19.42578125" bestFit="1" customWidth="1"/>
    <col min="9995" max="9995" width="18.5703125" customWidth="1"/>
    <col min="9996" max="9997" width="9.140625" customWidth="1"/>
    <col min="9998" max="9998" width="0" hidden="1" customWidth="1"/>
    <col min="9999" max="10000" width="9.85546875" customWidth="1"/>
    <col min="10241" max="10241" width="19.42578125" bestFit="1" customWidth="1"/>
    <col min="10251" max="10251" width="18.5703125" customWidth="1"/>
    <col min="10252" max="10253" width="9.140625" customWidth="1"/>
    <col min="10254" max="10254" width="0" hidden="1" customWidth="1"/>
    <col min="10255" max="10256" width="9.85546875" customWidth="1"/>
    <col min="10497" max="10497" width="19.42578125" bestFit="1" customWidth="1"/>
    <col min="10507" max="10507" width="18.5703125" customWidth="1"/>
    <col min="10508" max="10509" width="9.140625" customWidth="1"/>
    <col min="10510" max="10510" width="0" hidden="1" customWidth="1"/>
    <col min="10511" max="10512" width="9.85546875" customWidth="1"/>
    <col min="10753" max="10753" width="19.42578125" bestFit="1" customWidth="1"/>
    <col min="10763" max="10763" width="18.5703125" customWidth="1"/>
    <col min="10764" max="10765" width="9.140625" customWidth="1"/>
    <col min="10766" max="10766" width="0" hidden="1" customWidth="1"/>
    <col min="10767" max="10768" width="9.85546875" customWidth="1"/>
    <col min="11009" max="11009" width="19.42578125" bestFit="1" customWidth="1"/>
    <col min="11019" max="11019" width="18.5703125" customWidth="1"/>
    <col min="11020" max="11021" width="9.140625" customWidth="1"/>
    <col min="11022" max="11022" width="0" hidden="1" customWidth="1"/>
    <col min="11023" max="11024" width="9.85546875" customWidth="1"/>
    <col min="11265" max="11265" width="19.42578125" bestFit="1" customWidth="1"/>
    <col min="11275" max="11275" width="18.5703125" customWidth="1"/>
    <col min="11276" max="11277" width="9.140625" customWidth="1"/>
    <col min="11278" max="11278" width="0" hidden="1" customWidth="1"/>
    <col min="11279" max="11280" width="9.85546875" customWidth="1"/>
    <col min="11521" max="11521" width="19.42578125" bestFit="1" customWidth="1"/>
    <col min="11531" max="11531" width="18.5703125" customWidth="1"/>
    <col min="11532" max="11533" width="9.140625" customWidth="1"/>
    <col min="11534" max="11534" width="0" hidden="1" customWidth="1"/>
    <col min="11535" max="11536" width="9.85546875" customWidth="1"/>
    <col min="11777" max="11777" width="19.42578125" bestFit="1" customWidth="1"/>
    <col min="11787" max="11787" width="18.5703125" customWidth="1"/>
    <col min="11788" max="11789" width="9.140625" customWidth="1"/>
    <col min="11790" max="11790" width="0" hidden="1" customWidth="1"/>
    <col min="11791" max="11792" width="9.85546875" customWidth="1"/>
    <col min="12033" max="12033" width="19.42578125" bestFit="1" customWidth="1"/>
    <col min="12043" max="12043" width="18.5703125" customWidth="1"/>
    <col min="12044" max="12045" width="9.140625" customWidth="1"/>
    <col min="12046" max="12046" width="0" hidden="1" customWidth="1"/>
    <col min="12047" max="12048" width="9.85546875" customWidth="1"/>
    <col min="12289" max="12289" width="19.42578125" bestFit="1" customWidth="1"/>
    <col min="12299" max="12299" width="18.5703125" customWidth="1"/>
    <col min="12300" max="12301" width="9.140625" customWidth="1"/>
    <col min="12302" max="12302" width="0" hidden="1" customWidth="1"/>
    <col min="12303" max="12304" width="9.85546875" customWidth="1"/>
    <col min="12545" max="12545" width="19.42578125" bestFit="1" customWidth="1"/>
    <col min="12555" max="12555" width="18.5703125" customWidth="1"/>
    <col min="12556" max="12557" width="9.140625" customWidth="1"/>
    <col min="12558" max="12558" width="0" hidden="1" customWidth="1"/>
    <col min="12559" max="12560" width="9.85546875" customWidth="1"/>
    <col min="12801" max="12801" width="19.42578125" bestFit="1" customWidth="1"/>
    <col min="12811" max="12811" width="18.5703125" customWidth="1"/>
    <col min="12812" max="12813" width="9.140625" customWidth="1"/>
    <col min="12814" max="12814" width="0" hidden="1" customWidth="1"/>
    <col min="12815" max="12816" width="9.85546875" customWidth="1"/>
    <col min="13057" max="13057" width="19.42578125" bestFit="1" customWidth="1"/>
    <col min="13067" max="13067" width="18.5703125" customWidth="1"/>
    <col min="13068" max="13069" width="9.140625" customWidth="1"/>
    <col min="13070" max="13070" width="0" hidden="1" customWidth="1"/>
    <col min="13071" max="13072" width="9.85546875" customWidth="1"/>
    <col min="13313" max="13313" width="19.42578125" bestFit="1" customWidth="1"/>
    <col min="13323" max="13323" width="18.5703125" customWidth="1"/>
    <col min="13324" max="13325" width="9.140625" customWidth="1"/>
    <col min="13326" max="13326" width="0" hidden="1" customWidth="1"/>
    <col min="13327" max="13328" width="9.85546875" customWidth="1"/>
    <col min="13569" max="13569" width="19.42578125" bestFit="1" customWidth="1"/>
    <col min="13579" max="13579" width="18.5703125" customWidth="1"/>
    <col min="13580" max="13581" width="9.140625" customWidth="1"/>
    <col min="13582" max="13582" width="0" hidden="1" customWidth="1"/>
    <col min="13583" max="13584" width="9.85546875" customWidth="1"/>
    <col min="13825" max="13825" width="19.42578125" bestFit="1" customWidth="1"/>
    <col min="13835" max="13835" width="18.5703125" customWidth="1"/>
    <col min="13836" max="13837" width="9.140625" customWidth="1"/>
    <col min="13838" max="13838" width="0" hidden="1" customWidth="1"/>
    <col min="13839" max="13840" width="9.85546875" customWidth="1"/>
    <col min="14081" max="14081" width="19.42578125" bestFit="1" customWidth="1"/>
    <col min="14091" max="14091" width="18.5703125" customWidth="1"/>
    <col min="14092" max="14093" width="9.140625" customWidth="1"/>
    <col min="14094" max="14094" width="0" hidden="1" customWidth="1"/>
    <col min="14095" max="14096" width="9.85546875" customWidth="1"/>
    <col min="14337" max="14337" width="19.42578125" bestFit="1" customWidth="1"/>
    <col min="14347" max="14347" width="18.5703125" customWidth="1"/>
    <col min="14348" max="14349" width="9.140625" customWidth="1"/>
    <col min="14350" max="14350" width="0" hidden="1" customWidth="1"/>
    <col min="14351" max="14352" width="9.85546875" customWidth="1"/>
    <col min="14593" max="14593" width="19.42578125" bestFit="1" customWidth="1"/>
    <col min="14603" max="14603" width="18.5703125" customWidth="1"/>
    <col min="14604" max="14605" width="9.140625" customWidth="1"/>
    <col min="14606" max="14606" width="0" hidden="1" customWidth="1"/>
    <col min="14607" max="14608" width="9.85546875" customWidth="1"/>
    <col min="14849" max="14849" width="19.42578125" bestFit="1" customWidth="1"/>
    <col min="14859" max="14859" width="18.5703125" customWidth="1"/>
    <col min="14860" max="14861" width="9.140625" customWidth="1"/>
    <col min="14862" max="14862" width="0" hidden="1" customWidth="1"/>
    <col min="14863" max="14864" width="9.85546875" customWidth="1"/>
    <col min="15105" max="15105" width="19.42578125" bestFit="1" customWidth="1"/>
    <col min="15115" max="15115" width="18.5703125" customWidth="1"/>
    <col min="15116" max="15117" width="9.140625" customWidth="1"/>
    <col min="15118" max="15118" width="0" hidden="1" customWidth="1"/>
    <col min="15119" max="15120" width="9.85546875" customWidth="1"/>
    <col min="15361" max="15361" width="19.42578125" bestFit="1" customWidth="1"/>
    <col min="15371" max="15371" width="18.5703125" customWidth="1"/>
    <col min="15372" max="15373" width="9.140625" customWidth="1"/>
    <col min="15374" max="15374" width="0" hidden="1" customWidth="1"/>
    <col min="15375" max="15376" width="9.85546875" customWidth="1"/>
    <col min="15617" max="15617" width="19.42578125" bestFit="1" customWidth="1"/>
    <col min="15627" max="15627" width="18.5703125" customWidth="1"/>
    <col min="15628" max="15629" width="9.140625" customWidth="1"/>
    <col min="15630" max="15630" width="0" hidden="1" customWidth="1"/>
    <col min="15631" max="15632" width="9.85546875" customWidth="1"/>
    <col min="15873" max="15873" width="19.42578125" bestFit="1" customWidth="1"/>
    <col min="15883" max="15883" width="18.5703125" customWidth="1"/>
    <col min="15884" max="15885" width="9.140625" customWidth="1"/>
    <col min="15886" max="15886" width="0" hidden="1" customWidth="1"/>
    <col min="15887" max="15888" width="9.85546875" customWidth="1"/>
    <col min="16129" max="16129" width="19.42578125" bestFit="1" customWidth="1"/>
    <col min="16139" max="16139" width="18.5703125" customWidth="1"/>
    <col min="16140" max="16141" width="9.140625" customWidth="1"/>
    <col min="16142" max="16142" width="0" hidden="1" customWidth="1"/>
    <col min="16143" max="16144" width="9.85546875" customWidth="1"/>
  </cols>
  <sheetData>
    <row r="1" spans="1:33" ht="15.75" x14ac:dyDescent="0.25">
      <c r="A1" s="6" t="s">
        <v>54</v>
      </c>
    </row>
    <row r="2" spans="1:33" ht="15.75" thickBot="1" x14ac:dyDescent="0.3"/>
    <row r="3" spans="1:33" ht="22.5" customHeight="1" x14ac:dyDescent="0.25">
      <c r="A3" s="358" t="s">
        <v>3</v>
      </c>
      <c r="B3" s="360">
        <v>2007</v>
      </c>
      <c r="C3" s="356">
        <v>2008</v>
      </c>
      <c r="D3" s="356">
        <v>2009</v>
      </c>
      <c r="E3" s="356">
        <v>2010</v>
      </c>
      <c r="F3" s="356">
        <v>2011</v>
      </c>
      <c r="G3" s="356">
        <v>2012</v>
      </c>
      <c r="H3" s="356">
        <v>2013</v>
      </c>
      <c r="I3" s="356">
        <v>2014</v>
      </c>
      <c r="J3" s="356">
        <v>2015</v>
      </c>
      <c r="K3" s="356">
        <v>2016</v>
      </c>
      <c r="L3" s="364">
        <v>2017</v>
      </c>
      <c r="M3" s="293" t="s">
        <v>55</v>
      </c>
      <c r="N3" s="354" t="s">
        <v>219</v>
      </c>
      <c r="O3" s="355"/>
      <c r="P3" s="352" t="s">
        <v>162</v>
      </c>
      <c r="Q3" s="353"/>
    </row>
    <row r="4" spans="1:33" ht="31.5" customHeight="1" thickBot="1" x14ac:dyDescent="0.3">
      <c r="A4" s="359"/>
      <c r="B4" s="361"/>
      <c r="C4" s="357"/>
      <c r="D4" s="357"/>
      <c r="E4" s="357"/>
      <c r="F4" s="357"/>
      <c r="G4" s="357"/>
      <c r="H4" s="357"/>
      <c r="I4" s="357"/>
      <c r="J4" s="357"/>
      <c r="K4" s="357"/>
      <c r="L4" s="365"/>
      <c r="M4" s="299" t="s">
        <v>131</v>
      </c>
      <c r="N4" s="202">
        <v>2017</v>
      </c>
      <c r="O4" s="349">
        <v>2018</v>
      </c>
      <c r="P4" s="350" t="s">
        <v>220</v>
      </c>
      <c r="Q4" s="347" t="s">
        <v>221</v>
      </c>
    </row>
    <row r="5" spans="1:33" ht="3" customHeight="1" thickBot="1" x14ac:dyDescent="0.3">
      <c r="A5" s="150"/>
      <c r="B5" s="187">
        <v>2007</v>
      </c>
      <c r="C5" s="187">
        <v>2008</v>
      </c>
      <c r="D5" s="187">
        <v>2009</v>
      </c>
      <c r="E5" s="187">
        <v>2010</v>
      </c>
      <c r="F5" s="187">
        <v>2011</v>
      </c>
      <c r="G5" s="187"/>
      <c r="H5" s="187"/>
      <c r="I5" s="187"/>
      <c r="J5" s="187"/>
      <c r="K5" s="187"/>
      <c r="L5" s="187"/>
      <c r="M5" s="301"/>
      <c r="N5" s="150"/>
      <c r="O5" s="187"/>
      <c r="P5" s="150"/>
      <c r="Q5" s="187"/>
    </row>
    <row r="6" spans="1:33" ht="27.95" customHeight="1" x14ac:dyDescent="0.25">
      <c r="A6" s="168" t="s">
        <v>56</v>
      </c>
      <c r="B6" s="191">
        <v>595986.61599999934</v>
      </c>
      <c r="C6" s="192">
        <v>575965.5770000004</v>
      </c>
      <c r="D6" s="192">
        <v>544011.29100000043</v>
      </c>
      <c r="E6" s="192">
        <v>614380.20499999926</v>
      </c>
      <c r="F6" s="192">
        <v>656918.26000000106</v>
      </c>
      <c r="G6" s="192">
        <v>703504.83500000078</v>
      </c>
      <c r="H6" s="192">
        <v>720793.56200000143</v>
      </c>
      <c r="I6" s="192">
        <v>726284.80299999879</v>
      </c>
      <c r="J6" s="192">
        <f>'2'!AM19</f>
        <v>735533.90500000014</v>
      </c>
      <c r="K6" s="192">
        <f>'2'!AN19</f>
        <v>723670.50300000003</v>
      </c>
      <c r="L6" s="188">
        <v>779036.33099999977</v>
      </c>
      <c r="M6" s="149"/>
      <c r="N6" s="172">
        <f>SUM('2'!AO7:AO14)</f>
        <v>464556.01799999987</v>
      </c>
      <c r="O6" s="188">
        <f>SUM('2'!AP7:AP14)</f>
        <v>496635.57000000007</v>
      </c>
      <c r="P6" s="169">
        <f>SUM('2'!AN15:AN18,'2'!AO7:AO14)</f>
        <v>763227.44299999974</v>
      </c>
      <c r="Q6" s="188">
        <f>SUM('2'!AO15:AO18,'2'!AP7:AP14)</f>
        <v>811692.20799999998</v>
      </c>
      <c r="X6" s="151"/>
      <c r="Y6" s="151" t="s">
        <v>57</v>
      </c>
      <c r="Z6" s="151"/>
      <c r="AA6" s="151"/>
      <c r="AB6" s="151" t="s">
        <v>58</v>
      </c>
      <c r="AC6" s="151"/>
      <c r="AD6" s="151"/>
      <c r="AE6" s="151" t="s">
        <v>59</v>
      </c>
      <c r="AF6" s="151"/>
      <c r="AG6" s="151"/>
    </row>
    <row r="7" spans="1:33" ht="27.95" customHeight="1" thickBot="1" x14ac:dyDescent="0.3">
      <c r="A7" s="171" t="s">
        <v>60</v>
      </c>
      <c r="B7" s="193"/>
      <c r="C7" s="194">
        <f t="shared" ref="C7:L7" si="0">(C6-B6)/B6</f>
        <v>-3.3593101694751756E-2</v>
      </c>
      <c r="D7" s="194">
        <f t="shared" si="0"/>
        <v>-5.547950654696842E-2</v>
      </c>
      <c r="E7" s="194">
        <f t="shared" si="0"/>
        <v>0.12935193655750571</v>
      </c>
      <c r="F7" s="194">
        <f t="shared" si="0"/>
        <v>6.9237346278111039E-2</v>
      </c>
      <c r="G7" s="194">
        <f t="shared" si="0"/>
        <v>7.0916851968766473E-2</v>
      </c>
      <c r="H7" s="194">
        <f t="shared" si="0"/>
        <v>2.4575136004574345E-2</v>
      </c>
      <c r="I7" s="194">
        <f t="shared" si="0"/>
        <v>7.6183269239540599E-3</v>
      </c>
      <c r="J7" s="194">
        <f t="shared" si="0"/>
        <v>1.2734814169037992E-2</v>
      </c>
      <c r="K7" s="194">
        <f t="shared" si="0"/>
        <v>-1.6128966889704582E-2</v>
      </c>
      <c r="L7" s="83">
        <f t="shared" si="0"/>
        <v>7.6506956923736533E-2</v>
      </c>
      <c r="M7" s="1"/>
      <c r="N7" s="175"/>
      <c r="O7" s="83">
        <f>(O6-N6)/N6</f>
        <v>6.9054216837204349E-2</v>
      </c>
      <c r="P7" s="1"/>
      <c r="Q7" s="83">
        <f>(Q6-P6)/P6</f>
        <v>6.3499767264003193E-2</v>
      </c>
      <c r="X7" s="151"/>
      <c r="Y7" s="151">
        <v>2012</v>
      </c>
      <c r="Z7" s="151">
        <v>2013</v>
      </c>
      <c r="AA7" s="151"/>
      <c r="AB7" s="151">
        <v>2012</v>
      </c>
      <c r="AC7" s="151">
        <v>2013</v>
      </c>
      <c r="AD7" s="151"/>
      <c r="AE7" s="151">
        <v>2012</v>
      </c>
      <c r="AF7" s="151">
        <v>2013</v>
      </c>
      <c r="AG7" s="151"/>
    </row>
    <row r="8" spans="1:33" ht="27.95" customHeight="1" x14ac:dyDescent="0.25">
      <c r="A8" s="168" t="s">
        <v>61</v>
      </c>
      <c r="B8" s="191">
        <v>63256.660999999986</v>
      </c>
      <c r="C8" s="192">
        <v>80362.627999999997</v>
      </c>
      <c r="D8" s="192">
        <v>79098.747999999992</v>
      </c>
      <c r="E8" s="192">
        <v>89493.364999999991</v>
      </c>
      <c r="F8" s="192">
        <v>81914.569000000003</v>
      </c>
      <c r="G8" s="192">
        <v>86371.3</v>
      </c>
      <c r="H8" s="192">
        <v>122399.00100000002</v>
      </c>
      <c r="I8" s="192">
        <v>125153.99100000001</v>
      </c>
      <c r="J8" s="192">
        <f>'2'!AC19</f>
        <v>116754.90900000001</v>
      </c>
      <c r="K8" s="192">
        <f>'2'!AD19</f>
        <v>109963.90500000001</v>
      </c>
      <c r="L8" s="188">
        <f>'2'!AE19</f>
        <v>137123.27999999997</v>
      </c>
      <c r="M8" s="149"/>
      <c r="N8" s="172">
        <f>SUM('2'!AE7:AE14)</f>
        <v>87281.572999999975</v>
      </c>
      <c r="O8" s="188">
        <f>SUM('2'!AF7:AF14)</f>
        <v>93575.495000000024</v>
      </c>
      <c r="P8" s="169">
        <f>SUM('2'!AD15:AD18,'2'!AE7:AE14)</f>
        <v>129424.86499999996</v>
      </c>
      <c r="Q8" s="188">
        <f>SUM('2'!AE15:AE18,'2'!AF7:AF14)</f>
        <v>143417.20200000002</v>
      </c>
      <c r="X8" s="151" t="s">
        <v>62</v>
      </c>
      <c r="Y8" s="151"/>
      <c r="Z8" s="156"/>
      <c r="AA8" s="151"/>
      <c r="AB8" s="156"/>
      <c r="AC8" s="156"/>
      <c r="AD8" s="151"/>
      <c r="AE8" s="151"/>
      <c r="AF8" s="156" t="e">
        <f>#REF!-#REF!</f>
        <v>#REF!</v>
      </c>
      <c r="AG8" s="151"/>
    </row>
    <row r="9" spans="1:33" ht="27.95" customHeight="1" thickBot="1" x14ac:dyDescent="0.3">
      <c r="A9" s="170" t="s">
        <v>60</v>
      </c>
      <c r="B9" s="195"/>
      <c r="C9" s="196">
        <f t="shared" ref="C9:L9" si="1">(C8-B8)/B8</f>
        <v>0.2704215924390953</v>
      </c>
      <c r="D9" s="196">
        <f t="shared" si="1"/>
        <v>-1.5727210912017519E-2</v>
      </c>
      <c r="E9" s="196">
        <f t="shared" si="1"/>
        <v>0.13141316724760296</v>
      </c>
      <c r="F9" s="196">
        <f t="shared" si="1"/>
        <v>-8.4685563002352054E-2</v>
      </c>
      <c r="G9" s="196">
        <f t="shared" si="1"/>
        <v>5.4407061581438577E-2</v>
      </c>
      <c r="H9" s="196">
        <f t="shared" si="1"/>
        <v>0.41712583925447472</v>
      </c>
      <c r="I9" s="196">
        <f t="shared" si="1"/>
        <v>2.250827194251357E-2</v>
      </c>
      <c r="J9" s="196">
        <f t="shared" si="1"/>
        <v>-6.7109981334913998E-2</v>
      </c>
      <c r="K9" s="196">
        <f t="shared" si="1"/>
        <v>-5.8164612162046221E-2</v>
      </c>
      <c r="L9" s="86">
        <f t="shared" si="1"/>
        <v>0.24698445367141111</v>
      </c>
      <c r="M9" s="16"/>
      <c r="N9" s="173"/>
      <c r="O9" s="86">
        <f>(O8-N8)/N8</f>
        <v>7.2110547320223609E-2</v>
      </c>
      <c r="P9" s="348"/>
      <c r="Q9" s="86">
        <f>(Q8-P8)/P8</f>
        <v>0.10811165999670977</v>
      </c>
      <c r="X9" s="151" t="s">
        <v>63</v>
      </c>
      <c r="Y9" s="151"/>
      <c r="Z9" s="156"/>
      <c r="AA9" s="151"/>
      <c r="AB9" s="156"/>
      <c r="AC9" s="156"/>
      <c r="AD9" s="151"/>
      <c r="AE9" s="151"/>
      <c r="AF9" s="156" t="e">
        <f>#REF!-#REF!</f>
        <v>#REF!</v>
      </c>
      <c r="AG9" s="151"/>
    </row>
    <row r="10" spans="1:33" ht="27.95" customHeight="1" x14ac:dyDescent="0.25">
      <c r="A10" s="14" t="s">
        <v>64</v>
      </c>
      <c r="B10" s="197">
        <f>(B6-B8)</f>
        <v>532729.95499999938</v>
      </c>
      <c r="C10" s="198">
        <f t="shared" ref="C10:L10" si="2">(C6-C8)</f>
        <v>495602.94900000037</v>
      </c>
      <c r="D10" s="198">
        <f t="shared" si="2"/>
        <v>464912.54300000041</v>
      </c>
      <c r="E10" s="198">
        <f t="shared" si="2"/>
        <v>524886.83999999927</v>
      </c>
      <c r="F10" s="198">
        <f t="shared" si="2"/>
        <v>575003.69100000104</v>
      </c>
      <c r="G10" s="198">
        <f t="shared" si="2"/>
        <v>617133.53500000073</v>
      </c>
      <c r="H10" s="198">
        <f t="shared" si="2"/>
        <v>598394.56100000138</v>
      </c>
      <c r="I10" s="198">
        <f t="shared" si="2"/>
        <v>601130.81199999875</v>
      </c>
      <c r="J10" s="198">
        <f t="shared" si="2"/>
        <v>618778.99600000016</v>
      </c>
      <c r="K10" s="198">
        <f t="shared" si="2"/>
        <v>613706.598</v>
      </c>
      <c r="L10" s="189">
        <f t="shared" si="2"/>
        <v>641913.05099999974</v>
      </c>
      <c r="M10" s="1"/>
      <c r="N10" s="174">
        <f>N6-N8</f>
        <v>377274.44499999989</v>
      </c>
      <c r="O10" s="189">
        <f>O6-O8</f>
        <v>403060.07500000007</v>
      </c>
      <c r="P10" s="3">
        <f>P6-P8</f>
        <v>633802.57799999975</v>
      </c>
      <c r="Q10" s="189">
        <f>Q6-Q8</f>
        <v>668275.00599999994</v>
      </c>
      <c r="X10" s="151" t="s">
        <v>65</v>
      </c>
      <c r="Y10" s="151"/>
      <c r="Z10" s="156"/>
      <c r="AA10" s="151"/>
      <c r="AB10" s="156"/>
      <c r="AC10" s="156"/>
      <c r="AD10" s="151"/>
      <c r="AE10" s="151"/>
      <c r="AF10" s="156" t="e">
        <f>#REF!-#REF!</f>
        <v>#REF!</v>
      </c>
      <c r="AG10" s="151"/>
    </row>
    <row r="11" spans="1:33" ht="27.95" customHeight="1" thickBot="1" x14ac:dyDescent="0.3">
      <c r="A11" s="170" t="s">
        <v>60</v>
      </c>
      <c r="B11" s="195"/>
      <c r="C11" s="196">
        <f t="shared" ref="C11:L11" si="3">(C10-B10)/B10</f>
        <v>-6.9691981183973503E-2</v>
      </c>
      <c r="D11" s="196">
        <f t="shared" si="3"/>
        <v>-6.1925390197789032E-2</v>
      </c>
      <c r="E11" s="196">
        <f t="shared" si="3"/>
        <v>0.12900124529442691</v>
      </c>
      <c r="F11" s="196">
        <f t="shared" si="3"/>
        <v>9.5481248872617649E-2</v>
      </c>
      <c r="G11" s="196">
        <f t="shared" si="3"/>
        <v>7.3268823590907375E-2</v>
      </c>
      <c r="H11" s="196">
        <f t="shared" si="3"/>
        <v>-3.0364536906909986E-2</v>
      </c>
      <c r="I11" s="196">
        <f t="shared" si="3"/>
        <v>4.5726535271722896E-3</v>
      </c>
      <c r="J11" s="196">
        <f t="shared" si="3"/>
        <v>2.9358308786875894E-2</v>
      </c>
      <c r="K11" s="196">
        <f t="shared" si="3"/>
        <v>-8.1974307996714214E-3</v>
      </c>
      <c r="L11" s="86">
        <f t="shared" si="3"/>
        <v>4.5960811064963893E-2</v>
      </c>
      <c r="M11" s="16"/>
      <c r="N11" s="173"/>
      <c r="O11" s="86">
        <f>(O10-N10)/N10</f>
        <v>6.8347141826688496E-2</v>
      </c>
      <c r="P11" s="348"/>
      <c r="Q11" s="86">
        <f>(Q10-P10)/P10</f>
        <v>5.4389851345792731E-2</v>
      </c>
      <c r="X11" s="151" t="s">
        <v>66</v>
      </c>
      <c r="Y11" s="151"/>
      <c r="Z11" s="156"/>
      <c r="AA11" s="151"/>
      <c r="AB11" s="156"/>
      <c r="AC11" s="156"/>
      <c r="AD11" s="151"/>
      <c r="AE11" s="151"/>
      <c r="AF11" s="156" t="e">
        <f>#REF!-#REF!</f>
        <v>#REF!</v>
      </c>
      <c r="AG11" s="151"/>
    </row>
    <row r="12" spans="1:33" ht="27.95" hidden="1" customHeight="1" thickBot="1" x14ac:dyDescent="0.3">
      <c r="A12" s="157" t="s">
        <v>67</v>
      </c>
      <c r="B12" s="199">
        <f>(B6/B8)</f>
        <v>9.4217210737695982</v>
      </c>
      <c r="C12" s="200">
        <f t="shared" ref="C12:O12" si="4">(C6/C8)</f>
        <v>7.1670824030294336</v>
      </c>
      <c r="D12" s="200">
        <f t="shared" si="4"/>
        <v>6.8776220200097287</v>
      </c>
      <c r="E12" s="200">
        <f t="shared" si="4"/>
        <v>6.8650922333739413</v>
      </c>
      <c r="F12" s="201">
        <f t="shared" si="4"/>
        <v>8.0195533959288863</v>
      </c>
      <c r="G12" s="201"/>
      <c r="H12" s="201"/>
      <c r="I12" s="201"/>
      <c r="J12" s="201"/>
      <c r="K12" s="201"/>
      <c r="L12" s="201"/>
      <c r="M12" s="155"/>
      <c r="N12" s="154">
        <f t="shared" si="4"/>
        <v>5.3224982322442793</v>
      </c>
      <c r="O12" s="190">
        <f t="shared" si="4"/>
        <v>5.3073250641099996</v>
      </c>
      <c r="P12" s="154">
        <f>P6/P8</f>
        <v>5.8970696473200874</v>
      </c>
      <c r="Q12" s="190">
        <f>Q6/Q8</f>
        <v>5.659657256456585</v>
      </c>
      <c r="X12" s="151" t="s">
        <v>68</v>
      </c>
      <c r="Y12" s="151"/>
      <c r="Z12" s="156"/>
      <c r="AA12" s="151"/>
      <c r="AB12" s="156"/>
      <c r="AC12" s="156"/>
      <c r="AD12" s="151"/>
      <c r="AE12" s="151"/>
      <c r="AF12" s="156" t="e">
        <f>#REF!-#REF!</f>
        <v>#REF!</v>
      </c>
      <c r="AG12" s="151"/>
    </row>
    <row r="13" spans="1:33" ht="30" customHeight="1" thickBot="1" x14ac:dyDescent="0.3">
      <c r="Q13" s="65"/>
      <c r="X13" s="151" t="s">
        <v>69</v>
      </c>
      <c r="Y13" s="151"/>
      <c r="Z13" s="156"/>
      <c r="AA13" s="151"/>
      <c r="AB13" s="156"/>
      <c r="AC13" s="156"/>
      <c r="AD13" s="151"/>
      <c r="AE13" s="151"/>
      <c r="AF13" s="156" t="e">
        <f>#REF!-#REF!</f>
        <v>#REF!</v>
      </c>
      <c r="AG13" s="151"/>
    </row>
    <row r="14" spans="1:33" ht="22.5" customHeight="1" x14ac:dyDescent="0.25">
      <c r="A14" s="358" t="s">
        <v>2</v>
      </c>
      <c r="B14" s="360">
        <v>2007</v>
      </c>
      <c r="C14" s="356">
        <v>2008</v>
      </c>
      <c r="D14" s="356">
        <v>2009</v>
      </c>
      <c r="E14" s="356">
        <v>2010</v>
      </c>
      <c r="F14" s="356">
        <v>2011</v>
      </c>
      <c r="G14" s="356">
        <v>2012</v>
      </c>
      <c r="H14" s="356">
        <v>2013</v>
      </c>
      <c r="I14" s="356">
        <v>2014</v>
      </c>
      <c r="J14" s="356">
        <v>2015</v>
      </c>
      <c r="K14" s="362">
        <v>2016</v>
      </c>
      <c r="L14" s="364">
        <v>2017</v>
      </c>
      <c r="M14" s="203" t="s">
        <v>55</v>
      </c>
      <c r="N14" s="354" t="str">
        <f>N3</f>
        <v>Jan - Ago</v>
      </c>
      <c r="O14" s="355"/>
      <c r="P14" s="352" t="s">
        <v>162</v>
      </c>
      <c r="Q14" s="353"/>
      <c r="X14" s="151" t="s">
        <v>70</v>
      </c>
      <c r="Y14" s="151"/>
      <c r="Z14" s="156"/>
      <c r="AA14" s="151"/>
      <c r="AB14" s="156"/>
      <c r="AC14" s="156"/>
      <c r="AD14" s="151"/>
      <c r="AE14" s="151"/>
      <c r="AF14" s="156" t="e">
        <f>#REF!-#REF!</f>
        <v>#REF!</v>
      </c>
      <c r="AG14" s="151"/>
    </row>
    <row r="15" spans="1:33" ht="31.5" customHeight="1" thickBot="1" x14ac:dyDescent="0.3">
      <c r="A15" s="359"/>
      <c r="B15" s="361"/>
      <c r="C15" s="357"/>
      <c r="D15" s="357"/>
      <c r="E15" s="357"/>
      <c r="F15" s="357"/>
      <c r="G15" s="357"/>
      <c r="H15" s="357"/>
      <c r="I15" s="357"/>
      <c r="J15" s="357"/>
      <c r="K15" s="363"/>
      <c r="L15" s="365"/>
      <c r="M15" s="204" t="str">
        <f>M4</f>
        <v>2007/2017</v>
      </c>
      <c r="N15" s="202">
        <f>N4</f>
        <v>2017</v>
      </c>
      <c r="O15" s="349">
        <f>O4</f>
        <v>2018</v>
      </c>
      <c r="P15" s="350" t="str">
        <f>P4</f>
        <v>set 16 a ago 17</v>
      </c>
      <c r="Q15" s="347" t="str">
        <f>Q4</f>
        <v>set17 a ago 18</v>
      </c>
      <c r="X15" s="151" t="s">
        <v>71</v>
      </c>
      <c r="Y15" s="151"/>
      <c r="Z15" s="156"/>
      <c r="AA15" s="151"/>
      <c r="AB15" s="156"/>
      <c r="AC15" s="156"/>
      <c r="AD15" s="151"/>
      <c r="AE15" s="151"/>
      <c r="AF15" s="156" t="e">
        <f>#REF!-#REF!</f>
        <v>#REF!</v>
      </c>
      <c r="AG15" s="151"/>
    </row>
    <row r="16" spans="1:33" s="151" customFormat="1" ht="3" customHeight="1" thickBot="1" x14ac:dyDescent="0.3">
      <c r="A16" s="150"/>
      <c r="B16" s="187">
        <v>2007</v>
      </c>
      <c r="C16" s="187">
        <v>2008</v>
      </c>
      <c r="D16" s="187">
        <v>2009</v>
      </c>
      <c r="E16" s="187">
        <v>2010</v>
      </c>
      <c r="F16" s="187">
        <v>2011</v>
      </c>
      <c r="G16" s="187"/>
      <c r="H16" s="187"/>
      <c r="I16" s="187"/>
      <c r="J16" s="187"/>
      <c r="K16" s="187"/>
      <c r="L16" s="300"/>
      <c r="M16" s="167"/>
      <c r="N16" s="150"/>
      <c r="O16" s="187"/>
      <c r="P16" s="150"/>
      <c r="Q16" s="187"/>
      <c r="X16" s="151" t="s">
        <v>72</v>
      </c>
      <c r="Z16" s="156"/>
      <c r="AB16" s="156"/>
      <c r="AC16" s="156"/>
      <c r="AF16" s="156" t="e">
        <f>#REF!-#REF!</f>
        <v>#REF!</v>
      </c>
    </row>
    <row r="17" spans="1:33" ht="27.75" customHeight="1" x14ac:dyDescent="0.25">
      <c r="A17" s="168" t="s">
        <v>56</v>
      </c>
      <c r="B17" s="191">
        <v>392293.98699999956</v>
      </c>
      <c r="C17" s="192">
        <v>370979.67800000019</v>
      </c>
      <c r="D17" s="192">
        <v>344221.9980000002</v>
      </c>
      <c r="E17" s="192">
        <v>386156.65199999954</v>
      </c>
      <c r="F17" s="192">
        <v>390987.57199999987</v>
      </c>
      <c r="G17" s="192">
        <v>406026.91199999966</v>
      </c>
      <c r="H17" s="192">
        <v>407591.94099999947</v>
      </c>
      <c r="I17" s="192">
        <v>406953.16899999988</v>
      </c>
      <c r="J17" s="192">
        <f>'2'!AM41</f>
        <v>421887.39099999977</v>
      </c>
      <c r="K17" s="296">
        <f>'2'!AN41</f>
        <v>430937.23899999994</v>
      </c>
      <c r="L17" s="188">
        <v>442975.94799999986</v>
      </c>
      <c r="M17" s="149"/>
      <c r="N17" s="172">
        <f>SUM('2'!AO29:AO36)</f>
        <v>256792.64299999998</v>
      </c>
      <c r="O17" s="188">
        <f>SUM('2'!AP29:AP36)</f>
        <v>276683.408</v>
      </c>
      <c r="P17" s="169">
        <f>SUM('2'!AN37:AN40,'2'!AO29:AO36)</f>
        <v>435356.29700000002</v>
      </c>
      <c r="Q17" s="188">
        <f>SUM('2'!AO37:AO40,'2'!AP29:AP36)</f>
        <v>463592.43700000003</v>
      </c>
      <c r="X17" s="151" t="s">
        <v>73</v>
      </c>
      <c r="Y17" s="151"/>
      <c r="Z17" s="156"/>
      <c r="AA17" s="151"/>
      <c r="AB17" s="156"/>
      <c r="AC17" s="156"/>
      <c r="AD17" s="151"/>
      <c r="AE17" s="151"/>
      <c r="AF17" s="156" t="e">
        <f>#REF!-#REF!</f>
        <v>#REF!</v>
      </c>
      <c r="AG17" s="151"/>
    </row>
    <row r="18" spans="1:33" ht="27.75" customHeight="1" thickBot="1" x14ac:dyDescent="0.3">
      <c r="A18" s="171" t="s">
        <v>60</v>
      </c>
      <c r="B18" s="193"/>
      <c r="C18" s="194">
        <f t="shared" ref="C18:I18" si="5">(C17-B17)/B17</f>
        <v>-5.4332489679479568E-2</v>
      </c>
      <c r="D18" s="194">
        <f t="shared" si="5"/>
        <v>-7.2127077537654183E-2</v>
      </c>
      <c r="E18" s="194">
        <f t="shared" si="5"/>
        <v>0.12182444539758704</v>
      </c>
      <c r="F18" s="194">
        <f t="shared" si="5"/>
        <v>1.2510259696368868E-2</v>
      </c>
      <c r="G18" s="194">
        <f t="shared" si="5"/>
        <v>3.8465007782906707E-2</v>
      </c>
      <c r="H18" s="194">
        <f t="shared" si="5"/>
        <v>3.8544957335237108E-3</v>
      </c>
      <c r="I18" s="194">
        <f t="shared" si="5"/>
        <v>-1.567185058743815E-3</v>
      </c>
      <c r="J18" s="194">
        <f t="shared" ref="J18" si="6">(J17-I17)/I17</f>
        <v>3.6697642720653928E-2</v>
      </c>
      <c r="K18" s="277">
        <f t="shared" ref="K18:L18" si="7">(K17-J17)/J17</f>
        <v>2.1450861516741034E-2</v>
      </c>
      <c r="L18" s="83">
        <f t="shared" si="7"/>
        <v>2.793610742004108E-2</v>
      </c>
      <c r="M18" s="1"/>
      <c r="N18" s="175"/>
      <c r="O18" s="83">
        <f>(O17-N17)/N17</f>
        <v>7.745846908861799E-2</v>
      </c>
      <c r="P18" s="1"/>
      <c r="Q18" s="83">
        <f>(Q17-P17)/P17</f>
        <v>6.4857543567355389E-2</v>
      </c>
      <c r="X18" s="151" t="s">
        <v>74</v>
      </c>
      <c r="Y18" s="151"/>
      <c r="Z18" s="156"/>
      <c r="AA18" s="151"/>
      <c r="AB18" s="156"/>
      <c r="AC18" s="156"/>
      <c r="AD18" s="151"/>
      <c r="AE18" s="151"/>
      <c r="AF18" s="156" t="e">
        <f>#REF!-#REF!</f>
        <v>#REF!</v>
      </c>
      <c r="AG18" s="151"/>
    </row>
    <row r="19" spans="1:33" ht="27.75" customHeight="1" x14ac:dyDescent="0.25">
      <c r="A19" s="168" t="s">
        <v>61</v>
      </c>
      <c r="B19" s="191">
        <v>62681.055999999982</v>
      </c>
      <c r="C19" s="192">
        <v>79621.592999999993</v>
      </c>
      <c r="D19" s="192">
        <v>77709.866999999998</v>
      </c>
      <c r="E19" s="192">
        <v>88593.929000000004</v>
      </c>
      <c r="F19" s="192">
        <v>80744.22</v>
      </c>
      <c r="G19" s="192">
        <v>85348.562999999995</v>
      </c>
      <c r="H19" s="192">
        <v>121368.93500000001</v>
      </c>
      <c r="I19" s="192">
        <v>124143.97100000002</v>
      </c>
      <c r="J19" s="192">
        <f>'2'!AC41</f>
        <v>115571.70700000001</v>
      </c>
      <c r="K19" s="296">
        <f>'2'!AD41</f>
        <v>108842.355</v>
      </c>
      <c r="L19" s="188">
        <f>'2'!AE41</f>
        <v>136096.07999999996</v>
      </c>
      <c r="M19" s="149"/>
      <c r="N19" s="172">
        <f>SUM('2'!AE29:AE36)</f>
        <v>86417.301999999967</v>
      </c>
      <c r="O19" s="188">
        <f>SUM('2'!AF29:AF36)</f>
        <v>92632.784000000014</v>
      </c>
      <c r="P19" s="169">
        <f>SUM('2'!AD37:AD40,'2'!AE29:AE36)</f>
        <v>128234.10799999998</v>
      </c>
      <c r="Q19" s="188">
        <f>SUM('2'!AE37:AE40,'2'!AF29:AF36)</f>
        <v>142311.56200000003</v>
      </c>
      <c r="X19" s="151" t="s">
        <v>75</v>
      </c>
      <c r="Y19" s="151"/>
      <c r="Z19" s="156"/>
      <c r="AA19" s="151"/>
      <c r="AB19" s="156"/>
      <c r="AC19" s="156"/>
      <c r="AD19" s="151"/>
      <c r="AE19" s="151"/>
      <c r="AF19" s="156" t="e">
        <f>#REF!-#REF!</f>
        <v>#REF!</v>
      </c>
      <c r="AG19" s="151"/>
    </row>
    <row r="20" spans="1:33" ht="27.75" customHeight="1" thickBot="1" x14ac:dyDescent="0.3">
      <c r="A20" s="170" t="s">
        <v>60</v>
      </c>
      <c r="B20" s="195"/>
      <c r="C20" s="196">
        <f t="shared" ref="C20:I20" si="8">(C19-B19)/B19</f>
        <v>0.27026566048919176</v>
      </c>
      <c r="D20" s="196">
        <f t="shared" si="8"/>
        <v>-2.4010145087149853E-2</v>
      </c>
      <c r="E20" s="196">
        <f t="shared" si="8"/>
        <v>0.14006023199087453</v>
      </c>
      <c r="F20" s="196">
        <f t="shared" si="8"/>
        <v>-8.860323826477999E-2</v>
      </c>
      <c r="G20" s="196">
        <f t="shared" si="8"/>
        <v>5.702380925842114E-2</v>
      </c>
      <c r="H20" s="196">
        <f t="shared" si="8"/>
        <v>0.42203841205856063</v>
      </c>
      <c r="I20" s="196">
        <f t="shared" si="8"/>
        <v>2.2864466924753087E-2</v>
      </c>
      <c r="J20" s="196">
        <f t="shared" ref="J20" si="9">(J19-I19)/I19</f>
        <v>-6.9050989193828904E-2</v>
      </c>
      <c r="K20" s="297">
        <f t="shared" ref="K20:L20" si="10">(K19-J19)/J19</f>
        <v>-5.8226638462647376E-2</v>
      </c>
      <c r="L20" s="86">
        <f t="shared" si="10"/>
        <v>0.25039631860225703</v>
      </c>
      <c r="M20" s="16"/>
      <c r="N20" s="173"/>
      <c r="O20" s="86">
        <f>(O19-N19)/N19</f>
        <v>7.1924045950891288E-2</v>
      </c>
      <c r="P20" s="348"/>
      <c r="Q20" s="86">
        <f>(Q19-P19)/P19</f>
        <v>0.10977932641758664</v>
      </c>
    </row>
    <row r="21" spans="1:33" ht="27.75" customHeight="1" x14ac:dyDescent="0.25">
      <c r="A21" s="14" t="s">
        <v>64</v>
      </c>
      <c r="B21" s="197">
        <f>B17-B19</f>
        <v>329612.93099999957</v>
      </c>
      <c r="C21" s="198">
        <f t="shared" ref="C21:L21" si="11">C17-C19</f>
        <v>291358.0850000002</v>
      </c>
      <c r="D21" s="198">
        <f t="shared" si="11"/>
        <v>266512.13100000017</v>
      </c>
      <c r="E21" s="198">
        <f t="shared" si="11"/>
        <v>297562.72299999953</v>
      </c>
      <c r="F21" s="198">
        <f t="shared" si="11"/>
        <v>310243.35199999984</v>
      </c>
      <c r="G21" s="198">
        <f t="shared" si="11"/>
        <v>320678.3489999997</v>
      </c>
      <c r="H21" s="198">
        <f t="shared" si="11"/>
        <v>286223.00599999947</v>
      </c>
      <c r="I21" s="198">
        <f t="shared" si="11"/>
        <v>282809.19799999986</v>
      </c>
      <c r="J21" s="198">
        <f t="shared" si="11"/>
        <v>306315.68399999978</v>
      </c>
      <c r="K21" s="298">
        <f t="shared" si="11"/>
        <v>322094.88399999996</v>
      </c>
      <c r="L21" s="189">
        <f t="shared" si="11"/>
        <v>306879.8679999999</v>
      </c>
      <c r="M21" s="1"/>
      <c r="N21" s="174">
        <f>N17-N19</f>
        <v>170375.34100000001</v>
      </c>
      <c r="O21" s="189">
        <f>O17-O19</f>
        <v>184050.62399999998</v>
      </c>
      <c r="P21" s="3">
        <f>P17-P19</f>
        <v>307122.18900000001</v>
      </c>
      <c r="Q21" s="189">
        <f>Q17-Q19</f>
        <v>321280.875</v>
      </c>
    </row>
    <row r="22" spans="1:33" ht="27.75" customHeight="1" thickBot="1" x14ac:dyDescent="0.3">
      <c r="A22" s="170" t="s">
        <v>60</v>
      </c>
      <c r="B22" s="195"/>
      <c r="C22" s="196">
        <f t="shared" ref="C22:I22" si="12">(C21-B21)/B21</f>
        <v>-0.11605990664243518</v>
      </c>
      <c r="D22" s="196">
        <f t="shared" si="12"/>
        <v>-8.5276349890891168E-2</v>
      </c>
      <c r="E22" s="196">
        <f t="shared" si="12"/>
        <v>0.11650723696325607</v>
      </c>
      <c r="F22" s="196">
        <f t="shared" si="12"/>
        <v>4.2614978355337625E-2</v>
      </c>
      <c r="G22" s="196">
        <f t="shared" si="12"/>
        <v>3.3634877049677644E-2</v>
      </c>
      <c r="H22" s="196">
        <f t="shared" si="12"/>
        <v>-0.10744518021701634</v>
      </c>
      <c r="I22" s="196">
        <f t="shared" si="12"/>
        <v>-1.1927091563001816E-2</v>
      </c>
      <c r="J22" s="196">
        <f t="shared" ref="J22" si="13">(J21-I21)/I21</f>
        <v>8.3117827023433413E-2</v>
      </c>
      <c r="K22" s="297">
        <f t="shared" ref="K22:L22" si="14">(K21-J21)/J21</f>
        <v>5.1512869971098829E-2</v>
      </c>
      <c r="L22" s="86">
        <f t="shared" si="14"/>
        <v>-4.7237682918304484E-2</v>
      </c>
      <c r="M22" s="16"/>
      <c r="N22" s="173"/>
      <c r="O22" s="86">
        <f>(O21-N21)/N21</f>
        <v>8.0265623650314311E-2</v>
      </c>
      <c r="P22" s="348"/>
      <c r="Q22" s="86">
        <f>(Q21-P21)/P21</f>
        <v>4.6101149663269649E-2</v>
      </c>
    </row>
    <row r="23" spans="1:33" ht="27.75" hidden="1" customHeight="1" thickBot="1" x14ac:dyDescent="0.3">
      <c r="A23" s="157" t="s">
        <v>67</v>
      </c>
      <c r="B23" s="199">
        <f>(B17/B19)</f>
        <v>6.2585733558796406</v>
      </c>
      <c r="C23" s="200">
        <f>(C17/C19)</f>
        <v>4.6592847997904316</v>
      </c>
      <c r="D23" s="200">
        <f>(D17/D19)</f>
        <v>4.4295790391714371</v>
      </c>
      <c r="E23" s="200">
        <f>(E17/E19)</f>
        <v>4.358725889671283</v>
      </c>
      <c r="F23" s="201">
        <f>(F17/F19)</f>
        <v>4.8422979626281588</v>
      </c>
      <c r="G23" s="201"/>
      <c r="H23" s="201"/>
      <c r="I23" s="201"/>
      <c r="J23" s="201"/>
      <c r="K23" s="201"/>
      <c r="L23" s="201"/>
      <c r="M23" s="155"/>
      <c r="N23" s="154">
        <f>(N17/N19)</f>
        <v>2.9715420067152767</v>
      </c>
      <c r="O23" s="190">
        <f>(O17/O19)</f>
        <v>2.9868842978960877</v>
      </c>
      <c r="P23" s="154">
        <f>P17/P19</f>
        <v>3.395011700007303</v>
      </c>
      <c r="Q23" s="190">
        <f>Q17/Q19</f>
        <v>3.2575880025826707</v>
      </c>
    </row>
    <row r="24" spans="1:33" ht="30" customHeight="1" thickBot="1" x14ac:dyDescent="0.3">
      <c r="Q24" s="65"/>
    </row>
    <row r="25" spans="1:33" ht="22.5" customHeight="1" x14ac:dyDescent="0.25">
      <c r="A25" s="358" t="s">
        <v>16</v>
      </c>
      <c r="B25" s="360">
        <v>2007</v>
      </c>
      <c r="C25" s="356">
        <v>2008</v>
      </c>
      <c r="D25" s="356">
        <v>2009</v>
      </c>
      <c r="E25" s="356">
        <v>2010</v>
      </c>
      <c r="F25" s="356">
        <v>2011</v>
      </c>
      <c r="G25" s="356">
        <v>2012</v>
      </c>
      <c r="H25" s="356">
        <v>2013</v>
      </c>
      <c r="I25" s="356">
        <v>2014</v>
      </c>
      <c r="J25" s="356">
        <v>2015</v>
      </c>
      <c r="K25" s="362">
        <v>2016</v>
      </c>
      <c r="L25" s="364">
        <v>2017</v>
      </c>
      <c r="M25" s="203" t="s">
        <v>55</v>
      </c>
      <c r="N25" s="354" t="str">
        <f>N14</f>
        <v>Jan - Ago</v>
      </c>
      <c r="O25" s="355"/>
      <c r="P25" s="352" t="s">
        <v>162</v>
      </c>
      <c r="Q25" s="353"/>
    </row>
    <row r="26" spans="1:33" ht="31.5" customHeight="1" thickBot="1" x14ac:dyDescent="0.3">
      <c r="A26" s="359"/>
      <c r="B26" s="361"/>
      <c r="C26" s="357"/>
      <c r="D26" s="357"/>
      <c r="E26" s="357"/>
      <c r="F26" s="357"/>
      <c r="G26" s="357"/>
      <c r="H26" s="357"/>
      <c r="I26" s="357"/>
      <c r="J26" s="357"/>
      <c r="K26" s="363"/>
      <c r="L26" s="365"/>
      <c r="M26" s="204" t="str">
        <f>M4</f>
        <v>2007/2017</v>
      </c>
      <c r="N26" s="202">
        <f>N4</f>
        <v>2017</v>
      </c>
      <c r="O26" s="349">
        <f>O4</f>
        <v>2018</v>
      </c>
      <c r="P26" s="350" t="str">
        <f>P4</f>
        <v>set 16 a ago 17</v>
      </c>
      <c r="Q26" s="347" t="str">
        <f>Q4</f>
        <v>set17 a ago 18</v>
      </c>
    </row>
    <row r="27" spans="1:33" s="151" customFormat="1" ht="3" customHeight="1" thickBot="1" x14ac:dyDescent="0.3">
      <c r="A27" s="150"/>
      <c r="B27" s="187">
        <v>2007</v>
      </c>
      <c r="C27" s="187">
        <v>2008</v>
      </c>
      <c r="D27" s="187">
        <v>2009</v>
      </c>
      <c r="E27" s="187">
        <v>2010</v>
      </c>
      <c r="F27" s="187">
        <v>2011</v>
      </c>
      <c r="G27" s="187"/>
      <c r="H27" s="187"/>
      <c r="I27" s="187"/>
      <c r="J27" s="187"/>
      <c r="K27" s="187"/>
      <c r="L27" s="300"/>
      <c r="M27" s="167"/>
      <c r="N27" s="150"/>
      <c r="O27" s="187"/>
      <c r="P27" s="150"/>
      <c r="Q27" s="187"/>
    </row>
    <row r="28" spans="1:33" ht="27.75" customHeight="1" x14ac:dyDescent="0.25">
      <c r="A28" s="168" t="s">
        <v>56</v>
      </c>
      <c r="B28" s="191">
        <v>203692.62899999981</v>
      </c>
      <c r="C28" s="192">
        <v>204985.89900000018</v>
      </c>
      <c r="D28" s="192">
        <v>199789.29300000027</v>
      </c>
      <c r="E28" s="192">
        <v>228223.55300000019</v>
      </c>
      <c r="F28" s="192">
        <v>265930.68800000026</v>
      </c>
      <c r="G28" s="192">
        <v>297477.92300000013</v>
      </c>
      <c r="H28" s="192">
        <v>313201.62099999894</v>
      </c>
      <c r="I28" s="192">
        <v>319331.63400000043</v>
      </c>
      <c r="J28" s="192">
        <f>'2'!AM63</f>
        <v>313646.51399999997</v>
      </c>
      <c r="K28" s="296">
        <f>'2'!AN63</f>
        <v>292733.26400000002</v>
      </c>
      <c r="L28" s="188">
        <f>'2'!AO63</f>
        <v>335910.984</v>
      </c>
      <c r="M28" s="149"/>
      <c r="N28" s="172">
        <f>SUM('2'!AO51:AO58)</f>
        <v>207763.37500000003</v>
      </c>
      <c r="O28" s="188">
        <f>SUM('2'!AP51:AP58)</f>
        <v>219952.16199999995</v>
      </c>
      <c r="P28" s="169">
        <f>SUM('2'!AN59:AN62,'2'!AO51:AO58)</f>
        <v>327871.14600000001</v>
      </c>
      <c r="Q28" s="188">
        <f>SUM('2'!AO59:AO62,'2'!AP51:AP58)</f>
        <v>348099.77099999995</v>
      </c>
    </row>
    <row r="29" spans="1:33" ht="27.75" customHeight="1" thickBot="1" x14ac:dyDescent="0.3">
      <c r="A29" s="171" t="s">
        <v>60</v>
      </c>
      <c r="B29" s="193"/>
      <c r="C29" s="194">
        <f t="shared" ref="C29:I29" si="15">(C28-B28)/B28</f>
        <v>6.3491251811589565E-3</v>
      </c>
      <c r="D29" s="194">
        <f t="shared" si="15"/>
        <v>-2.5351041341628616E-2</v>
      </c>
      <c r="E29" s="194">
        <f t="shared" si="15"/>
        <v>0.14232124040801267</v>
      </c>
      <c r="F29" s="194">
        <f t="shared" si="15"/>
        <v>0.16522017339726561</v>
      </c>
      <c r="G29" s="194">
        <f t="shared" si="15"/>
        <v>0.11862953928807134</v>
      </c>
      <c r="H29" s="194">
        <f t="shared" si="15"/>
        <v>5.2856688797033195E-2</v>
      </c>
      <c r="I29" s="194">
        <f t="shared" si="15"/>
        <v>1.9572098574807541E-2</v>
      </c>
      <c r="J29" s="194">
        <f t="shared" ref="J29" si="16">(J28-I28)/I28</f>
        <v>-1.7803184510058447E-2</v>
      </c>
      <c r="K29" s="277">
        <f t="shared" ref="K29:L29" si="17">(K28-J28)/J28</f>
        <v>-6.6677769611684395E-2</v>
      </c>
      <c r="L29" s="83">
        <f t="shared" si="17"/>
        <v>0.14749850908641515</v>
      </c>
      <c r="M29" s="1"/>
      <c r="N29" s="175"/>
      <c r="O29" s="83">
        <f>(O28-N28)/N28</f>
        <v>5.8666677897391308E-2</v>
      </c>
      <c r="P29" s="1"/>
      <c r="Q29" s="83">
        <f>(Q28-P28)/P28</f>
        <v>6.1696874661852502E-2</v>
      </c>
    </row>
    <row r="30" spans="1:33" ht="27.75" customHeight="1" x14ac:dyDescent="0.25">
      <c r="A30" s="168" t="s">
        <v>61</v>
      </c>
      <c r="B30" s="191">
        <v>575.60500000000002</v>
      </c>
      <c r="C30" s="192">
        <v>741.03499999999963</v>
      </c>
      <c r="D30" s="192">
        <v>1388.8809999999992</v>
      </c>
      <c r="E30" s="192">
        <v>899.43599999999992</v>
      </c>
      <c r="F30" s="192">
        <v>1170.3489999999999</v>
      </c>
      <c r="G30" s="192">
        <v>1022.7370000000001</v>
      </c>
      <c r="H30" s="192">
        <v>1030.066</v>
      </c>
      <c r="I30" s="192">
        <v>1010.0199999999998</v>
      </c>
      <c r="J30" s="192">
        <f>'2'!AC63</f>
        <v>1183.202</v>
      </c>
      <c r="K30" s="296">
        <f>'2'!AD63</f>
        <v>1121.55</v>
      </c>
      <c r="L30" s="188">
        <f>'2'!AE63</f>
        <v>1027.1999999999998</v>
      </c>
      <c r="M30" s="149"/>
      <c r="N30" s="172">
        <f>SUM('2'!AE51:AE58)</f>
        <v>864.27099999999996</v>
      </c>
      <c r="O30" s="188">
        <f>SUM('2'!AF51:AF58)</f>
        <v>942.71100000000013</v>
      </c>
      <c r="P30" s="169">
        <f>SUM('2'!AD59:AD62,'2'!AE51:AE58)</f>
        <v>1190.7570000000001</v>
      </c>
      <c r="Q30" s="188">
        <f>SUM('2'!AE59:AE62,'2'!AF51:AF58)</f>
        <v>1105.6399999999999</v>
      </c>
    </row>
    <row r="31" spans="1:33" ht="27.75" customHeight="1" thickBot="1" x14ac:dyDescent="0.3">
      <c r="A31" s="170" t="s">
        <v>60</v>
      </c>
      <c r="B31" s="195"/>
      <c r="C31" s="196">
        <f t="shared" ref="C31:I31" si="18">(C30-B30)/B30</f>
        <v>0.28740195099069604</v>
      </c>
      <c r="D31" s="196">
        <f t="shared" si="18"/>
        <v>0.87424480625071677</v>
      </c>
      <c r="E31" s="196">
        <f t="shared" si="18"/>
        <v>-0.35240240164564102</v>
      </c>
      <c r="F31" s="196">
        <f t="shared" si="18"/>
        <v>0.30120319844880572</v>
      </c>
      <c r="G31" s="196">
        <f t="shared" si="18"/>
        <v>-0.12612648022085707</v>
      </c>
      <c r="H31" s="196">
        <f t="shared" si="18"/>
        <v>7.1660651760911652E-3</v>
      </c>
      <c r="I31" s="196">
        <f t="shared" si="18"/>
        <v>-1.9460888913914523E-2</v>
      </c>
      <c r="J31" s="196">
        <f t="shared" ref="J31" si="19">(J30-I30)/I30</f>
        <v>0.17146393140729915</v>
      </c>
      <c r="K31" s="297">
        <f t="shared" ref="K31:L31" si="20">(K30-J30)/J30</f>
        <v>-5.2106064729437615E-2</v>
      </c>
      <c r="L31" s="86">
        <f t="shared" si="20"/>
        <v>-8.4124648923365117E-2</v>
      </c>
      <c r="M31" s="16"/>
      <c r="N31" s="173"/>
      <c r="O31" s="86">
        <f>(O30-N30)/N30</f>
        <v>9.0758569939290074E-2</v>
      </c>
      <c r="P31" s="348"/>
      <c r="Q31" s="86">
        <f>(Q30-P30)/P30</f>
        <v>-7.1481418962895185E-2</v>
      </c>
    </row>
    <row r="32" spans="1:33" ht="27.75" customHeight="1" x14ac:dyDescent="0.25">
      <c r="A32" s="14" t="s">
        <v>64</v>
      </c>
      <c r="B32" s="197">
        <f>(B28-B30)</f>
        <v>203117.0239999998</v>
      </c>
      <c r="C32" s="198">
        <f t="shared" ref="C32:L32" si="21">(C28-C30)</f>
        <v>204244.86400000018</v>
      </c>
      <c r="D32" s="198">
        <f t="shared" si="21"/>
        <v>198400.41200000027</v>
      </c>
      <c r="E32" s="198">
        <f t="shared" si="21"/>
        <v>227324.1170000002</v>
      </c>
      <c r="F32" s="198">
        <f t="shared" si="21"/>
        <v>264760.33900000027</v>
      </c>
      <c r="G32" s="198">
        <f t="shared" si="21"/>
        <v>296455.1860000001</v>
      </c>
      <c r="H32" s="198">
        <f t="shared" si="21"/>
        <v>312171.55499999895</v>
      </c>
      <c r="I32" s="198">
        <f t="shared" si="21"/>
        <v>318321.61400000041</v>
      </c>
      <c r="J32" s="198">
        <f t="shared" si="21"/>
        <v>312463.31199999998</v>
      </c>
      <c r="K32" s="298">
        <f t="shared" si="21"/>
        <v>291611.71400000004</v>
      </c>
      <c r="L32" s="189">
        <f t="shared" si="21"/>
        <v>334883.78399999999</v>
      </c>
      <c r="M32" s="1"/>
      <c r="N32" s="174">
        <f>N28-N30</f>
        <v>206899.10400000002</v>
      </c>
      <c r="O32" s="189">
        <f>O28-O30</f>
        <v>219009.45099999994</v>
      </c>
      <c r="P32" s="3">
        <f>P28-P30</f>
        <v>326680.38900000002</v>
      </c>
      <c r="Q32" s="189">
        <f>Q28-Q30</f>
        <v>346994.13099999994</v>
      </c>
    </row>
    <row r="33" spans="1:17" ht="27.75" customHeight="1" thickBot="1" x14ac:dyDescent="0.3">
      <c r="A33" s="170" t="s">
        <v>60</v>
      </c>
      <c r="B33" s="195"/>
      <c r="C33" s="196">
        <f t="shared" ref="C33:I33" si="22">(C32-B32)/B32</f>
        <v>5.5526611102788507E-3</v>
      </c>
      <c r="D33" s="196">
        <f t="shared" si="22"/>
        <v>-2.8614927619427914E-2</v>
      </c>
      <c r="E33" s="196">
        <f t="shared" si="22"/>
        <v>0.14578450068944357</v>
      </c>
      <c r="F33" s="196">
        <f t="shared" si="22"/>
        <v>0.16468213973091131</v>
      </c>
      <c r="G33" s="196">
        <f t="shared" si="22"/>
        <v>0.11971146101304773</v>
      </c>
      <c r="H33" s="196">
        <f t="shared" si="22"/>
        <v>5.3014316302089706E-2</v>
      </c>
      <c r="I33" s="196">
        <f t="shared" si="22"/>
        <v>1.9700894913380191E-2</v>
      </c>
      <c r="J33" s="196">
        <f t="shared" ref="J33" si="23">(J32-I32)/I32</f>
        <v>-1.8403720458644145E-2</v>
      </c>
      <c r="K33" s="297">
        <f t="shared" ref="K33:L33" si="24">(K32-J32)/J32</f>
        <v>-6.673294815488591E-2</v>
      </c>
      <c r="L33" s="86">
        <f t="shared" si="24"/>
        <v>0.14838934076564544</v>
      </c>
      <c r="M33" s="16"/>
      <c r="N33" s="173"/>
      <c r="O33" s="86">
        <f>(O32-N32)/N32</f>
        <v>5.8532621774910733E-2</v>
      </c>
      <c r="P33" s="348"/>
      <c r="Q33" s="86">
        <f>(Q32-P32)/P32</f>
        <v>6.2182312388515952E-2</v>
      </c>
    </row>
    <row r="34" spans="1:17" ht="27.75" hidden="1" customHeight="1" thickBot="1" x14ac:dyDescent="0.3">
      <c r="A34" s="157" t="s">
        <v>67</v>
      </c>
      <c r="B34" s="199">
        <f>(B28/B30)</f>
        <v>353.87571164253228</v>
      </c>
      <c r="C34" s="200">
        <f>(C28/C30)</f>
        <v>276.62107592758815</v>
      </c>
      <c r="D34" s="200">
        <f>(D28/D30)</f>
        <v>143.84910802293385</v>
      </c>
      <c r="E34" s="200">
        <f>(E28/E30)</f>
        <v>253.74073641704379</v>
      </c>
      <c r="F34" s="201">
        <f>(F28/F30)</f>
        <v>227.22340771855255</v>
      </c>
      <c r="G34" s="201"/>
      <c r="H34" s="201"/>
      <c r="I34" s="201"/>
      <c r="J34" s="201"/>
      <c r="K34" s="201"/>
      <c r="L34" s="201"/>
      <c r="M34" s="155"/>
      <c r="N34" s="154">
        <f>(N28/N30)</f>
        <v>240.39146864814398</v>
      </c>
      <c r="O34" s="190">
        <f>(O28/O30)</f>
        <v>233.31876046847859</v>
      </c>
    </row>
    <row r="36" spans="1:17" x14ac:dyDescent="0.25">
      <c r="A36" s="9" t="s">
        <v>76</v>
      </c>
    </row>
  </sheetData>
  <mergeCells count="42">
    <mergeCell ref="I25:I26"/>
    <mergeCell ref="L3:L4"/>
    <mergeCell ref="L14:L15"/>
    <mergeCell ref="L25:L26"/>
    <mergeCell ref="K25:K26"/>
    <mergeCell ref="K3:K4"/>
    <mergeCell ref="A25:A26"/>
    <mergeCell ref="B25:B26"/>
    <mergeCell ref="C25:C26"/>
    <mergeCell ref="D25:D26"/>
    <mergeCell ref="E25:E26"/>
    <mergeCell ref="A14:A15"/>
    <mergeCell ref="B14:B15"/>
    <mergeCell ref="C14:C15"/>
    <mergeCell ref="D14:D15"/>
    <mergeCell ref="E14:E15"/>
    <mergeCell ref="F3:F4"/>
    <mergeCell ref="G3:G4"/>
    <mergeCell ref="H3:H4"/>
    <mergeCell ref="I3:I4"/>
    <mergeCell ref="N25:O25"/>
    <mergeCell ref="J14:J15"/>
    <mergeCell ref="F14:F15"/>
    <mergeCell ref="G14:G15"/>
    <mergeCell ref="H14:H15"/>
    <mergeCell ref="I14:I15"/>
    <mergeCell ref="K14:K15"/>
    <mergeCell ref="N14:O14"/>
    <mergeCell ref="J25:J26"/>
    <mergeCell ref="F25:F26"/>
    <mergeCell ref="G25:G26"/>
    <mergeCell ref="H25:H26"/>
    <mergeCell ref="A3:A4"/>
    <mergeCell ref="B3:B4"/>
    <mergeCell ref="C3:C4"/>
    <mergeCell ref="D3:D4"/>
    <mergeCell ref="E3:E4"/>
    <mergeCell ref="P3:Q3"/>
    <mergeCell ref="P14:Q14"/>
    <mergeCell ref="P25:Q25"/>
    <mergeCell ref="N3:O3"/>
    <mergeCell ref="J3:J4"/>
  </mergeCells>
  <conditionalFormatting sqref="N12:O12">
    <cfRule type="cellIs" dxfId="17" priority="210" operator="greaterThan">
      <formula>0</formula>
    </cfRule>
    <cfRule type="cellIs" dxfId="16" priority="211" operator="lessThan">
      <formula>0</formula>
    </cfRule>
  </conditionalFormatting>
  <conditionalFormatting sqref="B12:L12">
    <cfRule type="cellIs" dxfId="15" priority="208" operator="greaterThan">
      <formula>0</formula>
    </cfRule>
    <cfRule type="cellIs" dxfId="14" priority="209" operator="lessThan">
      <formula>0</formula>
    </cfRule>
  </conditionalFormatting>
  <conditionalFormatting sqref="B23:L23">
    <cfRule type="cellIs" dxfId="13" priority="188" operator="greaterThan">
      <formula>0</formula>
    </cfRule>
    <cfRule type="cellIs" dxfId="12" priority="189" operator="lessThan">
      <formula>0</formula>
    </cfRule>
  </conditionalFormatting>
  <conditionalFormatting sqref="N23:O23">
    <cfRule type="cellIs" dxfId="11" priority="190" operator="greaterThan">
      <formula>0</formula>
    </cfRule>
    <cfRule type="cellIs" dxfId="10" priority="191" operator="lessThan">
      <formula>0</formula>
    </cfRule>
  </conditionalFormatting>
  <conditionalFormatting sqref="N34:O34">
    <cfRule type="cellIs" dxfId="9" priority="172" operator="greaterThan">
      <formula>0</formula>
    </cfRule>
    <cfRule type="cellIs" dxfId="8" priority="173" operator="lessThan">
      <formula>0</formula>
    </cfRule>
  </conditionalFormatting>
  <conditionalFormatting sqref="B34:L34">
    <cfRule type="cellIs" dxfId="7" priority="170" operator="greaterThan">
      <formula>0</formula>
    </cfRule>
    <cfRule type="cellIs" dxfId="6" priority="171" operator="lessThan">
      <formula>0</formula>
    </cfRule>
  </conditionalFormatting>
  <conditionalFormatting sqref="P12:Q12">
    <cfRule type="cellIs" dxfId="5" priority="12" operator="greaterThan">
      <formula>0</formula>
    </cfRule>
    <cfRule type="cellIs" dxfId="4" priority="13" operator="lessThan">
      <formula>0</formula>
    </cfRule>
  </conditionalFormatting>
  <conditionalFormatting sqref="P23:Q23">
    <cfRule type="cellIs" dxfId="3" priority="10" operator="greaterThan">
      <formula>0</formula>
    </cfRule>
    <cfRule type="cellIs" dxfId="2" priority="1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4294967292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5" id="{ABB28AFE-3C6F-4EB6-B354-99B70F866B6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C7:J7</xm:sqref>
        </x14:conditionalFormatting>
        <x14:conditionalFormatting xmlns:xm="http://schemas.microsoft.com/office/excel/2006/main">
          <x14:cfRule type="iconSet" priority="54" id="{110E76B7-4E0B-4C3D-A4A8-E160E618B79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</xm:sqref>
        </x14:conditionalFormatting>
        <x14:conditionalFormatting xmlns:xm="http://schemas.microsoft.com/office/excel/2006/main">
          <x14:cfRule type="iconSet" priority="52" id="{7579AD17-B03B-4C48-ADA0-CD26E0FA651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C9:J9</xm:sqref>
        </x14:conditionalFormatting>
        <x14:conditionalFormatting xmlns:xm="http://schemas.microsoft.com/office/excel/2006/main">
          <x14:cfRule type="iconSet" priority="51" id="{3C6E45D1-A71E-4397-BDCA-39AB9678E93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C11:J11</xm:sqref>
        </x14:conditionalFormatting>
        <x14:conditionalFormatting xmlns:xm="http://schemas.microsoft.com/office/excel/2006/main">
          <x14:cfRule type="iconSet" priority="48" id="{1A191C31-54EF-4ACD-8672-34C48A9C75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C18:L18</xm:sqref>
        </x14:conditionalFormatting>
        <x14:conditionalFormatting xmlns:xm="http://schemas.microsoft.com/office/excel/2006/main">
          <x14:cfRule type="iconSet" priority="47" id="{E7EE7943-4828-4A4B-8D15-101779AB5A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O18</xm:sqref>
        </x14:conditionalFormatting>
        <x14:conditionalFormatting xmlns:xm="http://schemas.microsoft.com/office/excel/2006/main">
          <x14:cfRule type="iconSet" priority="45" id="{C28AA0AD-F473-42DC-A4EB-A0E63117DF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C20:L20</xm:sqref>
        </x14:conditionalFormatting>
        <x14:conditionalFormatting xmlns:xm="http://schemas.microsoft.com/office/excel/2006/main">
          <x14:cfRule type="iconSet" priority="44" id="{F61510FB-9CD3-4784-9138-BF61AD8B483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C22:L22</xm:sqref>
        </x14:conditionalFormatting>
        <x14:conditionalFormatting xmlns:xm="http://schemas.microsoft.com/office/excel/2006/main">
          <x14:cfRule type="iconSet" priority="41" id="{8629E2D8-FA20-402E-988A-55B2134424E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C29:L29</xm:sqref>
        </x14:conditionalFormatting>
        <x14:conditionalFormatting xmlns:xm="http://schemas.microsoft.com/office/excel/2006/main">
          <x14:cfRule type="iconSet" priority="40" id="{0693E060-ACE6-4774-ABD7-29ECDB11FBF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</xm:sqref>
        </x14:conditionalFormatting>
        <x14:conditionalFormatting xmlns:xm="http://schemas.microsoft.com/office/excel/2006/main">
          <x14:cfRule type="iconSet" priority="38" id="{34B1737B-D781-48B9-BFDF-C9EC6A543EC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C31:L31</xm:sqref>
        </x14:conditionalFormatting>
        <x14:conditionalFormatting xmlns:xm="http://schemas.microsoft.com/office/excel/2006/main">
          <x14:cfRule type="iconSet" priority="37" id="{3C54684F-2043-4BF8-8221-93CB5B9CC27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C33:L33</xm:sqref>
        </x14:conditionalFormatting>
        <x14:conditionalFormatting xmlns:xm="http://schemas.microsoft.com/office/excel/2006/main">
          <x14:cfRule type="iconSet" priority="212" id="{F2FAD7D5-E6E1-4FE2-B50B-C66645B2B3C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O9</xm:sqref>
        </x14:conditionalFormatting>
        <x14:conditionalFormatting xmlns:xm="http://schemas.microsoft.com/office/excel/2006/main">
          <x14:cfRule type="iconSet" priority="213" id="{255B781A-5785-4BD7-BEF4-38A592BAA9C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O11</xm:sqref>
        </x14:conditionalFormatting>
        <x14:conditionalFormatting xmlns:xm="http://schemas.microsoft.com/office/excel/2006/main">
          <x14:cfRule type="iconSet" priority="214" id="{64052EBD-0303-4952-B15F-9F13492C41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O20</xm:sqref>
        </x14:conditionalFormatting>
        <x14:conditionalFormatting xmlns:xm="http://schemas.microsoft.com/office/excel/2006/main">
          <x14:cfRule type="iconSet" priority="215" id="{7B440260-6323-436A-94F4-BE4BB210C8B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O22</xm:sqref>
        </x14:conditionalFormatting>
        <x14:conditionalFormatting xmlns:xm="http://schemas.microsoft.com/office/excel/2006/main">
          <x14:cfRule type="iconSet" priority="216" id="{DC4FA5D0-4CD3-40D3-94E8-322FE6C4678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O31</xm:sqref>
        </x14:conditionalFormatting>
        <x14:conditionalFormatting xmlns:xm="http://schemas.microsoft.com/office/excel/2006/main">
          <x14:cfRule type="iconSet" priority="217" id="{1A5AAC2F-8B26-44DD-8332-1E333329975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O33</xm:sqref>
        </x14:conditionalFormatting>
        <x14:conditionalFormatting xmlns:xm="http://schemas.microsoft.com/office/excel/2006/main">
          <x14:cfRule type="iconSet" priority="34" id="{C9475C1C-E551-48AF-B61E-1CF231CE9C0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K7:L7</xm:sqref>
        </x14:conditionalFormatting>
        <x14:conditionalFormatting xmlns:xm="http://schemas.microsoft.com/office/excel/2006/main">
          <x14:cfRule type="iconSet" priority="33" id="{5F84C29B-3533-41FA-9E95-687252A886F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K9:L9</xm:sqref>
        </x14:conditionalFormatting>
        <x14:conditionalFormatting xmlns:xm="http://schemas.microsoft.com/office/excel/2006/main">
          <x14:cfRule type="iconSet" priority="32" id="{0927297A-49E8-40AE-97F4-BC662DC4C4B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K11:L11</xm:sqref>
        </x14:conditionalFormatting>
        <x14:conditionalFormatting xmlns:xm="http://schemas.microsoft.com/office/excel/2006/main">
          <x14:cfRule type="iconSet" priority="9" id="{AE63E27D-878B-43C3-A4DE-B922F816D2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8" id="{F99C0609-B6CD-4689-9AC7-541FF0217D4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P9:Q9</xm:sqref>
        </x14:conditionalFormatting>
        <x14:conditionalFormatting xmlns:xm="http://schemas.microsoft.com/office/excel/2006/main">
          <x14:cfRule type="iconSet" priority="7" id="{F4FBD849-47CF-464E-93D6-1ECA2E3211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P11:Q11</xm:sqref>
        </x14:conditionalFormatting>
        <x14:conditionalFormatting xmlns:xm="http://schemas.microsoft.com/office/excel/2006/main">
          <x14:cfRule type="iconSet" priority="6" id="{F974D057-3155-48FC-BD4E-096951C9293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Q18</xm:sqref>
        </x14:conditionalFormatting>
        <x14:conditionalFormatting xmlns:xm="http://schemas.microsoft.com/office/excel/2006/main">
          <x14:cfRule type="iconSet" priority="5" id="{719ECE97-AE17-4FDB-87BC-52DEE8C1E8C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P20:Q20</xm:sqref>
        </x14:conditionalFormatting>
        <x14:conditionalFormatting xmlns:xm="http://schemas.microsoft.com/office/excel/2006/main">
          <x14:cfRule type="iconSet" priority="4" id="{679A4456-DB93-4B20-A3B6-0F72117B55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P22:Q22</xm:sqref>
        </x14:conditionalFormatting>
        <x14:conditionalFormatting xmlns:xm="http://schemas.microsoft.com/office/excel/2006/main">
          <x14:cfRule type="iconSet" priority="3" id="{72E3AD80-63B4-41B2-909D-FE83BC147C9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Q29</xm:sqref>
        </x14:conditionalFormatting>
        <x14:conditionalFormatting xmlns:xm="http://schemas.microsoft.com/office/excel/2006/main">
          <x14:cfRule type="iconSet" priority="2" id="{BD74AA5B-C137-457C-AC7A-519CDB4A57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P31:Q31</xm:sqref>
        </x14:conditionalFormatting>
        <x14:conditionalFormatting xmlns:xm="http://schemas.microsoft.com/office/excel/2006/main">
          <x14:cfRule type="iconSet" priority="1" id="{0AA7D3BA-266F-41D4-AF29-2DEB92C1BD0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P33:Q33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>
    <pageSetUpPr fitToPage="1"/>
  </sheetPr>
  <dimension ref="A1:BO69"/>
  <sheetViews>
    <sheetView showGridLines="0" topLeftCell="Y46" workbookViewId="0">
      <selection activeCell="AE51" sqref="AE51:AF62"/>
    </sheetView>
  </sheetViews>
  <sheetFormatPr defaultRowHeight="15" x14ac:dyDescent="0.25"/>
  <cols>
    <col min="1" max="1" width="18.7109375" customWidth="1"/>
    <col min="11" max="11" width="10.140625" style="65" customWidth="1"/>
    <col min="21" max="21" width="9.85546875" style="65" customWidth="1"/>
    <col min="22" max="22" width="1.7109375" customWidth="1"/>
    <col min="23" max="23" width="18.7109375" hidden="1" customWidth="1"/>
    <col min="33" max="33" width="10" style="65" customWidth="1"/>
    <col min="43" max="43" width="10.140625" style="65" customWidth="1"/>
    <col min="44" max="44" width="1.7109375" customWidth="1"/>
    <col min="54" max="54" width="10.140625" style="65" customWidth="1"/>
    <col min="64" max="64" width="9.85546875" style="65" customWidth="1"/>
    <col min="66" max="67" width="9.140625" style="158"/>
  </cols>
  <sheetData>
    <row r="1" spans="1:67" ht="15.75" x14ac:dyDescent="0.25">
      <c r="A1" s="6" t="s">
        <v>77</v>
      </c>
    </row>
    <row r="3" spans="1:67" ht="15.75" thickBot="1" x14ac:dyDescent="0.3">
      <c r="U3" s="159" t="s">
        <v>1</v>
      </c>
      <c r="AQ3" s="206">
        <v>1000</v>
      </c>
      <c r="BL3" s="206" t="s">
        <v>53</v>
      </c>
    </row>
    <row r="4" spans="1:67" ht="20.100000000000001" customHeight="1" x14ac:dyDescent="0.25">
      <c r="A4" s="371" t="s">
        <v>3</v>
      </c>
      <c r="B4" s="373" t="s">
        <v>78</v>
      </c>
      <c r="C4" s="367"/>
      <c r="D4" s="367"/>
      <c r="E4" s="367"/>
      <c r="F4" s="367"/>
      <c r="G4" s="367"/>
      <c r="H4" s="367"/>
      <c r="I4" s="367"/>
      <c r="J4" s="368"/>
      <c r="K4" s="369" t="s">
        <v>137</v>
      </c>
      <c r="L4" s="373" t="s">
        <v>79</v>
      </c>
      <c r="M4" s="367"/>
      <c r="N4" s="367"/>
      <c r="O4" s="367"/>
      <c r="P4" s="367"/>
      <c r="Q4" s="367"/>
      <c r="R4" s="367"/>
      <c r="S4" s="367"/>
      <c r="T4" s="368"/>
      <c r="U4" s="374" t="str">
        <f>K4</f>
        <v>D       2018/2017</v>
      </c>
      <c r="W4" s="376" t="s">
        <v>3</v>
      </c>
      <c r="X4" s="366" t="s">
        <v>78</v>
      </c>
      <c r="Y4" s="367"/>
      <c r="Z4" s="367"/>
      <c r="AA4" s="367"/>
      <c r="AB4" s="367"/>
      <c r="AC4" s="367"/>
      <c r="AD4" s="367"/>
      <c r="AE4" s="367"/>
      <c r="AF4" s="368"/>
      <c r="AG4" s="369" t="s">
        <v>137</v>
      </c>
      <c r="AH4" s="373" t="s">
        <v>79</v>
      </c>
      <c r="AI4" s="367"/>
      <c r="AJ4" s="367"/>
      <c r="AK4" s="367"/>
      <c r="AL4" s="367"/>
      <c r="AM4" s="367"/>
      <c r="AN4" s="367"/>
      <c r="AO4" s="367"/>
      <c r="AP4" s="368"/>
      <c r="AQ4" s="374" t="s">
        <v>137</v>
      </c>
      <c r="AS4" s="366" t="s">
        <v>78</v>
      </c>
      <c r="AT4" s="367"/>
      <c r="AU4" s="367"/>
      <c r="AV4" s="367"/>
      <c r="AW4" s="367"/>
      <c r="AX4" s="367"/>
      <c r="AY4" s="367"/>
      <c r="AZ4" s="367"/>
      <c r="BA4" s="368"/>
      <c r="BB4" s="369" t="s">
        <v>137</v>
      </c>
      <c r="BC4" s="373" t="s">
        <v>79</v>
      </c>
      <c r="BD4" s="367"/>
      <c r="BE4" s="367"/>
      <c r="BF4" s="367"/>
      <c r="BG4" s="367"/>
      <c r="BH4" s="367"/>
      <c r="BI4" s="367"/>
      <c r="BJ4" s="367"/>
      <c r="BK4" s="368"/>
      <c r="BL4" s="374" t="s">
        <v>137</v>
      </c>
    </row>
    <row r="5" spans="1:67" ht="20.100000000000001" customHeight="1" thickBot="1" x14ac:dyDescent="0.3">
      <c r="A5" s="372"/>
      <c r="B5" s="148">
        <v>2010</v>
      </c>
      <c r="C5" s="214">
        <v>2011</v>
      </c>
      <c r="D5" s="214">
        <v>2012</v>
      </c>
      <c r="E5" s="214">
        <v>2013</v>
      </c>
      <c r="F5" s="214">
        <v>2014</v>
      </c>
      <c r="G5" s="214">
        <v>2015</v>
      </c>
      <c r="H5" s="214">
        <v>2016</v>
      </c>
      <c r="I5" s="214">
        <v>2017</v>
      </c>
      <c r="J5" s="211">
        <v>2018</v>
      </c>
      <c r="K5" s="370"/>
      <c r="L5" s="148">
        <v>2010</v>
      </c>
      <c r="M5" s="214">
        <v>2011</v>
      </c>
      <c r="N5" s="214">
        <v>2012</v>
      </c>
      <c r="O5" s="214">
        <v>2013</v>
      </c>
      <c r="P5" s="214">
        <v>2014</v>
      </c>
      <c r="Q5" s="214">
        <v>2015</v>
      </c>
      <c r="R5" s="214">
        <v>2016</v>
      </c>
      <c r="S5" s="214">
        <v>2017</v>
      </c>
      <c r="T5" s="211">
        <v>2018</v>
      </c>
      <c r="U5" s="375"/>
      <c r="W5" s="377"/>
      <c r="X5" s="36">
        <v>2010</v>
      </c>
      <c r="Y5" s="214">
        <v>2011</v>
      </c>
      <c r="Z5" s="214">
        <v>2012</v>
      </c>
      <c r="AA5" s="214">
        <v>2013</v>
      </c>
      <c r="AB5" s="214">
        <v>2014</v>
      </c>
      <c r="AC5" s="214">
        <v>2015</v>
      </c>
      <c r="AD5" s="214">
        <v>2016</v>
      </c>
      <c r="AE5" s="214">
        <v>2017</v>
      </c>
      <c r="AF5" s="211">
        <v>2018</v>
      </c>
      <c r="AG5" s="370"/>
      <c r="AH5" s="148">
        <v>2010</v>
      </c>
      <c r="AI5" s="214">
        <v>2011</v>
      </c>
      <c r="AJ5" s="214">
        <v>2012</v>
      </c>
      <c r="AK5" s="214">
        <f>AA5</f>
        <v>2013</v>
      </c>
      <c r="AL5" s="214">
        <f>AB5</f>
        <v>2014</v>
      </c>
      <c r="AM5" s="214">
        <v>2015</v>
      </c>
      <c r="AN5" s="214">
        <f>AD5</f>
        <v>2016</v>
      </c>
      <c r="AO5" s="214">
        <v>2017</v>
      </c>
      <c r="AP5" s="211">
        <f>AF5</f>
        <v>2018</v>
      </c>
      <c r="AQ5" s="375"/>
      <c r="AS5" s="36">
        <v>2010</v>
      </c>
      <c r="AT5" s="214">
        <v>2011</v>
      </c>
      <c r="AU5" s="214">
        <v>2012</v>
      </c>
      <c r="AV5" s="214">
        <f>AK5</f>
        <v>2013</v>
      </c>
      <c r="AW5" s="214">
        <f>AL5</f>
        <v>2014</v>
      </c>
      <c r="AX5" s="214">
        <v>2015</v>
      </c>
      <c r="AY5" s="214">
        <v>2016</v>
      </c>
      <c r="AZ5" s="302">
        <v>2017</v>
      </c>
      <c r="BA5" s="211">
        <f>AP5</f>
        <v>2018</v>
      </c>
      <c r="BB5" s="370"/>
      <c r="BC5" s="148">
        <v>2010</v>
      </c>
      <c r="BD5" s="214">
        <v>2011</v>
      </c>
      <c r="BE5" s="214">
        <v>2012</v>
      </c>
      <c r="BF5" s="214">
        <f>AV5</f>
        <v>2013</v>
      </c>
      <c r="BG5" s="214">
        <f t="shared" ref="BG5" si="0">AW5</f>
        <v>2014</v>
      </c>
      <c r="BH5" s="214">
        <v>2015</v>
      </c>
      <c r="BI5" s="214">
        <v>2016</v>
      </c>
      <c r="BJ5" s="302">
        <v>2017</v>
      </c>
      <c r="BK5" s="211">
        <v>2018</v>
      </c>
      <c r="BL5" s="375"/>
      <c r="BN5" s="160">
        <v>2013</v>
      </c>
      <c r="BO5" s="160">
        <v>2014</v>
      </c>
    </row>
    <row r="6" spans="1:67" ht="3" customHeight="1" thickBot="1" x14ac:dyDescent="0.3">
      <c r="A6" s="161"/>
      <c r="B6" s="186"/>
      <c r="C6" s="186"/>
      <c r="D6" s="186"/>
      <c r="E6" s="186"/>
      <c r="F6" s="186"/>
      <c r="G6" s="186"/>
      <c r="H6" s="186"/>
      <c r="I6" s="186"/>
      <c r="J6" s="186"/>
      <c r="K6" s="205"/>
      <c r="L6" s="160"/>
      <c r="M6" s="160"/>
      <c r="N6" s="160"/>
      <c r="O6" s="160"/>
      <c r="P6" s="160"/>
      <c r="Q6" s="160"/>
      <c r="R6" s="160"/>
      <c r="S6" s="160"/>
      <c r="T6" s="160"/>
      <c r="U6" s="207"/>
      <c r="V6" s="8"/>
      <c r="W6" s="161"/>
      <c r="X6" s="186"/>
      <c r="Y6" s="186"/>
      <c r="Z6" s="186"/>
      <c r="AA6" s="186"/>
      <c r="AB6" s="186"/>
      <c r="AC6" s="186"/>
      <c r="AD6" s="186"/>
      <c r="AE6" s="186"/>
      <c r="AF6" s="186"/>
      <c r="AG6" s="205"/>
      <c r="AH6" s="186">
        <v>2010</v>
      </c>
      <c r="AI6" s="186">
        <v>2011</v>
      </c>
      <c r="AJ6" s="186">
        <v>2012</v>
      </c>
      <c r="AK6" s="186"/>
      <c r="AL6" s="186"/>
      <c r="AM6" s="186"/>
      <c r="AN6" s="186"/>
      <c r="AO6" s="186"/>
      <c r="AP6" s="186"/>
      <c r="AQ6" s="205"/>
      <c r="AR6" s="8"/>
      <c r="AS6" s="160"/>
      <c r="AT6" s="160"/>
      <c r="AU6" s="160"/>
      <c r="AV6" s="160"/>
      <c r="AW6" s="160"/>
      <c r="AX6" s="160"/>
      <c r="AY6" s="160"/>
      <c r="AZ6" s="160"/>
      <c r="BA6" s="160"/>
      <c r="BB6" s="207"/>
      <c r="BC6" s="186"/>
      <c r="BD6" s="186"/>
      <c r="BE6" s="186"/>
      <c r="BF6" s="186"/>
      <c r="BG6" s="186"/>
      <c r="BH6" s="186"/>
      <c r="BI6" s="186"/>
      <c r="BJ6" s="186"/>
      <c r="BK6" s="186"/>
      <c r="BL6" s="207"/>
    </row>
    <row r="7" spans="1:67" ht="20.100000000000001" customHeight="1" x14ac:dyDescent="0.25">
      <c r="A7" s="177" t="s">
        <v>80</v>
      </c>
      <c r="B7" s="59">
        <v>112208.21</v>
      </c>
      <c r="C7" s="255">
        <v>125412.47000000002</v>
      </c>
      <c r="D7" s="255">
        <v>111648.51</v>
      </c>
      <c r="E7" s="255">
        <v>101032.48999999999</v>
      </c>
      <c r="F7" s="255">
        <v>181499.08999999997</v>
      </c>
      <c r="G7" s="255">
        <v>165515.38999999981</v>
      </c>
      <c r="H7" s="255">
        <v>127659.04000000002</v>
      </c>
      <c r="I7" s="255">
        <v>166273.74000000002</v>
      </c>
      <c r="J7" s="169">
        <v>113422.94999999995</v>
      </c>
      <c r="K7" s="104">
        <f>IF(J7="","",(J7-I7)/J7)</f>
        <v>-0.46596204736343122</v>
      </c>
      <c r="L7" s="169">
        <v>162618.44999999995</v>
      </c>
      <c r="M7" s="255">
        <v>156534.06999999998</v>
      </c>
      <c r="N7" s="255">
        <v>239190.1999999999</v>
      </c>
      <c r="O7" s="255">
        <v>213768.74999999997</v>
      </c>
      <c r="P7" s="255">
        <v>196345.2</v>
      </c>
      <c r="Q7" s="255">
        <v>183217.2099999999</v>
      </c>
      <c r="R7" s="255">
        <v>164257.34999999992</v>
      </c>
      <c r="S7" s="255">
        <v>194055.48999999996</v>
      </c>
      <c r="T7" s="169">
        <v>214851.24000000002</v>
      </c>
      <c r="U7" s="104">
        <f>IF(T7="","",(T7-S7)/S7)</f>
        <v>0.1071639354289851</v>
      </c>
      <c r="W7" s="163" t="s">
        <v>80</v>
      </c>
      <c r="X7" s="59">
        <v>5046.811999999999</v>
      </c>
      <c r="Y7" s="255">
        <v>5419.8780000000006</v>
      </c>
      <c r="Z7" s="255">
        <v>5376.692</v>
      </c>
      <c r="AA7" s="255">
        <v>8185.9700000000021</v>
      </c>
      <c r="AB7" s="255">
        <v>9253.7109999999993</v>
      </c>
      <c r="AC7" s="255">
        <v>8018.4579999999987</v>
      </c>
      <c r="AD7" s="255">
        <v>7560.234000000004</v>
      </c>
      <c r="AE7" s="255">
        <v>9303.0230000000029</v>
      </c>
      <c r="AF7" s="169">
        <v>8921.1990000000023</v>
      </c>
      <c r="AG7" s="104">
        <f>IF(AF7="","",(AF7-AE7)/AE7)</f>
        <v>-4.1043002903464861E-2</v>
      </c>
      <c r="AH7" s="169">
        <v>37448.925000000003</v>
      </c>
      <c r="AI7" s="255">
        <v>38839.965999999986</v>
      </c>
      <c r="AJ7" s="255">
        <v>43280.928999999975</v>
      </c>
      <c r="AK7" s="255">
        <v>45616.113000000012</v>
      </c>
      <c r="AL7" s="255">
        <v>47446.346999999972</v>
      </c>
      <c r="AM7" s="255">
        <v>44866.651000000042</v>
      </c>
      <c r="AN7" s="255">
        <v>44711.127000000008</v>
      </c>
      <c r="AO7" s="255">
        <v>48715.461000000032</v>
      </c>
      <c r="AP7" s="169">
        <v>54520.347000000009</v>
      </c>
      <c r="AQ7" s="104">
        <f>IF(AP7="","",(AP7-AO7)/AO7)</f>
        <v>0.11915900785584217</v>
      </c>
      <c r="AS7" s="181">
        <f t="shared" ref="AS7:AS16" si="1">(X7/B7)*10</f>
        <v>0.44977207995742902</v>
      </c>
      <c r="AT7" s="258">
        <f t="shared" ref="AT7:AT16" si="2">(Y7/C7)*10</f>
        <v>0.43216420185329257</v>
      </c>
      <c r="AU7" s="258">
        <f t="shared" ref="AU7:AU16" si="3">(Z7/D7)*10</f>
        <v>0.48157310832003042</v>
      </c>
      <c r="AV7" s="258">
        <f t="shared" ref="AV7:AV16" si="4">(AA7/E7)*10</f>
        <v>0.81023144139078462</v>
      </c>
      <c r="AW7" s="258">
        <f t="shared" ref="AW7:AW16" si="5">(AB7/F7)*10</f>
        <v>0.50984889235532815</v>
      </c>
      <c r="AX7" s="258">
        <f t="shared" ref="AX7:AX16" si="6">(AC7/G7)*10</f>
        <v>0.48445392298565154</v>
      </c>
      <c r="AY7" s="258">
        <f t="shared" ref="AY7:AZ16" si="7">(AD7/H7)*10</f>
        <v>0.59222080943112232</v>
      </c>
      <c r="AZ7" s="258">
        <f t="shared" si="7"/>
        <v>0.55950043584753684</v>
      </c>
      <c r="BA7" s="182">
        <f>IF(AF7="","",(AF7/J7)*10)</f>
        <v>0.7865426705970886</v>
      </c>
      <c r="BB7" s="104">
        <f>IF(BA7="","",(BA7-AZ7)/AZ7)</f>
        <v>0.40579456279712439</v>
      </c>
      <c r="BC7" s="182">
        <f t="shared" ref="BC7:BC22" si="8">(AH7/L7)*10</f>
        <v>2.3028706152346192</v>
      </c>
      <c r="BD7" s="258">
        <f t="shared" ref="BD7:BD22" si="9">(AI7/M7)*10</f>
        <v>2.4812467982209876</v>
      </c>
      <c r="BE7" s="258">
        <f t="shared" ref="BE7:BE22" si="10">(AJ7/N7)*10</f>
        <v>1.8094775204000828</v>
      </c>
      <c r="BF7" s="258">
        <f t="shared" ref="BF7:BF22" si="11">(AK7/O7)*10</f>
        <v>2.1338999736865198</v>
      </c>
      <c r="BG7" s="258">
        <f t="shared" ref="BG7:BG22" si="12">(AL7/P7)*10</f>
        <v>2.4164760330275441</v>
      </c>
      <c r="BH7" s="258">
        <f t="shared" ref="BH7:BH22" si="13">(AM7/Q7)*10</f>
        <v>2.4488229571883595</v>
      </c>
      <c r="BI7" s="258">
        <f t="shared" ref="BI7:BK22" si="14">(AN7/R7)*10</f>
        <v>2.7220168229914843</v>
      </c>
      <c r="BJ7" s="258">
        <f t="shared" si="14"/>
        <v>2.5103881884506358</v>
      </c>
      <c r="BK7" s="258">
        <f t="shared" si="14"/>
        <v>2.537585866388298</v>
      </c>
      <c r="BL7" s="104">
        <f>IF(BK7="","",(BK7-BJ7)/BJ7)</f>
        <v>1.0834052702601361E-2</v>
      </c>
      <c r="BN7" s="164">
        <f t="shared" ref="BN7:BN18" si="15">AN7-AD7</f>
        <v>37150.893000000004</v>
      </c>
      <c r="BO7" s="164">
        <f t="shared" ref="BO7:BO18" si="16">AP7-AF7</f>
        <v>45599.148000000008</v>
      </c>
    </row>
    <row r="8" spans="1:67" ht="20.100000000000001" customHeight="1" x14ac:dyDescent="0.25">
      <c r="A8" s="178" t="s">
        <v>81</v>
      </c>
      <c r="B8" s="25">
        <v>103876.33999999997</v>
      </c>
      <c r="C8" s="256">
        <v>109703.67999999998</v>
      </c>
      <c r="D8" s="256">
        <v>90718.43</v>
      </c>
      <c r="E8" s="256">
        <v>91462.49</v>
      </c>
      <c r="F8" s="256">
        <v>178750.52</v>
      </c>
      <c r="G8" s="256">
        <v>189327.78999999998</v>
      </c>
      <c r="H8" s="256">
        <v>154074.25</v>
      </c>
      <c r="I8" s="256">
        <v>181280.63999999993</v>
      </c>
      <c r="J8" s="3">
        <v>103466.0599999999</v>
      </c>
      <c r="K8" s="92">
        <f t="shared" ref="K8:K23" si="17">IF(J8="","",(J8-I8)/J8)</f>
        <v>-0.75207831437671546</v>
      </c>
      <c r="L8" s="3">
        <v>161664.07999999981</v>
      </c>
      <c r="M8" s="256">
        <v>214997.14</v>
      </c>
      <c r="N8" s="256">
        <v>230196.23999999993</v>
      </c>
      <c r="O8" s="256">
        <v>260171.31000000006</v>
      </c>
      <c r="P8" s="256">
        <v>219768.14999999994</v>
      </c>
      <c r="Q8" s="256">
        <v>191622.89999999979</v>
      </c>
      <c r="R8" s="256">
        <v>187047.40999999992</v>
      </c>
      <c r="S8" s="256">
        <v>188848.72999999998</v>
      </c>
      <c r="T8" s="3">
        <v>249696.13999999996</v>
      </c>
      <c r="U8" s="92">
        <f t="shared" ref="U8:U23" si="18">IF(T8="","",(T8-S8)/S8)</f>
        <v>0.32220184906724014</v>
      </c>
      <c r="W8" s="163" t="s">
        <v>81</v>
      </c>
      <c r="X8" s="25">
        <v>4875.3999999999996</v>
      </c>
      <c r="Y8" s="256">
        <v>5047.22</v>
      </c>
      <c r="Z8" s="256">
        <v>4979.2489999999998</v>
      </c>
      <c r="AA8" s="256">
        <v>7645.0780000000004</v>
      </c>
      <c r="AB8" s="256">
        <v>9124.9479999999967</v>
      </c>
      <c r="AC8" s="256">
        <v>9271.5960000000014</v>
      </c>
      <c r="AD8" s="256">
        <v>8223.6529999999984</v>
      </c>
      <c r="AE8" s="256">
        <v>10116.834999999997</v>
      </c>
      <c r="AF8" s="3">
        <v>9471.466000000004</v>
      </c>
      <c r="AG8" s="92">
        <f t="shared" ref="AG8:AG23" si="19">IF(AF8="","",(AF8-AE8)/AE8)</f>
        <v>-6.3791590947168117E-2</v>
      </c>
      <c r="AH8" s="3">
        <v>39208.55799999999</v>
      </c>
      <c r="AI8" s="256">
        <v>43534.874999999993</v>
      </c>
      <c r="AJ8" s="256">
        <v>46936.957999999977</v>
      </c>
      <c r="AK8" s="256">
        <v>51921.968000000052</v>
      </c>
      <c r="AL8" s="256">
        <v>51933.389000000017</v>
      </c>
      <c r="AM8" s="256">
        <v>46937.144999999968</v>
      </c>
      <c r="AN8" s="256">
        <v>48450.945</v>
      </c>
      <c r="AO8" s="256">
        <v>48858.219999999921</v>
      </c>
      <c r="AP8" s="3">
        <v>57875.817000000032</v>
      </c>
      <c r="AQ8" s="92">
        <f t="shared" ref="AQ8:AQ23" si="20">IF(AP8="","",(AP8-AO8)/AO8)</f>
        <v>0.18456662972986174</v>
      </c>
      <c r="AS8" s="183">
        <f t="shared" si="1"/>
        <v>0.46934653261753362</v>
      </c>
      <c r="AT8" s="259">
        <f t="shared" si="2"/>
        <v>0.46007754707955117</v>
      </c>
      <c r="AU8" s="259">
        <f t="shared" si="3"/>
        <v>0.54886851547144277</v>
      </c>
      <c r="AV8" s="259">
        <f t="shared" si="4"/>
        <v>0.83587031142493495</v>
      </c>
      <c r="AW8" s="259">
        <f t="shared" si="5"/>
        <v>0.51048511635099003</v>
      </c>
      <c r="AX8" s="259">
        <f t="shared" si="6"/>
        <v>0.48971130968147902</v>
      </c>
      <c r="AY8" s="259">
        <f t="shared" si="7"/>
        <v>0.53374609968894859</v>
      </c>
      <c r="AZ8" s="259">
        <f t="shared" si="7"/>
        <v>0.55807586513375074</v>
      </c>
      <c r="BA8" s="343">
        <f t="shared" ref="BA8:BA18" si="21">IF(AF8="","",(AF8/J8)*10)</f>
        <v>0.91541767416291042</v>
      </c>
      <c r="BB8" s="92">
        <f t="shared" ref="BB8:BB23" si="22">IF(BA8="","",(BA8-AZ8)/AZ8)</f>
        <v>0.6403104512385922</v>
      </c>
      <c r="BC8" s="165">
        <f t="shared" si="8"/>
        <v>2.425310433832923</v>
      </c>
      <c r="BD8" s="259">
        <f t="shared" si="9"/>
        <v>2.0249048429202356</v>
      </c>
      <c r="BE8" s="259">
        <f t="shared" si="10"/>
        <v>2.0389975961379729</v>
      </c>
      <c r="BF8" s="259">
        <f t="shared" si="11"/>
        <v>1.9956838438488873</v>
      </c>
      <c r="BG8" s="259">
        <f t="shared" si="12"/>
        <v>2.3630989749879605</v>
      </c>
      <c r="BH8" s="259">
        <f t="shared" si="13"/>
        <v>2.4494538492006965</v>
      </c>
      <c r="BI8" s="259">
        <f t="shared" si="14"/>
        <v>2.5903029076959698</v>
      </c>
      <c r="BJ8" s="259">
        <f t="shared" si="14"/>
        <v>2.5871616928533188</v>
      </c>
      <c r="BK8" s="259">
        <f>IF(T8="","",(AP8/T8)*10)</f>
        <v>2.3178498874672249</v>
      </c>
      <c r="BL8" s="92">
        <f t="shared" ref="BL8:BL23" si="23">IF(BK8="","",(BK8-BJ8)/BJ8)</f>
        <v>-0.10409546729531093</v>
      </c>
      <c r="BN8" s="164">
        <f t="shared" si="15"/>
        <v>40227.292000000001</v>
      </c>
      <c r="BO8" s="164">
        <f t="shared" si="16"/>
        <v>48404.351000000024</v>
      </c>
    </row>
    <row r="9" spans="1:67" ht="20.100000000000001" customHeight="1" x14ac:dyDescent="0.25">
      <c r="A9" s="178" t="s">
        <v>82</v>
      </c>
      <c r="B9" s="25">
        <v>167912.4499999999</v>
      </c>
      <c r="C9" s="256">
        <v>125645.36999999997</v>
      </c>
      <c r="D9" s="256">
        <v>135794.10999999996</v>
      </c>
      <c r="E9" s="256">
        <v>78438.490000000034</v>
      </c>
      <c r="F9" s="256">
        <v>159258.74000000002</v>
      </c>
      <c r="G9" s="256">
        <v>179781.25999999998</v>
      </c>
      <c r="H9" s="256">
        <v>158440.97000000003</v>
      </c>
      <c r="I9" s="256">
        <v>185618.57</v>
      </c>
      <c r="J9" s="3">
        <v>133139.78000000006</v>
      </c>
      <c r="K9" s="92">
        <f t="shared" si="17"/>
        <v>-0.39416311188136205</v>
      </c>
      <c r="L9" s="3">
        <v>247651.7600000001</v>
      </c>
      <c r="M9" s="256">
        <v>229392.75000000003</v>
      </c>
      <c r="N9" s="256">
        <v>306569.51000000007</v>
      </c>
      <c r="O9" s="256">
        <v>231638.53999999992</v>
      </c>
      <c r="P9" s="256">
        <v>216803.50000000012</v>
      </c>
      <c r="Q9" s="256">
        <v>258485.74000000011</v>
      </c>
      <c r="R9" s="256">
        <v>249367.7099999999</v>
      </c>
      <c r="S9" s="256">
        <v>242216.77999999974</v>
      </c>
      <c r="T9" s="3">
        <v>243694.87999999977</v>
      </c>
      <c r="U9" s="92">
        <f t="shared" si="18"/>
        <v>6.1023848141323507E-3</v>
      </c>
      <c r="W9" s="163" t="s">
        <v>82</v>
      </c>
      <c r="X9" s="25">
        <v>7464.3919999999998</v>
      </c>
      <c r="Y9" s="256">
        <v>5720.5099999999993</v>
      </c>
      <c r="Z9" s="256">
        <v>6851.9379999999956</v>
      </c>
      <c r="AA9" s="256">
        <v>7142.3209999999999</v>
      </c>
      <c r="AB9" s="256">
        <v>8172.4949999999981</v>
      </c>
      <c r="AC9" s="256">
        <v>8953.7059999999983</v>
      </c>
      <c r="AD9" s="256">
        <v>8555.6589999999978</v>
      </c>
      <c r="AE9" s="256">
        <v>10014.590999999999</v>
      </c>
      <c r="AF9" s="3">
        <v>10253.629000000004</v>
      </c>
      <c r="AG9" s="92">
        <f t="shared" si="19"/>
        <v>2.386897278181465E-2</v>
      </c>
      <c r="AH9" s="3">
        <v>51168.47700000005</v>
      </c>
      <c r="AI9" s="256">
        <v>49454.935999999994</v>
      </c>
      <c r="AJ9" s="256">
        <v>57419.120999999985</v>
      </c>
      <c r="AK9" s="256">
        <v>50259.945</v>
      </c>
      <c r="AL9" s="256">
        <v>50881.621999999916</v>
      </c>
      <c r="AM9" s="256">
        <v>62257.105999999985</v>
      </c>
      <c r="AN9" s="256">
        <v>56391.371000000021</v>
      </c>
      <c r="AO9" s="256">
        <v>66195.982999999935</v>
      </c>
      <c r="AP9" s="3">
        <v>65025.815999999963</v>
      </c>
      <c r="AQ9" s="92">
        <f t="shared" si="20"/>
        <v>-1.7677311325673239E-2</v>
      </c>
      <c r="AS9" s="183">
        <f t="shared" si="1"/>
        <v>0.44454071154342661</v>
      </c>
      <c r="AT9" s="259">
        <f t="shared" si="2"/>
        <v>0.45529015514061527</v>
      </c>
      <c r="AU9" s="259">
        <f t="shared" si="3"/>
        <v>0.50458285709151873</v>
      </c>
      <c r="AV9" s="259">
        <f t="shared" si="4"/>
        <v>0.9105632961572816</v>
      </c>
      <c r="AW9" s="259">
        <f t="shared" si="5"/>
        <v>0.51315833592555093</v>
      </c>
      <c r="AX9" s="259">
        <f t="shared" si="6"/>
        <v>0.49803333228390984</v>
      </c>
      <c r="AY9" s="259">
        <f t="shared" si="7"/>
        <v>0.53999031942306308</v>
      </c>
      <c r="AZ9" s="259">
        <f t="shared" si="7"/>
        <v>0.53952527486878055</v>
      </c>
      <c r="BA9" s="343">
        <f t="shared" si="21"/>
        <v>0.77014014894721927</v>
      </c>
      <c r="BB9" s="92">
        <f t="shared" si="22"/>
        <v>0.42744035325226831</v>
      </c>
      <c r="BC9" s="165">
        <f t="shared" si="8"/>
        <v>2.0661463096406028</v>
      </c>
      <c r="BD9" s="259">
        <f t="shared" si="9"/>
        <v>2.1559066709824086</v>
      </c>
      <c r="BE9" s="259">
        <f t="shared" si="10"/>
        <v>1.8729560222737081</v>
      </c>
      <c r="BF9" s="259">
        <f t="shared" si="11"/>
        <v>2.1697574591861963</v>
      </c>
      <c r="BG9" s="259">
        <f t="shared" si="12"/>
        <v>2.3469003959806871</v>
      </c>
      <c r="BH9" s="259">
        <f t="shared" si="13"/>
        <v>2.4085315499415931</v>
      </c>
      <c r="BI9" s="259">
        <f t="shared" si="14"/>
        <v>2.2613742172152138</v>
      </c>
      <c r="BJ9" s="259">
        <f t="shared" si="14"/>
        <v>2.7329230865012737</v>
      </c>
      <c r="BK9" s="259">
        <f t="shared" ref="BK9:BK23" si="24">IF(T9="","",(AP9/T9)*10)</f>
        <v>2.6683291827879203</v>
      </c>
      <c r="BL9" s="92">
        <f t="shared" si="23"/>
        <v>-2.3635463446593882E-2</v>
      </c>
      <c r="BN9" s="164">
        <f t="shared" si="15"/>
        <v>47835.712000000021</v>
      </c>
      <c r="BO9" s="164">
        <f t="shared" si="16"/>
        <v>54772.186999999962</v>
      </c>
    </row>
    <row r="10" spans="1:67" ht="20.100000000000001" customHeight="1" x14ac:dyDescent="0.25">
      <c r="A10" s="178" t="s">
        <v>83</v>
      </c>
      <c r="B10" s="25">
        <v>170409.85000000006</v>
      </c>
      <c r="C10" s="256">
        <v>125525.65000000001</v>
      </c>
      <c r="D10" s="256">
        <v>131142.06000000003</v>
      </c>
      <c r="E10" s="256">
        <v>111314.47999999998</v>
      </c>
      <c r="F10" s="256">
        <v>139455.4</v>
      </c>
      <c r="G10" s="256">
        <v>172871.54000000007</v>
      </c>
      <c r="H10" s="256">
        <v>120986.90999999999</v>
      </c>
      <c r="I10" s="256">
        <v>196710.62999999983</v>
      </c>
      <c r="J10" s="3">
        <v>150836.74000000008</v>
      </c>
      <c r="K10" s="92">
        <f t="shared" si="17"/>
        <v>-0.30412941833667134</v>
      </c>
      <c r="L10" s="3">
        <v>215335.86</v>
      </c>
      <c r="M10" s="256">
        <v>234500.52</v>
      </c>
      <c r="N10" s="256">
        <v>245047.83999999971</v>
      </c>
      <c r="O10" s="256">
        <v>295201.40999999992</v>
      </c>
      <c r="P10" s="256">
        <v>217619.5400000001</v>
      </c>
      <c r="Q10" s="256">
        <v>264598.62000000005</v>
      </c>
      <c r="R10" s="256">
        <v>251381.47999999989</v>
      </c>
      <c r="S10" s="256">
        <v>226622.11000000019</v>
      </c>
      <c r="T10" s="3">
        <v>281533.78000000026</v>
      </c>
      <c r="U10" s="92">
        <f t="shared" si="18"/>
        <v>0.2423049983957877</v>
      </c>
      <c r="W10" s="163" t="s">
        <v>83</v>
      </c>
      <c r="X10" s="25">
        <v>7083.5199999999986</v>
      </c>
      <c r="Y10" s="256">
        <v>5734.7760000000007</v>
      </c>
      <c r="Z10" s="256">
        <v>6986.2150000000011</v>
      </c>
      <c r="AA10" s="256">
        <v>8949.2860000000001</v>
      </c>
      <c r="AB10" s="256">
        <v>7735.4290000000001</v>
      </c>
      <c r="AC10" s="256">
        <v>8580.4020000000019</v>
      </c>
      <c r="AD10" s="256">
        <v>6735.8920000000016</v>
      </c>
      <c r="AE10" s="256">
        <v>10445.708999999988</v>
      </c>
      <c r="AF10" s="3">
        <v>11261.256000000005</v>
      </c>
      <c r="AG10" s="92">
        <f t="shared" si="19"/>
        <v>7.8074834365002677E-2</v>
      </c>
      <c r="AH10" s="3">
        <v>46025.074999999961</v>
      </c>
      <c r="AI10" s="256">
        <v>44904.889000000003</v>
      </c>
      <c r="AJ10" s="256">
        <v>48943.746000000036</v>
      </c>
      <c r="AK10" s="256">
        <v>56740.441000000035</v>
      </c>
      <c r="AL10" s="256">
        <v>53780.95900000001</v>
      </c>
      <c r="AM10" s="256">
        <v>62171.204999999944</v>
      </c>
      <c r="AN10" s="256">
        <v>54331.439000000013</v>
      </c>
      <c r="AO10" s="256">
        <v>53474.598999999987</v>
      </c>
      <c r="AP10" s="3">
        <v>64934.167000000045</v>
      </c>
      <c r="AQ10" s="92">
        <f t="shared" si="20"/>
        <v>0.21429927880338215</v>
      </c>
      <c r="AS10" s="183">
        <f t="shared" si="1"/>
        <v>0.41567550232571626</v>
      </c>
      <c r="AT10" s="259">
        <f t="shared" si="2"/>
        <v>0.45686088859129592</v>
      </c>
      <c r="AU10" s="259">
        <f t="shared" si="3"/>
        <v>0.53272115749897475</v>
      </c>
      <c r="AV10" s="259">
        <f t="shared" si="4"/>
        <v>0.80396422819385238</v>
      </c>
      <c r="AW10" s="259">
        <f t="shared" si="5"/>
        <v>0.55468838065790216</v>
      </c>
      <c r="AX10" s="259">
        <f t="shared" si="6"/>
        <v>0.49634555231011412</v>
      </c>
      <c r="AY10" s="259">
        <f t="shared" si="7"/>
        <v>0.55674551899870839</v>
      </c>
      <c r="AZ10" s="259">
        <f t="shared" si="7"/>
        <v>0.53101904050635174</v>
      </c>
      <c r="BA10" s="343">
        <f t="shared" si="21"/>
        <v>0.74658574562139157</v>
      </c>
      <c r="BB10" s="92">
        <f t="shared" si="22"/>
        <v>0.4059491066638341</v>
      </c>
      <c r="BC10" s="165">
        <f t="shared" si="8"/>
        <v>2.1373623046342565</v>
      </c>
      <c r="BD10" s="259">
        <f t="shared" si="9"/>
        <v>1.914916393362369</v>
      </c>
      <c r="BE10" s="259">
        <f t="shared" si="10"/>
        <v>1.9973139122548518</v>
      </c>
      <c r="BF10" s="259">
        <f t="shared" si="11"/>
        <v>1.9220924791653282</v>
      </c>
      <c r="BG10" s="259">
        <f t="shared" si="12"/>
        <v>2.4713295046942929</v>
      </c>
      <c r="BH10" s="259">
        <f t="shared" si="13"/>
        <v>2.3496420729631899</v>
      </c>
      <c r="BI10" s="259">
        <f t="shared" si="14"/>
        <v>2.1613143100279322</v>
      </c>
      <c r="BJ10" s="259">
        <f t="shared" si="14"/>
        <v>2.3596373275317197</v>
      </c>
      <c r="BK10" s="259">
        <f t="shared" si="24"/>
        <v>2.3064431912930656</v>
      </c>
      <c r="BL10" s="92">
        <f t="shared" si="23"/>
        <v>-2.2543352581346647E-2</v>
      </c>
      <c r="BN10" s="164">
        <f t="shared" si="15"/>
        <v>47595.547000000013</v>
      </c>
      <c r="BO10" s="164">
        <f t="shared" si="16"/>
        <v>53672.911000000036</v>
      </c>
    </row>
    <row r="11" spans="1:67" ht="20.100000000000001" customHeight="1" x14ac:dyDescent="0.25">
      <c r="A11" s="178" t="s">
        <v>84</v>
      </c>
      <c r="B11" s="25">
        <v>105742.86999999997</v>
      </c>
      <c r="C11" s="256">
        <v>146772.35999999993</v>
      </c>
      <c r="D11" s="256">
        <v>106191.60999999997</v>
      </c>
      <c r="E11" s="256">
        <v>156740.30999999991</v>
      </c>
      <c r="F11" s="256">
        <v>208322.54999999996</v>
      </c>
      <c r="G11" s="256">
        <v>182102.74999999991</v>
      </c>
      <c r="H11" s="256">
        <v>156424.29999999996</v>
      </c>
      <c r="I11" s="256">
        <v>208976.19000000009</v>
      </c>
      <c r="J11" s="3">
        <v>128413.92000000001</v>
      </c>
      <c r="K11" s="92">
        <f t="shared" si="17"/>
        <v>-0.62736399605276494</v>
      </c>
      <c r="L11" s="3">
        <v>222013.68</v>
      </c>
      <c r="M11" s="256">
        <v>263893.25999999989</v>
      </c>
      <c r="N11" s="256">
        <v>299190.6300000003</v>
      </c>
      <c r="O11" s="256">
        <v>256106.34999999966</v>
      </c>
      <c r="P11" s="256">
        <v>230811.05</v>
      </c>
      <c r="Q11" s="256">
        <v>216672.04999999973</v>
      </c>
      <c r="R11" s="256">
        <v>236692.25999999989</v>
      </c>
      <c r="S11" s="256">
        <v>262293.9499999999</v>
      </c>
      <c r="T11" s="3">
        <v>263610.28999999986</v>
      </c>
      <c r="U11" s="92">
        <f t="shared" si="18"/>
        <v>5.0185679082570068E-3</v>
      </c>
      <c r="W11" s="163" t="s">
        <v>84</v>
      </c>
      <c r="X11" s="25">
        <v>5269.9080000000022</v>
      </c>
      <c r="Y11" s="256">
        <v>6791.5110000000022</v>
      </c>
      <c r="Z11" s="256">
        <v>6331.175000000002</v>
      </c>
      <c r="AA11" s="256">
        <v>12356.189000000002</v>
      </c>
      <c r="AB11" s="256">
        <v>10013.188000000002</v>
      </c>
      <c r="AC11" s="256">
        <v>9709.3430000000008</v>
      </c>
      <c r="AD11" s="256">
        <v>9076.9680000000026</v>
      </c>
      <c r="AE11" s="256">
        <v>11131.416999999985</v>
      </c>
      <c r="AF11" s="3">
        <v>12250.425000000005</v>
      </c>
      <c r="AG11" s="92">
        <f t="shared" si="19"/>
        <v>0.10052700388459271</v>
      </c>
      <c r="AH11" s="3">
        <v>47205.19600000004</v>
      </c>
      <c r="AI11" s="256">
        <v>52842.769000000008</v>
      </c>
      <c r="AJ11" s="256">
        <v>54431.923000000046</v>
      </c>
      <c r="AK11" s="256">
        <v>55981.48</v>
      </c>
      <c r="AL11" s="256">
        <v>55053.410000000054</v>
      </c>
      <c r="AM11" s="256">
        <v>55267.650999999962</v>
      </c>
      <c r="AN11" s="256">
        <v>56011.776000000005</v>
      </c>
      <c r="AO11" s="256">
        <v>66504.615000000049</v>
      </c>
      <c r="AP11" s="3">
        <v>64778.147999999936</v>
      </c>
      <c r="AQ11" s="92">
        <f t="shared" si="20"/>
        <v>-2.5960108181967704E-2</v>
      </c>
      <c r="AS11" s="183">
        <f t="shared" si="1"/>
        <v>0.4983700555886183</v>
      </c>
      <c r="AT11" s="259">
        <f t="shared" si="2"/>
        <v>0.46272411236012051</v>
      </c>
      <c r="AU11" s="259">
        <f t="shared" si="3"/>
        <v>0.59620293919642087</v>
      </c>
      <c r="AV11" s="259">
        <f t="shared" si="4"/>
        <v>0.78832235306922693</v>
      </c>
      <c r="AW11" s="259">
        <f t="shared" si="5"/>
        <v>0.48065790285305188</v>
      </c>
      <c r="AX11" s="259">
        <f t="shared" si="6"/>
        <v>0.53317937263440585</v>
      </c>
      <c r="AY11" s="259">
        <f t="shared" si="7"/>
        <v>0.580278639571985</v>
      </c>
      <c r="AZ11" s="259">
        <f t="shared" si="7"/>
        <v>0.53266436717024934</v>
      </c>
      <c r="BA11" s="343">
        <f t="shared" si="21"/>
        <v>0.95397952184623003</v>
      </c>
      <c r="BB11" s="92">
        <f t="shared" si="22"/>
        <v>0.79095802280560767</v>
      </c>
      <c r="BC11" s="165">
        <f t="shared" si="8"/>
        <v>2.1262291584914967</v>
      </c>
      <c r="BD11" s="259">
        <f t="shared" si="9"/>
        <v>2.002429656596763</v>
      </c>
      <c r="BE11" s="259">
        <f t="shared" si="10"/>
        <v>1.8193057382846511</v>
      </c>
      <c r="BF11" s="259">
        <f t="shared" si="11"/>
        <v>2.185868487837185</v>
      </c>
      <c r="BG11" s="259">
        <f t="shared" si="12"/>
        <v>2.3852155258597914</v>
      </c>
      <c r="BH11" s="259">
        <f t="shared" si="13"/>
        <v>2.5507512851796084</v>
      </c>
      <c r="BI11" s="259">
        <f t="shared" si="14"/>
        <v>2.3664388518661332</v>
      </c>
      <c r="BJ11" s="259">
        <f t="shared" si="14"/>
        <v>2.5354993891395541</v>
      </c>
      <c r="BK11" s="259">
        <f t="shared" si="24"/>
        <v>2.4573451969572195</v>
      </c>
      <c r="BL11" s="92">
        <f t="shared" si="23"/>
        <v>-3.0823983834149894E-2</v>
      </c>
      <c r="BN11" s="164">
        <f t="shared" si="15"/>
        <v>46934.808000000005</v>
      </c>
      <c r="BO11" s="164">
        <f t="shared" si="16"/>
        <v>52527.722999999933</v>
      </c>
    </row>
    <row r="12" spans="1:67" ht="20.100000000000001" customHeight="1" x14ac:dyDescent="0.25">
      <c r="A12" s="178" t="s">
        <v>85</v>
      </c>
      <c r="B12" s="25">
        <v>173043.08000000005</v>
      </c>
      <c r="C12" s="256">
        <v>88557.569999999978</v>
      </c>
      <c r="D12" s="256">
        <v>121066.39000000004</v>
      </c>
      <c r="E12" s="256">
        <v>142381.43</v>
      </c>
      <c r="F12" s="256">
        <v>163673.44999999992</v>
      </c>
      <c r="G12" s="256">
        <v>227727.18000000014</v>
      </c>
      <c r="H12" s="256">
        <v>155864.22</v>
      </c>
      <c r="I12" s="256">
        <v>247706.50999999986</v>
      </c>
      <c r="J12" s="3">
        <v>167308.18</v>
      </c>
      <c r="K12" s="92">
        <f t="shared" si="17"/>
        <v>-0.48054034178125588</v>
      </c>
      <c r="L12" s="3">
        <v>215680.73000000007</v>
      </c>
      <c r="M12" s="256">
        <v>298357.37000000005</v>
      </c>
      <c r="N12" s="256">
        <v>243274.90999999974</v>
      </c>
      <c r="O12" s="256">
        <v>242334.35000000021</v>
      </c>
      <c r="P12" s="256">
        <v>229301.40999999997</v>
      </c>
      <c r="Q12" s="256">
        <v>227631.27999999985</v>
      </c>
      <c r="R12" s="256">
        <v>210682.02999999985</v>
      </c>
      <c r="S12" s="256">
        <v>280992.60000000003</v>
      </c>
      <c r="T12" s="3">
        <v>257440.16999999969</v>
      </c>
      <c r="U12" s="92">
        <f t="shared" si="18"/>
        <v>-8.3818684193108076E-2</v>
      </c>
      <c r="W12" s="163" t="s">
        <v>85</v>
      </c>
      <c r="X12" s="25">
        <v>8468.7459999999992</v>
      </c>
      <c r="Y12" s="256">
        <v>4467.674</v>
      </c>
      <c r="Z12" s="256">
        <v>6989.1480000000029</v>
      </c>
      <c r="AA12" s="256">
        <v>11275.52199999999</v>
      </c>
      <c r="AB12" s="256">
        <v>8874.6120000000028</v>
      </c>
      <c r="AC12" s="256">
        <v>11770.861000000004</v>
      </c>
      <c r="AD12" s="256">
        <v>9312.0499999999993</v>
      </c>
      <c r="AE12" s="256">
        <v>14529.113000000001</v>
      </c>
      <c r="AF12" s="3">
        <v>13246.754000000004</v>
      </c>
      <c r="AG12" s="92">
        <f t="shared" si="19"/>
        <v>-8.8261341211951241E-2</v>
      </c>
      <c r="AH12" s="3">
        <v>45837.497000000039</v>
      </c>
      <c r="AI12" s="256">
        <v>51105.701000000001</v>
      </c>
      <c r="AJ12" s="256">
        <v>50899.00499999999</v>
      </c>
      <c r="AK12" s="256">
        <v>50438.382000000049</v>
      </c>
      <c r="AL12" s="256">
        <v>52151.921999999926</v>
      </c>
      <c r="AM12" s="256">
        <v>56091.163000000008</v>
      </c>
      <c r="AN12" s="256">
        <v>52692.622000000047</v>
      </c>
      <c r="AO12" s="256">
        <v>64661.499000000003</v>
      </c>
      <c r="AP12" s="3">
        <v>63165.201000000001</v>
      </c>
      <c r="AQ12" s="92">
        <f t="shared" si="20"/>
        <v>-2.3140478076451684E-2</v>
      </c>
      <c r="AS12" s="183">
        <f t="shared" si="1"/>
        <v>0.48940102083250003</v>
      </c>
      <c r="AT12" s="259">
        <f t="shared" si="2"/>
        <v>0.50449374344847098</v>
      </c>
      <c r="AU12" s="259">
        <f t="shared" si="3"/>
        <v>0.57729878622795316</v>
      </c>
      <c r="AV12" s="259">
        <f t="shared" si="4"/>
        <v>0.79192363779461905</v>
      </c>
      <c r="AW12" s="259">
        <f t="shared" si="5"/>
        <v>0.54221451310521085</v>
      </c>
      <c r="AX12" s="259">
        <f t="shared" si="6"/>
        <v>0.51688432623633229</v>
      </c>
      <c r="AY12" s="259">
        <f t="shared" si="7"/>
        <v>0.59744629011071293</v>
      </c>
      <c r="AZ12" s="259">
        <f t="shared" si="7"/>
        <v>0.58654546463070378</v>
      </c>
      <c r="BA12" s="343">
        <f t="shared" si="21"/>
        <v>0.79175770126720668</v>
      </c>
      <c r="BB12" s="92">
        <f t="shared" si="22"/>
        <v>0.34986586549724163</v>
      </c>
      <c r="BC12" s="165">
        <f t="shared" si="8"/>
        <v>2.1252476751168277</v>
      </c>
      <c r="BD12" s="259">
        <f t="shared" si="9"/>
        <v>1.7129022487361378</v>
      </c>
      <c r="BE12" s="259">
        <f t="shared" si="10"/>
        <v>2.0922422702776888</v>
      </c>
      <c r="BF12" s="259">
        <f t="shared" si="11"/>
        <v>2.0813550369561726</v>
      </c>
      <c r="BG12" s="259">
        <f t="shared" si="12"/>
        <v>2.2743829617096525</v>
      </c>
      <c r="BH12" s="259">
        <f t="shared" si="13"/>
        <v>2.4641236916121563</v>
      </c>
      <c r="BI12" s="259">
        <f t="shared" si="14"/>
        <v>2.5010496623751006</v>
      </c>
      <c r="BJ12" s="259">
        <f t="shared" si="14"/>
        <v>2.3011815613649613</v>
      </c>
      <c r="BK12" s="259">
        <f t="shared" si="24"/>
        <v>2.4535876044519425</v>
      </c>
      <c r="BL12" s="92">
        <f t="shared" si="23"/>
        <v>6.6229473434760391E-2</v>
      </c>
      <c r="BN12" s="164">
        <f t="shared" si="15"/>
        <v>43380.572000000044</v>
      </c>
      <c r="BO12" s="164">
        <f t="shared" si="16"/>
        <v>49918.447</v>
      </c>
    </row>
    <row r="13" spans="1:67" ht="20.100000000000001" customHeight="1" x14ac:dyDescent="0.25">
      <c r="A13" s="178" t="s">
        <v>86</v>
      </c>
      <c r="B13" s="25">
        <v>153878.58000000007</v>
      </c>
      <c r="C13" s="256">
        <v>146271.1</v>
      </c>
      <c r="D13" s="256">
        <v>129654.32999999994</v>
      </c>
      <c r="E13" s="256">
        <v>179800.25999999989</v>
      </c>
      <c r="F13" s="256">
        <v>269493.00999999989</v>
      </c>
      <c r="G13" s="256">
        <v>237770.30999999997</v>
      </c>
      <c r="H13" s="256">
        <v>148079.01000000004</v>
      </c>
      <c r="I13" s="256">
        <v>207674.72999999986</v>
      </c>
      <c r="J13" s="3">
        <v>168132.74999999971</v>
      </c>
      <c r="K13" s="92">
        <f t="shared" si="17"/>
        <v>-0.23518309193182307</v>
      </c>
      <c r="L13" s="3">
        <v>248639.30000000008</v>
      </c>
      <c r="M13" s="256">
        <v>301296.24000000011</v>
      </c>
      <c r="N13" s="256">
        <v>302219.03000000003</v>
      </c>
      <c r="O13" s="256">
        <v>271364.13999999984</v>
      </c>
      <c r="P13" s="256">
        <v>280219.00999999989</v>
      </c>
      <c r="Q13" s="256">
        <v>268822.42000000004</v>
      </c>
      <c r="R13" s="256">
        <v>250779.80999999988</v>
      </c>
      <c r="S13" s="256">
        <v>255895.56999999989</v>
      </c>
      <c r="T13" s="3">
        <v>267119.89000000007</v>
      </c>
      <c r="U13" s="92">
        <f t="shared" si="18"/>
        <v>4.3862892976225365E-2</v>
      </c>
      <c r="W13" s="163" t="s">
        <v>86</v>
      </c>
      <c r="X13" s="25">
        <v>8304.4390000000039</v>
      </c>
      <c r="Y13" s="256">
        <v>7350.9219999999987</v>
      </c>
      <c r="Z13" s="256">
        <v>8610.476999999999</v>
      </c>
      <c r="AA13" s="256">
        <v>14121.920000000007</v>
      </c>
      <c r="AB13" s="256">
        <v>13262.653999999999</v>
      </c>
      <c r="AC13" s="256">
        <v>12363.967000000001</v>
      </c>
      <c r="AD13" s="256">
        <v>8490.9230000000025</v>
      </c>
      <c r="AE13" s="256">
        <v>11699.326999999999</v>
      </c>
      <c r="AF13" s="3">
        <v>13924.154000000008</v>
      </c>
      <c r="AG13" s="92">
        <f t="shared" si="19"/>
        <v>0.19016709251737374</v>
      </c>
      <c r="AH13" s="3">
        <v>54364.509000000027</v>
      </c>
      <c r="AI13" s="256">
        <v>59788.318999999996</v>
      </c>
      <c r="AJ13" s="256">
        <v>62714.63899999993</v>
      </c>
      <c r="AK13" s="256">
        <v>65018.055000000037</v>
      </c>
      <c r="AL13" s="256">
        <v>69122.01800000004</v>
      </c>
      <c r="AM13" s="256">
        <v>69013.110000000117</v>
      </c>
      <c r="AN13" s="256">
        <v>62459.188000000002</v>
      </c>
      <c r="AO13" s="256">
        <v>64960.082000000002</v>
      </c>
      <c r="AP13" s="3">
        <v>69983.958000000071</v>
      </c>
      <c r="AQ13" s="92">
        <f t="shared" si="20"/>
        <v>7.7337894986032635E-2</v>
      </c>
      <c r="AS13" s="183">
        <f t="shared" si="1"/>
        <v>0.53967478774498701</v>
      </c>
      <c r="AT13" s="259">
        <f t="shared" si="2"/>
        <v>0.50255463998014638</v>
      </c>
      <c r="AU13" s="259">
        <f t="shared" si="3"/>
        <v>0.66411025378018629</v>
      </c>
      <c r="AV13" s="259">
        <f t="shared" si="4"/>
        <v>0.78542266846555253</v>
      </c>
      <c r="AW13" s="259">
        <f t="shared" si="5"/>
        <v>0.49213350654252608</v>
      </c>
      <c r="AX13" s="259">
        <f t="shared" si="6"/>
        <v>0.51999625184490039</v>
      </c>
      <c r="AY13" s="259">
        <f t="shared" si="7"/>
        <v>0.57340490053249282</v>
      </c>
      <c r="AZ13" s="259">
        <f t="shared" si="7"/>
        <v>0.56334860770012829</v>
      </c>
      <c r="BA13" s="343">
        <f t="shared" si="21"/>
        <v>0.82816429279840076</v>
      </c>
      <c r="BB13" s="92">
        <f t="shared" si="22"/>
        <v>0.47007426925111784</v>
      </c>
      <c r="BC13" s="165">
        <f t="shared" si="8"/>
        <v>2.1864809384518056</v>
      </c>
      <c r="BD13" s="259">
        <f t="shared" si="9"/>
        <v>1.9843699011975713</v>
      </c>
      <c r="BE13" s="259">
        <f t="shared" si="10"/>
        <v>2.0751386502696381</v>
      </c>
      <c r="BF13" s="259">
        <f t="shared" si="11"/>
        <v>2.3959707793373171</v>
      </c>
      <c r="BG13" s="259">
        <f t="shared" si="12"/>
        <v>2.4667140890976693</v>
      </c>
      <c r="BH13" s="259">
        <f t="shared" si="13"/>
        <v>2.5672378814237335</v>
      </c>
      <c r="BI13" s="259">
        <f t="shared" si="14"/>
        <v>2.4905987447713605</v>
      </c>
      <c r="BJ13" s="259">
        <f t="shared" si="14"/>
        <v>2.5385387484433601</v>
      </c>
      <c r="BK13" s="259">
        <f t="shared" si="24"/>
        <v>2.6199455982106032</v>
      </c>
      <c r="BL13" s="92">
        <f t="shared" si="23"/>
        <v>3.2068389665969067E-2</v>
      </c>
      <c r="BN13" s="164">
        <f t="shared" si="15"/>
        <v>53968.264999999999</v>
      </c>
      <c r="BO13" s="164">
        <f t="shared" si="16"/>
        <v>56059.804000000062</v>
      </c>
    </row>
    <row r="14" spans="1:67" ht="20.100000000000001" customHeight="1" x14ac:dyDescent="0.25">
      <c r="A14" s="178" t="s">
        <v>87</v>
      </c>
      <c r="B14" s="25">
        <v>172907.80999999991</v>
      </c>
      <c r="C14" s="256">
        <v>197865.85999999996</v>
      </c>
      <c r="D14" s="256">
        <v>108818.47999999997</v>
      </c>
      <c r="E14" s="256">
        <v>128700.31000000001</v>
      </c>
      <c r="F14" s="256">
        <v>196874.73</v>
      </c>
      <c r="G14" s="256">
        <v>236496.18999999983</v>
      </c>
      <c r="H14" s="256">
        <v>161852.32999999987</v>
      </c>
      <c r="I14" s="256">
        <v>171975.0799999999</v>
      </c>
      <c r="J14" s="3">
        <v>207218.22999999992</v>
      </c>
      <c r="K14" s="92">
        <f t="shared" si="17"/>
        <v>0.17007745891855189</v>
      </c>
      <c r="L14" s="3">
        <v>188089.6999999999</v>
      </c>
      <c r="M14" s="256">
        <v>220263.89</v>
      </c>
      <c r="N14" s="256">
        <v>238438.41000000006</v>
      </c>
      <c r="O14" s="256">
        <v>192903.74999999985</v>
      </c>
      <c r="P14" s="256">
        <v>168311.4199999999</v>
      </c>
      <c r="Q14" s="256">
        <v>186814.79000000024</v>
      </c>
      <c r="R14" s="256">
        <v>210054.59999999992</v>
      </c>
      <c r="S14" s="256">
        <v>217088.89999999976</v>
      </c>
      <c r="T14" s="3">
        <v>219098.16999999981</v>
      </c>
      <c r="U14" s="92">
        <f t="shared" si="18"/>
        <v>9.2555169794496638E-3</v>
      </c>
      <c r="W14" s="163" t="s">
        <v>87</v>
      </c>
      <c r="X14" s="25">
        <v>7854.7379999999985</v>
      </c>
      <c r="Y14" s="256">
        <v>8326.2219999999998</v>
      </c>
      <c r="Z14" s="256">
        <v>7079.4509999999991</v>
      </c>
      <c r="AA14" s="256">
        <v>9224.3630000000012</v>
      </c>
      <c r="AB14" s="256">
        <v>8588.8440000000028</v>
      </c>
      <c r="AC14" s="256">
        <v>10903.496999999998</v>
      </c>
      <c r="AD14" s="256">
        <v>9865.234000000004</v>
      </c>
      <c r="AE14" s="256">
        <v>10041.557999999995</v>
      </c>
      <c r="AF14" s="3">
        <v>14246.611999999992</v>
      </c>
      <c r="AG14" s="92">
        <f t="shared" si="19"/>
        <v>0.41876509601398493</v>
      </c>
      <c r="AH14" s="3">
        <v>39184.329000000012</v>
      </c>
      <c r="AI14" s="256">
        <v>43186.20999999997</v>
      </c>
      <c r="AJ14" s="256">
        <v>48896.256000000016</v>
      </c>
      <c r="AK14" s="256">
        <v>49231.409</v>
      </c>
      <c r="AL14" s="256">
        <v>41790.908999999992</v>
      </c>
      <c r="AM14" s="256">
        <v>45062.92500000001</v>
      </c>
      <c r="AN14" s="256">
        <v>49950.609999999986</v>
      </c>
      <c r="AO14" s="256">
        <v>51185.558999999957</v>
      </c>
      <c r="AP14" s="3">
        <v>56352.11600000006</v>
      </c>
      <c r="AQ14" s="92">
        <f t="shared" si="20"/>
        <v>0.10093778598764755</v>
      </c>
      <c r="AS14" s="183">
        <f t="shared" si="1"/>
        <v>0.45427317597741834</v>
      </c>
      <c r="AT14" s="259">
        <f t="shared" si="2"/>
        <v>0.4208013449111434</v>
      </c>
      <c r="AU14" s="259">
        <f t="shared" si="3"/>
        <v>0.65057433259497854</v>
      </c>
      <c r="AV14" s="259">
        <f t="shared" si="4"/>
        <v>0.71673199543963806</v>
      </c>
      <c r="AW14" s="259">
        <f t="shared" si="5"/>
        <v>0.436259341155668</v>
      </c>
      <c r="AX14" s="259">
        <f t="shared" si="6"/>
        <v>0.46104324133086483</v>
      </c>
      <c r="AY14" s="259">
        <f t="shared" si="7"/>
        <v>0.6095206661529069</v>
      </c>
      <c r="AZ14" s="259">
        <f t="shared" si="7"/>
        <v>0.58389610866876762</v>
      </c>
      <c r="BA14" s="343">
        <f t="shared" si="21"/>
        <v>0.68751730964983127</v>
      </c>
      <c r="BB14" s="92">
        <f t="shared" si="22"/>
        <v>0.17746513368159103</v>
      </c>
      <c r="BC14" s="165">
        <f t="shared" si="8"/>
        <v>2.0832788291969222</v>
      </c>
      <c r="BD14" s="259">
        <f t="shared" si="9"/>
        <v>1.9606577364996127</v>
      </c>
      <c r="BE14" s="259">
        <f t="shared" si="10"/>
        <v>2.0506870516373601</v>
      </c>
      <c r="BF14" s="259">
        <f t="shared" si="11"/>
        <v>2.5521229628765663</v>
      </c>
      <c r="BG14" s="259">
        <f t="shared" si="12"/>
        <v>2.4829514836248197</v>
      </c>
      <c r="BH14" s="259">
        <f t="shared" si="13"/>
        <v>2.412171166961671</v>
      </c>
      <c r="BI14" s="259">
        <f t="shared" si="14"/>
        <v>2.3779822008182636</v>
      </c>
      <c r="BJ14" s="259">
        <f t="shared" si="14"/>
        <v>2.3578155769364537</v>
      </c>
      <c r="BK14" s="259">
        <f t="shared" si="24"/>
        <v>2.5720030432020549</v>
      </c>
      <c r="BL14" s="92">
        <f t="shared" si="23"/>
        <v>9.0841484109583426E-2</v>
      </c>
      <c r="BN14" s="164">
        <f t="shared" si="15"/>
        <v>40085.375999999982</v>
      </c>
      <c r="BO14" s="164">
        <f t="shared" si="16"/>
        <v>42105.504000000066</v>
      </c>
    </row>
    <row r="15" spans="1:67" ht="20.100000000000001" customHeight="1" x14ac:dyDescent="0.25">
      <c r="A15" s="178" t="s">
        <v>88</v>
      </c>
      <c r="B15" s="25">
        <v>184668.65</v>
      </c>
      <c r="C15" s="256">
        <v>144340.81999999992</v>
      </c>
      <c r="D15" s="256">
        <v>80105.51999999996</v>
      </c>
      <c r="E15" s="256">
        <v>122946.30000000002</v>
      </c>
      <c r="F15" s="256">
        <v>216355.29000000004</v>
      </c>
      <c r="G15" s="256">
        <v>152646.59000000005</v>
      </c>
      <c r="H15" s="256">
        <v>150358.61999999979</v>
      </c>
      <c r="I15" s="256">
        <v>137980.59999999998</v>
      </c>
      <c r="J15" s="3"/>
      <c r="K15" s="92" t="str">
        <f t="shared" si="17"/>
        <v/>
      </c>
      <c r="L15" s="3">
        <v>276286.43999999977</v>
      </c>
      <c r="M15" s="256">
        <v>291231.52999999991</v>
      </c>
      <c r="N15" s="256">
        <v>295760.24000000017</v>
      </c>
      <c r="O15" s="256">
        <v>290599.48999999982</v>
      </c>
      <c r="P15" s="256">
        <v>290227.67999999964</v>
      </c>
      <c r="Q15" s="256">
        <v>248925.34999999977</v>
      </c>
      <c r="R15" s="256">
        <v>261701.74000000011</v>
      </c>
      <c r="S15" s="256">
        <v>270035.33999999985</v>
      </c>
      <c r="T15" s="3"/>
      <c r="U15" s="92" t="str">
        <f t="shared" si="18"/>
        <v/>
      </c>
      <c r="W15" s="163" t="s">
        <v>88</v>
      </c>
      <c r="X15" s="25">
        <v>8976.5390000000007</v>
      </c>
      <c r="Y15" s="256">
        <v>8231.4969999999994</v>
      </c>
      <c r="Z15" s="256">
        <v>7380.0529999999981</v>
      </c>
      <c r="AA15" s="256">
        <v>9158.0150000000012</v>
      </c>
      <c r="AB15" s="256">
        <v>11920.680999999999</v>
      </c>
      <c r="AC15" s="256">
        <v>8611.9049999999952</v>
      </c>
      <c r="AD15" s="256">
        <v>9047.8519999999971</v>
      </c>
      <c r="AE15" s="256">
        <v>10869.364000000007</v>
      </c>
      <c r="AF15" s="3"/>
      <c r="AG15" s="92" t="str">
        <f t="shared" si="19"/>
        <v/>
      </c>
      <c r="AH15" s="3">
        <v>64657.764999999978</v>
      </c>
      <c r="AI15" s="256">
        <v>67014.460999999996</v>
      </c>
      <c r="AJ15" s="256">
        <v>62417.526999999995</v>
      </c>
      <c r="AK15" s="256">
        <v>71596.117000000057</v>
      </c>
      <c r="AL15" s="256">
        <v>76295.819000000003</v>
      </c>
      <c r="AM15" s="256">
        <v>70793.574000000022</v>
      </c>
      <c r="AN15" s="256">
        <v>69747.713000000032</v>
      </c>
      <c r="AO15" s="256">
        <v>72154.198999999877</v>
      </c>
      <c r="AP15" s="3"/>
      <c r="AQ15" s="92" t="str">
        <f t="shared" si="20"/>
        <v/>
      </c>
      <c r="AS15" s="183">
        <f t="shared" si="1"/>
        <v>0.48608894904468092</v>
      </c>
      <c r="AT15" s="259">
        <f t="shared" si="2"/>
        <v>0.57028198953005838</v>
      </c>
      <c r="AU15" s="259">
        <f t="shared" si="3"/>
        <v>0.92129144158854492</v>
      </c>
      <c r="AV15" s="259">
        <f t="shared" si="4"/>
        <v>0.7448792684285741</v>
      </c>
      <c r="AW15" s="259">
        <f t="shared" si="5"/>
        <v>0.55097709882665669</v>
      </c>
      <c r="AX15" s="259">
        <f t="shared" si="6"/>
        <v>0.56417277320115655</v>
      </c>
      <c r="AY15" s="259">
        <f t="shared" si="7"/>
        <v>0.60175146592859186</v>
      </c>
      <c r="AZ15" s="259">
        <f t="shared" si="7"/>
        <v>0.78774581354190443</v>
      </c>
      <c r="BA15" s="343" t="str">
        <f t="shared" si="21"/>
        <v/>
      </c>
      <c r="BB15" s="92" t="str">
        <f t="shared" si="22"/>
        <v/>
      </c>
      <c r="BC15" s="165">
        <f t="shared" si="8"/>
        <v>2.3402438787802988</v>
      </c>
      <c r="BD15" s="259">
        <f t="shared" si="9"/>
        <v>2.3010716250400503</v>
      </c>
      <c r="BE15" s="259">
        <f t="shared" si="10"/>
        <v>2.1104096683178226</v>
      </c>
      <c r="BF15" s="259">
        <f t="shared" si="11"/>
        <v>2.4637385633402213</v>
      </c>
      <c r="BG15" s="259">
        <f t="shared" si="12"/>
        <v>2.6288264096656837</v>
      </c>
      <c r="BH15" s="259">
        <f t="shared" si="13"/>
        <v>2.843968041021137</v>
      </c>
      <c r="BI15" s="259">
        <f t="shared" si="14"/>
        <v>2.6651604609124879</v>
      </c>
      <c r="BJ15" s="259">
        <f t="shared" si="14"/>
        <v>2.6720280019644802</v>
      </c>
      <c r="BK15" s="259" t="str">
        <f t="shared" si="24"/>
        <v/>
      </c>
      <c r="BL15" s="92" t="str">
        <f t="shared" si="23"/>
        <v/>
      </c>
      <c r="BN15" s="164">
        <f t="shared" si="15"/>
        <v>60699.861000000034</v>
      </c>
      <c r="BO15" s="164">
        <f t="shared" si="16"/>
        <v>0</v>
      </c>
    </row>
    <row r="16" spans="1:67" ht="20.100000000000001" customHeight="1" x14ac:dyDescent="0.25">
      <c r="A16" s="178" t="s">
        <v>89</v>
      </c>
      <c r="B16" s="25">
        <v>175049.21999999997</v>
      </c>
      <c r="C16" s="256">
        <v>101082.92000000001</v>
      </c>
      <c r="D16" s="256">
        <v>69030.890000000014</v>
      </c>
      <c r="E16" s="256">
        <v>154535.30999999976</v>
      </c>
      <c r="F16" s="256">
        <v>191998.53000000006</v>
      </c>
      <c r="G16" s="256">
        <v>123638.51</v>
      </c>
      <c r="H16" s="256">
        <v>139910.50999999989</v>
      </c>
      <c r="I16" s="256">
        <v>160441.47000000003</v>
      </c>
      <c r="J16" s="3"/>
      <c r="K16" s="92" t="str">
        <f t="shared" si="17"/>
        <v/>
      </c>
      <c r="L16" s="3">
        <v>218413.52999999985</v>
      </c>
      <c r="M16" s="256">
        <v>269385.36999999994</v>
      </c>
      <c r="N16" s="256">
        <v>357795.17000000092</v>
      </c>
      <c r="O16" s="256">
        <v>308575.81999999948</v>
      </c>
      <c r="P16" s="256">
        <v>305395.48999999964</v>
      </c>
      <c r="Q16" s="256">
        <v>278553.34999999945</v>
      </c>
      <c r="R16" s="256">
        <v>249337.33</v>
      </c>
      <c r="S16" s="256">
        <v>311782.15999999997</v>
      </c>
      <c r="T16" s="3"/>
      <c r="U16" s="92" t="str">
        <f t="shared" si="18"/>
        <v/>
      </c>
      <c r="W16" s="163" t="s">
        <v>89</v>
      </c>
      <c r="X16" s="25">
        <v>8917.1569999999974</v>
      </c>
      <c r="Y16" s="256">
        <v>6317.9840000000004</v>
      </c>
      <c r="Z16" s="256">
        <v>6844.7550000000019</v>
      </c>
      <c r="AA16" s="256">
        <v>12425.312000000002</v>
      </c>
      <c r="AB16" s="256">
        <v>11852.688999999998</v>
      </c>
      <c r="AC16" s="256">
        <v>8900.4360000000015</v>
      </c>
      <c r="AD16" s="256">
        <v>10720.157999999999</v>
      </c>
      <c r="AE16" s="256">
        <v>13100.919999999998</v>
      </c>
      <c r="AF16" s="3"/>
      <c r="AG16" s="92" t="str">
        <f t="shared" si="19"/>
        <v/>
      </c>
      <c r="AH16" s="3">
        <v>62505.198999999993</v>
      </c>
      <c r="AI16" s="256">
        <v>72259.178000000014</v>
      </c>
      <c r="AJ16" s="256">
        <v>85069.483999999968</v>
      </c>
      <c r="AK16" s="256">
        <v>87588.735000000001</v>
      </c>
      <c r="AL16" s="256">
        <v>89099.010000000038</v>
      </c>
      <c r="AM16" s="256">
        <v>82030.592000000048</v>
      </c>
      <c r="AN16" s="256">
        <v>75994.738000000041</v>
      </c>
      <c r="AO16" s="256">
        <v>87874.430000000008</v>
      </c>
      <c r="AP16" s="3"/>
      <c r="AQ16" s="92" t="str">
        <f t="shared" si="20"/>
        <v/>
      </c>
      <c r="AS16" s="183">
        <f t="shared" si="1"/>
        <v>0.50940855377704619</v>
      </c>
      <c r="AT16" s="259">
        <f t="shared" si="2"/>
        <v>0.62502982699747878</v>
      </c>
      <c r="AU16" s="259">
        <f t="shared" si="3"/>
        <v>0.99154958019518513</v>
      </c>
      <c r="AV16" s="259">
        <f t="shared" si="4"/>
        <v>0.80404355483546253</v>
      </c>
      <c r="AW16" s="259">
        <f t="shared" si="5"/>
        <v>0.61733227853359063</v>
      </c>
      <c r="AX16" s="259">
        <f t="shared" si="6"/>
        <v>0.71987570862832317</v>
      </c>
      <c r="AY16" s="259">
        <f t="shared" si="7"/>
        <v>0.76621534722445139</v>
      </c>
      <c r="AZ16" s="259">
        <f t="shared" si="7"/>
        <v>0.81655447310474005</v>
      </c>
      <c r="BA16" s="343" t="str">
        <f t="shared" si="21"/>
        <v/>
      </c>
      <c r="BB16" s="92" t="str">
        <f t="shared" si="22"/>
        <v/>
      </c>
      <c r="BC16" s="165">
        <f t="shared" si="8"/>
        <v>2.8617823721817981</v>
      </c>
      <c r="BD16" s="259">
        <f t="shared" si="9"/>
        <v>2.6823720233953323</v>
      </c>
      <c r="BE16" s="259">
        <f t="shared" si="10"/>
        <v>2.3776029173339523</v>
      </c>
      <c r="BF16" s="259">
        <f t="shared" si="11"/>
        <v>2.8384834236201706</v>
      </c>
      <c r="BG16" s="259">
        <f t="shared" si="12"/>
        <v>2.9174959328967214</v>
      </c>
      <c r="BH16" s="259">
        <f t="shared" si="13"/>
        <v>2.9448790330469983</v>
      </c>
      <c r="BI16" s="259">
        <f t="shared" si="14"/>
        <v>3.0478684439269497</v>
      </c>
      <c r="BJ16" s="259">
        <f t="shared" si="14"/>
        <v>2.8184560014594813</v>
      </c>
      <c r="BK16" s="259" t="str">
        <f t="shared" si="24"/>
        <v/>
      </c>
      <c r="BL16" s="92" t="str">
        <f t="shared" si="23"/>
        <v/>
      </c>
      <c r="BN16" s="164">
        <f t="shared" si="15"/>
        <v>65274.580000000045</v>
      </c>
      <c r="BO16" s="164">
        <f t="shared" si="16"/>
        <v>0</v>
      </c>
    </row>
    <row r="17" spans="1:67" ht="20.100000000000001" customHeight="1" x14ac:dyDescent="0.25">
      <c r="A17" s="178" t="s">
        <v>90</v>
      </c>
      <c r="B17" s="25">
        <v>143652.40999999997</v>
      </c>
      <c r="C17" s="256">
        <v>108321.03000000003</v>
      </c>
      <c r="D17" s="256">
        <v>126056.69</v>
      </c>
      <c r="E17" s="256">
        <v>102105.74999999991</v>
      </c>
      <c r="F17" s="256">
        <v>191150.96000000002</v>
      </c>
      <c r="G17" s="256">
        <v>143866.02999999988</v>
      </c>
      <c r="H17" s="256">
        <v>152234.65000000008</v>
      </c>
      <c r="I17" s="256">
        <v>136879.00999999995</v>
      </c>
      <c r="J17" s="3"/>
      <c r="K17" s="92" t="str">
        <f t="shared" si="17"/>
        <v/>
      </c>
      <c r="L17" s="3">
        <v>283992.13999999984</v>
      </c>
      <c r="M17" s="256">
        <v>340923.25</v>
      </c>
      <c r="N17" s="256">
        <v>307861.13000000047</v>
      </c>
      <c r="O17" s="256">
        <v>286413.15999999997</v>
      </c>
      <c r="P17" s="256">
        <v>274219.10999999993</v>
      </c>
      <c r="Q17" s="256">
        <v>273526.25000000035</v>
      </c>
      <c r="R17" s="256">
        <v>314633.96000000025</v>
      </c>
      <c r="S17" s="256">
        <v>307583.89000000048</v>
      </c>
      <c r="T17" s="3"/>
      <c r="U17" s="92" t="str">
        <f t="shared" si="18"/>
        <v/>
      </c>
      <c r="W17" s="163" t="s">
        <v>90</v>
      </c>
      <c r="X17" s="25">
        <v>8623.6640000000007</v>
      </c>
      <c r="Y17" s="256">
        <v>7729.3239999999987</v>
      </c>
      <c r="Z17" s="256">
        <v>10518.219000000001</v>
      </c>
      <c r="AA17" s="256">
        <v>7756.1780000000035</v>
      </c>
      <c r="AB17" s="256">
        <v>12715.098000000002</v>
      </c>
      <c r="AC17" s="256">
        <v>10229.966999999997</v>
      </c>
      <c r="AD17" s="256">
        <v>10816.998999999996</v>
      </c>
      <c r="AE17" s="256">
        <v>11066.212000000009</v>
      </c>
      <c r="AF17" s="3"/>
      <c r="AG17" s="92" t="str">
        <f t="shared" si="19"/>
        <v/>
      </c>
      <c r="AH17" s="3">
        <v>75798.92399999997</v>
      </c>
      <c r="AI17" s="256">
        <v>78510.058999999979</v>
      </c>
      <c r="AJ17" s="256">
        <v>82860.765000000043</v>
      </c>
      <c r="AK17" s="256">
        <v>82287.181999999913</v>
      </c>
      <c r="AL17" s="256">
        <v>81224.970999999918</v>
      </c>
      <c r="AM17" s="256">
        <v>82936.982000000047</v>
      </c>
      <c r="AN17" s="256">
        <v>94006.22299999978</v>
      </c>
      <c r="AO17" s="256">
        <v>91073.205999999991</v>
      </c>
      <c r="AP17" s="3"/>
      <c r="AQ17" s="92" t="str">
        <f t="shared" si="20"/>
        <v/>
      </c>
      <c r="AS17" s="183">
        <f>(X17/B17)*10</f>
        <v>0.60031460662581315</v>
      </c>
      <c r="AT17" s="259">
        <f>(Y17/C17)*10</f>
        <v>0.71355709966938063</v>
      </c>
      <c r="AU17" s="259">
        <f t="shared" ref="AU17:AX18" si="25">IF(Z17="","",(Z17/D17)*10)</f>
        <v>0.83440387019522733</v>
      </c>
      <c r="AV17" s="259">
        <f t="shared" si="25"/>
        <v>0.75962205850307263</v>
      </c>
      <c r="AW17" s="259">
        <f t="shared" si="25"/>
        <v>0.665186196292187</v>
      </c>
      <c r="AX17" s="259">
        <f t="shared" si="25"/>
        <v>0.71107592250929597</v>
      </c>
      <c r="AY17" s="259">
        <f t="shared" ref="AY17:AZ22" si="26">(AD17/H17)*10</f>
        <v>0.71054776294358679</v>
      </c>
      <c r="AZ17" s="259">
        <f t="shared" si="26"/>
        <v>0.80846668893937879</v>
      </c>
      <c r="BA17" s="343" t="str">
        <f t="shared" si="21"/>
        <v/>
      </c>
      <c r="BB17" s="92" t="str">
        <f t="shared" si="22"/>
        <v/>
      </c>
      <c r="BC17" s="165">
        <f t="shared" si="8"/>
        <v>2.669050065963094</v>
      </c>
      <c r="BD17" s="259">
        <f t="shared" si="9"/>
        <v>2.3028660849619373</v>
      </c>
      <c r="BE17" s="259">
        <f t="shared" si="10"/>
        <v>2.6914981115024137</v>
      </c>
      <c r="BF17" s="259">
        <f t="shared" si="11"/>
        <v>2.8730237814491453</v>
      </c>
      <c r="BG17" s="259">
        <f t="shared" si="12"/>
        <v>2.9620463358662326</v>
      </c>
      <c r="BH17" s="259">
        <f t="shared" si="13"/>
        <v>3.0321397672069845</v>
      </c>
      <c r="BI17" s="259">
        <f t="shared" si="14"/>
        <v>2.9877964540127744</v>
      </c>
      <c r="BJ17" s="259">
        <f t="shared" si="14"/>
        <v>2.9609224982491722</v>
      </c>
      <c r="BK17" s="259" t="str">
        <f t="shared" si="24"/>
        <v/>
      </c>
      <c r="BL17" s="92" t="str">
        <f t="shared" si="23"/>
        <v/>
      </c>
      <c r="BN17" s="164">
        <f t="shared" si="15"/>
        <v>83189.223999999784</v>
      </c>
      <c r="BO17" s="164">
        <f t="shared" si="16"/>
        <v>0</v>
      </c>
    </row>
    <row r="18" spans="1:67" ht="20.100000000000001" customHeight="1" thickBot="1" x14ac:dyDescent="0.3">
      <c r="A18" s="178" t="s">
        <v>91</v>
      </c>
      <c r="B18" s="25">
        <v>152913.45000000004</v>
      </c>
      <c r="C18" s="256">
        <v>216589.59999999995</v>
      </c>
      <c r="D18" s="256">
        <v>85917.549999999959</v>
      </c>
      <c r="E18" s="256">
        <v>230072.31999999998</v>
      </c>
      <c r="F18" s="256">
        <v>233366.15000000014</v>
      </c>
      <c r="G18" s="256">
        <v>149347.89999999994</v>
      </c>
      <c r="H18" s="256">
        <v>170050.74999999997</v>
      </c>
      <c r="I18" s="256">
        <v>162677.18999999992</v>
      </c>
      <c r="J18" s="3"/>
      <c r="K18" s="92" t="str">
        <f t="shared" si="17"/>
        <v/>
      </c>
      <c r="L18" s="3">
        <v>226068.2300000001</v>
      </c>
      <c r="M18" s="256">
        <v>257835.04999999996</v>
      </c>
      <c r="N18" s="256">
        <v>297135.57000000012</v>
      </c>
      <c r="O18" s="256">
        <v>191538.02999999988</v>
      </c>
      <c r="P18" s="256">
        <v>207146.76999999993</v>
      </c>
      <c r="Q18" s="256">
        <v>199318.66999999981</v>
      </c>
      <c r="R18" s="256">
        <v>191695.72</v>
      </c>
      <c r="S18" s="256">
        <v>235737.21000000008</v>
      </c>
      <c r="T18" s="3"/>
      <c r="U18" s="92" t="str">
        <f t="shared" si="18"/>
        <v/>
      </c>
      <c r="W18" s="163" t="s">
        <v>91</v>
      </c>
      <c r="X18" s="25">
        <v>8608.0499999999975</v>
      </c>
      <c r="Y18" s="256">
        <v>10777.051000000001</v>
      </c>
      <c r="Z18" s="256">
        <v>8423.9280000000035</v>
      </c>
      <c r="AA18" s="256">
        <v>14158.847</v>
      </c>
      <c r="AB18" s="256">
        <v>13639.642000000007</v>
      </c>
      <c r="AC18" s="256">
        <v>9440.7710000000006</v>
      </c>
      <c r="AD18" s="256">
        <v>11558.283000000007</v>
      </c>
      <c r="AE18" s="256">
        <v>14805.210999999996</v>
      </c>
      <c r="AF18" s="3"/>
      <c r="AG18" s="92" t="str">
        <f t="shared" si="19"/>
        <v/>
      </c>
      <c r="AH18" s="3">
        <v>50975.751000000069</v>
      </c>
      <c r="AI18" s="256">
        <v>55476.897000000012</v>
      </c>
      <c r="AJ18" s="256">
        <v>59634.482000000025</v>
      </c>
      <c r="AK18" s="256">
        <v>54113.734999999979</v>
      </c>
      <c r="AL18" s="256">
        <v>57504.426999999996</v>
      </c>
      <c r="AM18" s="256">
        <v>58105.801000000007</v>
      </c>
      <c r="AN18" s="256">
        <v>58922.750999999997</v>
      </c>
      <c r="AO18" s="256">
        <v>63954.802999999964</v>
      </c>
      <c r="AP18" s="3"/>
      <c r="AQ18" s="92" t="str">
        <f t="shared" si="20"/>
        <v/>
      </c>
      <c r="AS18" s="183">
        <f>(X18/B18)*10</f>
        <v>0.56293609227965202</v>
      </c>
      <c r="AT18" s="259">
        <f>(Y18/C18)*10</f>
        <v>0.49757933898949919</v>
      </c>
      <c r="AU18" s="259">
        <f t="shared" si="25"/>
        <v>0.98046650538801527</v>
      </c>
      <c r="AV18" s="259">
        <f t="shared" si="25"/>
        <v>0.61540853762851611</v>
      </c>
      <c r="AW18" s="259">
        <f t="shared" si="25"/>
        <v>0.58447388363736552</v>
      </c>
      <c r="AX18" s="259">
        <f t="shared" si="25"/>
        <v>0.63213282543644767</v>
      </c>
      <c r="AY18" s="259">
        <f t="shared" si="26"/>
        <v>0.67969609072585735</v>
      </c>
      <c r="AZ18" s="259">
        <f t="shared" si="26"/>
        <v>0.91009753733759502</v>
      </c>
      <c r="BA18" s="165" t="str">
        <f t="shared" si="21"/>
        <v/>
      </c>
      <c r="BB18" s="92" t="str">
        <f t="shared" si="22"/>
        <v/>
      </c>
      <c r="BC18" s="165">
        <f t="shared" si="8"/>
        <v>2.2548834482403852</v>
      </c>
      <c r="BD18" s="259">
        <f t="shared" si="9"/>
        <v>2.1516429593261281</v>
      </c>
      <c r="BE18" s="259">
        <f t="shared" si="10"/>
        <v>2.0069789019200899</v>
      </c>
      <c r="BF18" s="259">
        <f t="shared" si="11"/>
        <v>2.825221445579241</v>
      </c>
      <c r="BG18" s="259">
        <f t="shared" si="12"/>
        <v>2.7760233480831014</v>
      </c>
      <c r="BH18" s="259">
        <f t="shared" si="13"/>
        <v>2.9152211882609924</v>
      </c>
      <c r="BI18" s="259">
        <f t="shared" si="14"/>
        <v>3.0737645577063484</v>
      </c>
      <c r="BJ18" s="259">
        <f t="shared" si="14"/>
        <v>2.7129702179812827</v>
      </c>
      <c r="BK18" s="259" t="str">
        <f t="shared" si="24"/>
        <v/>
      </c>
      <c r="BL18" s="92" t="str">
        <f t="shared" si="23"/>
        <v/>
      </c>
      <c r="BN18" s="164">
        <f t="shared" si="15"/>
        <v>47364.467999999993</v>
      </c>
      <c r="BO18" s="164">
        <f t="shared" si="16"/>
        <v>0</v>
      </c>
    </row>
    <row r="19" spans="1:67" ht="20.100000000000001" customHeight="1" thickBot="1" x14ac:dyDescent="0.3">
      <c r="A19" s="279" t="s">
        <v>128</v>
      </c>
      <c r="B19" s="280">
        <f>SUM(B7:B18)</f>
        <v>1816262.9199999997</v>
      </c>
      <c r="C19" s="281">
        <f>SUM(C7:C18)</f>
        <v>1636088.4299999995</v>
      </c>
      <c r="D19" s="281">
        <f t="shared" ref="D19:I19" si="27">SUM(D7:D18)</f>
        <v>1296144.57</v>
      </c>
      <c r="E19" s="281">
        <f t="shared" si="27"/>
        <v>1599529.9399999997</v>
      </c>
      <c r="F19" s="281">
        <f t="shared" si="27"/>
        <v>2330198.42</v>
      </c>
      <c r="G19" s="281">
        <f t="shared" si="27"/>
        <v>2161091.4399999995</v>
      </c>
      <c r="H19" s="281">
        <f t="shared" si="27"/>
        <v>1795935.5599999998</v>
      </c>
      <c r="I19" s="281">
        <f t="shared" si="27"/>
        <v>2164194.3599999994</v>
      </c>
      <c r="J19" s="281">
        <f>IF(J20="","",SUM(J20:J23))</f>
        <v>1171938.6099999996</v>
      </c>
      <c r="K19" s="98">
        <f t="shared" si="17"/>
        <v>-0.84667894848178105</v>
      </c>
      <c r="L19" s="282">
        <f>SUM(L7:L18)</f>
        <v>2666453.899999999</v>
      </c>
      <c r="M19" s="281">
        <f t="shared" ref="M19:S19" si="28">SUM(M7:M18)</f>
        <v>3078610.44</v>
      </c>
      <c r="N19" s="281">
        <f t="shared" si="28"/>
        <v>3362678.8800000013</v>
      </c>
      <c r="O19" s="281">
        <f t="shared" si="28"/>
        <v>3040615.0999999987</v>
      </c>
      <c r="P19" s="281">
        <f t="shared" si="28"/>
        <v>2836168.3299999991</v>
      </c>
      <c r="Q19" s="281">
        <f t="shared" si="28"/>
        <v>2798188.63</v>
      </c>
      <c r="R19" s="281">
        <f t="shared" si="28"/>
        <v>2777631.4</v>
      </c>
      <c r="S19" s="281">
        <f t="shared" si="28"/>
        <v>2993152.73</v>
      </c>
      <c r="T19" s="282">
        <f>SUM(T7:T18)</f>
        <v>1997044.5599999996</v>
      </c>
      <c r="U19" s="104">
        <f t="shared" si="18"/>
        <v>-0.33279563719423044</v>
      </c>
      <c r="V19" s="284"/>
      <c r="W19" s="283"/>
      <c r="X19" s="280">
        <f>SUM(X7:X18)</f>
        <v>89493.365000000005</v>
      </c>
      <c r="Y19" s="281">
        <f>SUM(Y7:Y18)</f>
        <v>81914.569000000003</v>
      </c>
      <c r="Z19" s="281">
        <f t="shared" ref="Z19:AD19" si="29">SUM(Z7:Z18)</f>
        <v>86371.3</v>
      </c>
      <c r="AA19" s="281">
        <f t="shared" si="29"/>
        <v>122399.001</v>
      </c>
      <c r="AB19" s="281">
        <f t="shared" si="29"/>
        <v>125153.99099999999</v>
      </c>
      <c r="AC19" s="281">
        <f t="shared" si="29"/>
        <v>116754.90900000001</v>
      </c>
      <c r="AD19" s="281">
        <f t="shared" si="29"/>
        <v>109963.90500000001</v>
      </c>
      <c r="AE19" s="281">
        <f t="shared" ref="AE19" si="30">SUM(AE7:AE18)</f>
        <v>137123.27999999997</v>
      </c>
      <c r="AF19" s="281">
        <f>IF(AF9="","",SUM(AF20:AF23))</f>
        <v>65404.729000000021</v>
      </c>
      <c r="AG19" s="104">
        <f t="shared" si="19"/>
        <v>-0.52302242916009567</v>
      </c>
      <c r="AH19" s="282">
        <f>SUM(AH7:AH18)</f>
        <v>614380.20500000007</v>
      </c>
      <c r="AI19" s="281">
        <f>SUM(AI7:AI18)</f>
        <v>656918.25999999989</v>
      </c>
      <c r="AJ19" s="281">
        <f t="shared" ref="AJ19:AO19" si="31">SUM(AJ7:AJ18)</f>
        <v>703504.83499999996</v>
      </c>
      <c r="AK19" s="281">
        <f t="shared" si="31"/>
        <v>720793.56200000015</v>
      </c>
      <c r="AL19" s="281">
        <f t="shared" si="31"/>
        <v>726284.80299999984</v>
      </c>
      <c r="AM19" s="281">
        <f t="shared" si="31"/>
        <v>735533.90500000014</v>
      </c>
      <c r="AN19" s="281">
        <f t="shared" si="31"/>
        <v>723670.50300000003</v>
      </c>
      <c r="AO19" s="281">
        <f t="shared" si="31"/>
        <v>779612.65599999973</v>
      </c>
      <c r="AP19" s="281">
        <f>SUM(AP7:AP18)</f>
        <v>496635.57000000007</v>
      </c>
      <c r="AQ19" s="98">
        <f t="shared" si="20"/>
        <v>-0.36297138562614584</v>
      </c>
      <c r="AS19" s="285">
        <f t="shared" ref="AS19" si="32">(X19/B19)*10</f>
        <v>0.49273353551698351</v>
      </c>
      <c r="AT19" s="286">
        <f t="shared" ref="AT19" si="33">(Y19/C19)*10</f>
        <v>0.50067323683720466</v>
      </c>
      <c r="AU19" s="286">
        <f t="shared" ref="AU19" si="34">IF(Z19="","",(Z19/D19)*10)</f>
        <v>0.66637088176051229</v>
      </c>
      <c r="AV19" s="286">
        <f t="shared" ref="AV19" si="35">IF(AA19="","",(AA19/E19)*10)</f>
        <v>0.76521856790001697</v>
      </c>
      <c r="AW19" s="286">
        <f t="shared" ref="AW19" si="36">IF(AB19="","",(AB19/F19)*10)</f>
        <v>0.53709585383720237</v>
      </c>
      <c r="AX19" s="286">
        <f t="shared" ref="AX19" si="37">IF(AC19="","",(AC19/G19)*10)</f>
        <v>0.5402589952417749</v>
      </c>
      <c r="AY19" s="286">
        <f t="shared" ref="AY19:AZ19" si="38">(AD19/H19)*10</f>
        <v>0.61229315488357516</v>
      </c>
      <c r="AZ19" s="286">
        <f t="shared" si="38"/>
        <v>0.63359965506979699</v>
      </c>
      <c r="BA19" s="288">
        <f t="shared" ref="BA19" si="39">IF(AF19="","",(AF19/J19)*10)</f>
        <v>0.55809006070719047</v>
      </c>
      <c r="BB19" s="104">
        <f t="shared" si="22"/>
        <v>-0.11917556103197123</v>
      </c>
      <c r="BC19" s="287">
        <f t="shared" ref="BC19" si="40">(AH19/L19)*10</f>
        <v>2.3041096078953411</v>
      </c>
      <c r="BD19" s="286">
        <f t="shared" ref="BD19" si="41">(AI19/M19)*10</f>
        <v>2.1338141762424474</v>
      </c>
      <c r="BE19" s="286">
        <f t="shared" ref="BE19" si="42">(AJ19/N19)*10</f>
        <v>2.0920963913152471</v>
      </c>
      <c r="BF19" s="286">
        <f t="shared" ref="BF19" si="43">(AK19/O19)*10</f>
        <v>2.3705518070998215</v>
      </c>
      <c r="BG19" s="286">
        <f t="shared" ref="BG19" si="44">(AL19/P19)*10</f>
        <v>2.5607958290684389</v>
      </c>
      <c r="BH19" s="286">
        <f t="shared" ref="BH19" si="45">(AM19/Q19)*10</f>
        <v>2.6286072965709972</v>
      </c>
      <c r="BI19" s="286">
        <f t="shared" ref="BI19:BJ19" si="46">(AN19/R19)*10</f>
        <v>2.6053511023816913</v>
      </c>
      <c r="BJ19" s="286">
        <f t="shared" si="46"/>
        <v>2.6046537758866712</v>
      </c>
      <c r="BK19" s="286">
        <f t="shared" si="24"/>
        <v>2.486852722004361</v>
      </c>
      <c r="BL19" s="104">
        <f t="shared" si="23"/>
        <v>-4.5227144956034936E-2</v>
      </c>
      <c r="BN19" s="164"/>
      <c r="BO19" s="164"/>
    </row>
    <row r="20" spans="1:67" ht="20.100000000000001" customHeight="1" x14ac:dyDescent="0.25">
      <c r="A20" s="178" t="s">
        <v>92</v>
      </c>
      <c r="B20" s="25">
        <f>SUM(B7:B9)</f>
        <v>383996.99999999988</v>
      </c>
      <c r="C20" s="256">
        <f>SUM(C7:C9)</f>
        <v>360761.51999999996</v>
      </c>
      <c r="D20" s="256">
        <f>SUM(D7:D9)</f>
        <v>338161.04999999993</v>
      </c>
      <c r="E20" s="256">
        <f t="shared" ref="E20:F20" si="47">SUM(E7:E9)</f>
        <v>270933.47000000003</v>
      </c>
      <c r="F20" s="256">
        <f t="shared" si="47"/>
        <v>519508.35</v>
      </c>
      <c r="G20" s="256">
        <f t="shared" ref="G20:H20" si="48">SUM(G7:G9)</f>
        <v>534624.43999999983</v>
      </c>
      <c r="H20" s="256">
        <f t="shared" si="48"/>
        <v>440174.26000000007</v>
      </c>
      <c r="I20" s="256">
        <f t="shared" ref="I20:J20" si="49">SUM(I7:I9)</f>
        <v>533172.94999999995</v>
      </c>
      <c r="J20" s="256">
        <f t="shared" si="49"/>
        <v>350028.78999999992</v>
      </c>
      <c r="K20" s="92">
        <f t="shared" si="17"/>
        <v>-0.52322598949646415</v>
      </c>
      <c r="L20" s="3">
        <f>SUM(L7:L9)</f>
        <v>571934.28999999992</v>
      </c>
      <c r="M20" s="256">
        <f>SUM(M7:M9)</f>
        <v>600923.96</v>
      </c>
      <c r="N20" s="256">
        <f>SUM(N7:N9)</f>
        <v>775955.95</v>
      </c>
      <c r="O20" s="256">
        <f t="shared" ref="O20:R20" si="50">SUM(O7:O9)</f>
        <v>705578.6</v>
      </c>
      <c r="P20" s="256">
        <f t="shared" si="50"/>
        <v>632916.85000000009</v>
      </c>
      <c r="Q20" s="256">
        <f t="shared" ref="Q20" si="51">SUM(Q7:Q9)</f>
        <v>633325.84999999986</v>
      </c>
      <c r="R20" s="256">
        <f t="shared" si="50"/>
        <v>600672.46999999974</v>
      </c>
      <c r="S20" s="256">
        <f t="shared" ref="S20" si="52">SUM(S7:S9)</f>
        <v>625120.99999999977</v>
      </c>
      <c r="T20" s="3">
        <f>IF(T9="","",SUM(T7:T9))</f>
        <v>708242.25999999978</v>
      </c>
      <c r="U20" s="104">
        <f t="shared" si="18"/>
        <v>0.13296827334228101</v>
      </c>
      <c r="W20" s="163" t="s">
        <v>92</v>
      </c>
      <c r="X20" s="25">
        <f>SUM(X7:X9)</f>
        <v>17386.603999999999</v>
      </c>
      <c r="Y20" s="256">
        <f t="shared" ref="Y20:AL20" si="53">SUM(Y7:Y9)</f>
        <v>16187.608</v>
      </c>
      <c r="Z20" s="256">
        <f>SUM(Z7:Z9)</f>
        <v>17207.878999999994</v>
      </c>
      <c r="AA20" s="256">
        <f t="shared" ref="AA20:AB20" si="54">SUM(AA7:AA9)</f>
        <v>22973.369000000002</v>
      </c>
      <c r="AB20" s="256">
        <f t="shared" si="54"/>
        <v>26551.153999999995</v>
      </c>
      <c r="AC20" s="256">
        <f t="shared" ref="AC20:AD20" si="55">SUM(AC7:AC9)</f>
        <v>26243.759999999998</v>
      </c>
      <c r="AD20" s="256">
        <f t="shared" si="55"/>
        <v>24339.546000000002</v>
      </c>
      <c r="AE20" s="256">
        <f t="shared" ref="AE20" si="56">SUM(AE7:AE9)</f>
        <v>29434.449000000001</v>
      </c>
      <c r="AF20" s="256">
        <f>IF(AF9="","",SUM(AF7:AF9))</f>
        <v>28646.294000000013</v>
      </c>
      <c r="AG20" s="104">
        <f t="shared" si="19"/>
        <v>-2.6776618104860327E-2</v>
      </c>
      <c r="AH20" s="3">
        <f t="shared" si="53"/>
        <v>127825.96000000005</v>
      </c>
      <c r="AI20" s="256">
        <f t="shared" si="53"/>
        <v>131829.77699999997</v>
      </c>
      <c r="AJ20" s="256">
        <f t="shared" si="53"/>
        <v>147637.00799999994</v>
      </c>
      <c r="AK20" s="256">
        <f t="shared" si="53"/>
        <v>147798.02600000007</v>
      </c>
      <c r="AL20" s="256">
        <f t="shared" si="53"/>
        <v>150261.35799999989</v>
      </c>
      <c r="AM20" s="256">
        <f t="shared" ref="AM20:AN20" si="57">SUM(AM7:AM9)</f>
        <v>154060.902</v>
      </c>
      <c r="AN20" s="256">
        <f t="shared" si="57"/>
        <v>149553.44300000003</v>
      </c>
      <c r="AO20" s="256">
        <f t="shared" ref="AO20" si="58">SUM(AO7:AO9)</f>
        <v>163769.66399999987</v>
      </c>
      <c r="AP20" s="3">
        <f>IF(AP9="","",SUM(AP7:AP9))</f>
        <v>177421.98</v>
      </c>
      <c r="AQ20" s="92">
        <f t="shared" si="20"/>
        <v>8.3362911460819436E-2</v>
      </c>
      <c r="AS20" s="181">
        <f t="shared" ref="AS20:AX22" si="59">(X20/B20)*10</f>
        <v>0.45277968317460826</v>
      </c>
      <c r="AT20" s="258">
        <f t="shared" si="59"/>
        <v>0.44870661372088694</v>
      </c>
      <c r="AU20" s="258">
        <f t="shared" si="59"/>
        <v>0.50886638186154198</v>
      </c>
      <c r="AV20" s="258">
        <f t="shared" si="59"/>
        <v>0.84793395958055684</v>
      </c>
      <c r="AW20" s="258">
        <f t="shared" si="59"/>
        <v>0.51108233390281399</v>
      </c>
      <c r="AX20" s="258">
        <f t="shared" si="59"/>
        <v>0.49088216019454722</v>
      </c>
      <c r="AY20" s="258">
        <f t="shared" si="26"/>
        <v>0.55295250567354837</v>
      </c>
      <c r="AZ20" s="258">
        <f t="shared" si="26"/>
        <v>0.55206193412475257</v>
      </c>
      <c r="BA20" s="182">
        <f t="shared" ref="BA20:BA23" si="60">IF(AF20="","",(AF20/J20)*10)</f>
        <v>0.81839822375753768</v>
      </c>
      <c r="BB20" s="104">
        <f t="shared" si="22"/>
        <v>0.48243914888831946</v>
      </c>
      <c r="BC20" s="182">
        <f t="shared" si="8"/>
        <v>2.2349763291863489</v>
      </c>
      <c r="BD20" s="258">
        <f t="shared" si="9"/>
        <v>2.1937846678638007</v>
      </c>
      <c r="BE20" s="258">
        <f t="shared" si="10"/>
        <v>1.9026467675130263</v>
      </c>
      <c r="BF20" s="258">
        <f t="shared" si="11"/>
        <v>2.094706755562032</v>
      </c>
      <c r="BG20" s="258">
        <f t="shared" si="12"/>
        <v>2.3741089844582248</v>
      </c>
      <c r="BH20" s="258">
        <f t="shared" si="13"/>
        <v>2.4325693006214739</v>
      </c>
      <c r="BI20" s="258">
        <f t="shared" si="14"/>
        <v>2.4897668940945485</v>
      </c>
      <c r="BJ20" s="258">
        <f t="shared" si="14"/>
        <v>2.61980742928169</v>
      </c>
      <c r="BK20" s="258">
        <f t="shared" si="24"/>
        <v>2.5051029855236266</v>
      </c>
      <c r="BL20" s="104">
        <f t="shared" si="23"/>
        <v>-4.3783540147267035E-2</v>
      </c>
      <c r="BN20" s="164"/>
      <c r="BO20" s="164"/>
    </row>
    <row r="21" spans="1:67" ht="20.100000000000001" customHeight="1" x14ac:dyDescent="0.25">
      <c r="A21" s="178" t="s">
        <v>93</v>
      </c>
      <c r="B21" s="25">
        <f>SUM(B10:B12)</f>
        <v>449195.80000000005</v>
      </c>
      <c r="C21" s="256">
        <f>SUM(C10:C12)</f>
        <v>360855.57999999996</v>
      </c>
      <c r="D21" s="256">
        <f>SUM(D10:D12)</f>
        <v>358400.06000000006</v>
      </c>
      <c r="E21" s="256">
        <f t="shared" ref="E21:F21" si="61">SUM(E10:E12)</f>
        <v>410436.21999999991</v>
      </c>
      <c r="F21" s="256">
        <f t="shared" si="61"/>
        <v>511451.39999999991</v>
      </c>
      <c r="G21" s="256">
        <f t="shared" ref="G21:H21" si="62">SUM(G10:G12)</f>
        <v>582701.47000000009</v>
      </c>
      <c r="H21" s="256">
        <f t="shared" si="62"/>
        <v>433275.42999999993</v>
      </c>
      <c r="I21" s="256">
        <f t="shared" ref="I21:J21" si="63">SUM(I10:I12)</f>
        <v>653393.32999999984</v>
      </c>
      <c r="J21" s="256">
        <f t="shared" si="63"/>
        <v>446558.84000000008</v>
      </c>
      <c r="K21" s="92">
        <f t="shared" si="17"/>
        <v>-0.46317410265576586</v>
      </c>
      <c r="L21" s="3">
        <f>SUM(L10:L12)</f>
        <v>653030.27</v>
      </c>
      <c r="M21" s="256">
        <f>SUM(M10:M12)</f>
        <v>796751.14999999991</v>
      </c>
      <c r="N21" s="256">
        <f>SUM(N10:N12)</f>
        <v>787513.37999999966</v>
      </c>
      <c r="O21" s="256">
        <f t="shared" ref="O21:R21" si="64">SUM(O10:O12)</f>
        <v>793642.10999999975</v>
      </c>
      <c r="P21" s="256">
        <f t="shared" si="64"/>
        <v>677732</v>
      </c>
      <c r="Q21" s="256">
        <f t="shared" ref="Q21" si="65">SUM(Q10:Q12)</f>
        <v>708901.94999999972</v>
      </c>
      <c r="R21" s="256">
        <f t="shared" si="64"/>
        <v>698755.76999999955</v>
      </c>
      <c r="S21" s="256">
        <f t="shared" ref="S21" si="66">SUM(S10:S12)</f>
        <v>769908.66000000015</v>
      </c>
      <c r="T21" s="3">
        <f>IF(T12="","",SUM(T10:T12))</f>
        <v>802584.23999999976</v>
      </c>
      <c r="U21" s="92">
        <f t="shared" si="18"/>
        <v>4.2440852659066858E-2</v>
      </c>
      <c r="W21" s="163" t="s">
        <v>93</v>
      </c>
      <c r="X21" s="25">
        <f>SUM(X10:X12)</f>
        <v>20822.173999999999</v>
      </c>
      <c r="Y21" s="256">
        <f t="shared" ref="Y21:AL21" si="67">SUM(Y10:Y12)</f>
        <v>16993.961000000003</v>
      </c>
      <c r="Z21" s="256">
        <f>SUM(Z10:Z12)</f>
        <v>20306.538000000008</v>
      </c>
      <c r="AA21" s="256">
        <f t="shared" ref="AA21:AB21" si="68">SUM(AA10:AA12)</f>
        <v>32580.996999999992</v>
      </c>
      <c r="AB21" s="256">
        <f t="shared" si="68"/>
        <v>26623.229000000007</v>
      </c>
      <c r="AC21" s="256">
        <f t="shared" ref="AC21:AD21" si="69">SUM(AC10:AC12)</f>
        <v>30060.606000000007</v>
      </c>
      <c r="AD21" s="256">
        <f t="shared" si="69"/>
        <v>25124.910000000003</v>
      </c>
      <c r="AE21" s="256">
        <f t="shared" ref="AE21" si="70">SUM(AE10:AE12)</f>
        <v>36106.238999999972</v>
      </c>
      <c r="AF21" s="256">
        <f>IF(AF12="","",SUM(AF10:AF12))</f>
        <v>36758.435000000012</v>
      </c>
      <c r="AG21" s="92">
        <f t="shared" si="19"/>
        <v>1.8063249401302651E-2</v>
      </c>
      <c r="AH21" s="3">
        <f t="shared" si="67"/>
        <v>139067.76800000004</v>
      </c>
      <c r="AI21" s="256">
        <f t="shared" si="67"/>
        <v>148853.359</v>
      </c>
      <c r="AJ21" s="256">
        <f t="shared" si="67"/>
        <v>154274.67400000006</v>
      </c>
      <c r="AK21" s="256">
        <f t="shared" si="67"/>
        <v>163160.30300000007</v>
      </c>
      <c r="AL21" s="256">
        <f t="shared" si="67"/>
        <v>160986.291</v>
      </c>
      <c r="AM21" s="256">
        <f t="shared" ref="AM21:AN21" si="71">SUM(AM10:AM12)</f>
        <v>173530.01899999991</v>
      </c>
      <c r="AN21" s="256">
        <f t="shared" si="71"/>
        <v>163035.83700000006</v>
      </c>
      <c r="AO21" s="256">
        <f t="shared" ref="AO21" si="72">SUM(AO10:AO12)</f>
        <v>184640.71300000005</v>
      </c>
      <c r="AP21" s="3">
        <f>IF(AP12="","",SUM(AP10:AP12))</f>
        <v>192877.51599999997</v>
      </c>
      <c r="AQ21" s="92">
        <f t="shared" si="20"/>
        <v>4.4609895976733607E-2</v>
      </c>
      <c r="AS21" s="183">
        <f t="shared" si="59"/>
        <v>0.4635433813049899</v>
      </c>
      <c r="AT21" s="259">
        <f t="shared" si="59"/>
        <v>0.4709352422927755</v>
      </c>
      <c r="AU21" s="259">
        <f t="shared" si="59"/>
        <v>0.56658857702200172</v>
      </c>
      <c r="AV21" s="259">
        <f t="shared" si="59"/>
        <v>0.7938138841645116</v>
      </c>
      <c r="AW21" s="259">
        <f t="shared" si="59"/>
        <v>0.52054269477021697</v>
      </c>
      <c r="AX21" s="259">
        <f t="shared" si="59"/>
        <v>0.51588347631935783</v>
      </c>
      <c r="AY21" s="259">
        <f t="shared" si="26"/>
        <v>0.57988310114884678</v>
      </c>
      <c r="AZ21" s="259">
        <f t="shared" si="26"/>
        <v>0.5525957695344087</v>
      </c>
      <c r="BA21" s="165">
        <f t="shared" si="60"/>
        <v>0.82314874787833126</v>
      </c>
      <c r="BB21" s="92">
        <f t="shared" si="22"/>
        <v>0.48960378138956406</v>
      </c>
      <c r="BC21" s="165">
        <f t="shared" si="8"/>
        <v>2.1295761374124362</v>
      </c>
      <c r="BD21" s="259">
        <f t="shared" si="9"/>
        <v>1.8682540841014164</v>
      </c>
      <c r="BE21" s="259">
        <f t="shared" si="10"/>
        <v>1.9590101948490086</v>
      </c>
      <c r="BF21" s="259">
        <f t="shared" si="11"/>
        <v>2.0558423115930697</v>
      </c>
      <c r="BG21" s="259">
        <f t="shared" si="12"/>
        <v>2.3753680068227561</v>
      </c>
      <c r="BH21" s="259">
        <f t="shared" si="13"/>
        <v>2.4478705270877024</v>
      </c>
      <c r="BI21" s="259">
        <f t="shared" si="14"/>
        <v>2.3332306365069466</v>
      </c>
      <c r="BJ21" s="259">
        <f t="shared" si="14"/>
        <v>2.3982158221210295</v>
      </c>
      <c r="BK21" s="259">
        <f t="shared" si="24"/>
        <v>2.4032058740650082</v>
      </c>
      <c r="BL21" s="92">
        <f t="shared" si="23"/>
        <v>2.0807351439977671E-3</v>
      </c>
      <c r="BN21" s="164"/>
      <c r="BO21" s="164"/>
    </row>
    <row r="22" spans="1:67" ht="20.100000000000001" customHeight="1" x14ac:dyDescent="0.25">
      <c r="A22" s="178" t="s">
        <v>94</v>
      </c>
      <c r="B22" s="25">
        <f>SUM(B13:B15)</f>
        <v>511455.04000000004</v>
      </c>
      <c r="C22" s="256">
        <f>SUM(C13:C15)</f>
        <v>488477.77999999991</v>
      </c>
      <c r="D22" s="256">
        <f>SUM(D13:D15)</f>
        <v>318578.32999999984</v>
      </c>
      <c r="E22" s="256">
        <f t="shared" ref="E22:F22" si="73">SUM(E13:E15)</f>
        <v>431446.86999999988</v>
      </c>
      <c r="F22" s="256">
        <f t="shared" si="73"/>
        <v>682723.02999999991</v>
      </c>
      <c r="G22" s="256">
        <f t="shared" ref="G22:H22" si="74">SUM(G13:G15)</f>
        <v>626913.08999999985</v>
      </c>
      <c r="H22" s="256">
        <f t="shared" si="74"/>
        <v>460289.95999999973</v>
      </c>
      <c r="I22" s="256">
        <f t="shared" ref="I22" si="75">SUM(I13:I15)</f>
        <v>517630.40999999974</v>
      </c>
      <c r="J22" s="256">
        <f>IF(J13="","",SUM(J13:J15))</f>
        <v>375350.97999999963</v>
      </c>
      <c r="K22" s="92">
        <f t="shared" si="17"/>
        <v>-0.37905703616385988</v>
      </c>
      <c r="L22" s="3">
        <f>SUM(L13:L15)</f>
        <v>713015.43999999971</v>
      </c>
      <c r="M22" s="256">
        <f>SUM(M13:M15)</f>
        <v>812791.66</v>
      </c>
      <c r="N22" s="256">
        <f>SUM(N13:N15)</f>
        <v>836417.68000000017</v>
      </c>
      <c r="O22" s="256">
        <f t="shared" ref="O22:R22" si="76">SUM(O13:O15)</f>
        <v>754867.37999999942</v>
      </c>
      <c r="P22" s="256">
        <f t="shared" si="76"/>
        <v>738758.1099999994</v>
      </c>
      <c r="Q22" s="256">
        <f t="shared" ref="Q22" si="77">SUM(Q13:Q15)</f>
        <v>704562.56</v>
      </c>
      <c r="R22" s="256">
        <f t="shared" si="76"/>
        <v>722536.14999999991</v>
      </c>
      <c r="S22" s="256">
        <f t="shared" ref="S22" si="78">SUM(S13:S15)</f>
        <v>743019.80999999947</v>
      </c>
      <c r="T22" s="3" t="str">
        <f>IF(T15="","",SUM(T13:T15))</f>
        <v/>
      </c>
      <c r="U22" s="92" t="str">
        <f t="shared" si="18"/>
        <v/>
      </c>
      <c r="W22" s="163" t="s">
        <v>94</v>
      </c>
      <c r="X22" s="25">
        <f>SUM(X13:X15)</f>
        <v>25135.716000000004</v>
      </c>
      <c r="Y22" s="256">
        <f t="shared" ref="Y22:AL22" si="79">SUM(Y13:Y15)</f>
        <v>23908.640999999996</v>
      </c>
      <c r="Z22" s="256">
        <f>SUM(Z13:Z15)</f>
        <v>23069.980999999996</v>
      </c>
      <c r="AA22" s="256">
        <f t="shared" ref="AA22:AB22" si="80">SUM(AA13:AA15)</f>
        <v>32504.29800000001</v>
      </c>
      <c r="AB22" s="256">
        <f t="shared" si="80"/>
        <v>33772.178999999996</v>
      </c>
      <c r="AC22" s="256">
        <f t="shared" ref="AC22:AD22" si="81">SUM(AC13:AC15)</f>
        <v>31879.368999999995</v>
      </c>
      <c r="AD22" s="256">
        <f t="shared" si="81"/>
        <v>27404.009000000005</v>
      </c>
      <c r="AE22" s="256">
        <f t="shared" ref="AE22" si="82">SUM(AE13:AE15)</f>
        <v>32610.249000000003</v>
      </c>
      <c r="AF22" s="256" t="str">
        <f>IF(AF15="","",SUM(AF13:AF15))</f>
        <v/>
      </c>
      <c r="AG22" s="92" t="str">
        <f t="shared" si="19"/>
        <v/>
      </c>
      <c r="AH22" s="3">
        <f t="shared" si="79"/>
        <v>158206.60300000003</v>
      </c>
      <c r="AI22" s="256">
        <f t="shared" si="79"/>
        <v>169988.98999999996</v>
      </c>
      <c r="AJ22" s="256">
        <f t="shared" si="79"/>
        <v>174028.42199999993</v>
      </c>
      <c r="AK22" s="256">
        <f t="shared" si="79"/>
        <v>185845.58100000009</v>
      </c>
      <c r="AL22" s="256">
        <f t="shared" si="79"/>
        <v>187208.74600000004</v>
      </c>
      <c r="AM22" s="256">
        <f t="shared" ref="AM22:AN22" si="83">SUM(AM13:AM15)</f>
        <v>184869.60900000014</v>
      </c>
      <c r="AN22" s="256">
        <f t="shared" si="83"/>
        <v>182157.511</v>
      </c>
      <c r="AO22" s="256">
        <f t="shared" ref="AO22" si="84">SUM(AO13:AO15)</f>
        <v>188299.83999999985</v>
      </c>
      <c r="AP22" s="3" t="str">
        <f>IF(AP15="","",SUM(AP13:AP15))</f>
        <v/>
      </c>
      <c r="AQ22" s="92" t="str">
        <f t="shared" si="20"/>
        <v/>
      </c>
      <c r="AS22" s="183">
        <f t="shared" si="59"/>
        <v>0.49145504558914899</v>
      </c>
      <c r="AT22" s="259">
        <f t="shared" si="59"/>
        <v>0.48945196647429901</v>
      </c>
      <c r="AU22" s="259">
        <f t="shared" si="59"/>
        <v>0.72415411933385454</v>
      </c>
      <c r="AV22" s="259">
        <f t="shared" si="59"/>
        <v>0.75337892705074017</v>
      </c>
      <c r="AW22" s="259">
        <f t="shared" si="59"/>
        <v>0.49466881174346788</v>
      </c>
      <c r="AX22" s="259">
        <f t="shared" si="59"/>
        <v>0.50851337304186772</v>
      </c>
      <c r="AY22" s="259">
        <f t="shared" si="26"/>
        <v>0.59536403965882767</v>
      </c>
      <c r="AZ22" s="259">
        <f t="shared" si="26"/>
        <v>0.62999098140312149</v>
      </c>
      <c r="BA22" s="165" t="str">
        <f t="shared" si="60"/>
        <v/>
      </c>
      <c r="BB22" s="92" t="str">
        <f t="shared" si="22"/>
        <v/>
      </c>
      <c r="BC22" s="165">
        <f t="shared" si="8"/>
        <v>2.2188383886890319</v>
      </c>
      <c r="BD22" s="259">
        <f t="shared" si="9"/>
        <v>2.0914214351067524</v>
      </c>
      <c r="BE22" s="259">
        <f t="shared" si="10"/>
        <v>2.0806401653298372</v>
      </c>
      <c r="BF22" s="259">
        <f t="shared" si="11"/>
        <v>2.461963331890169</v>
      </c>
      <c r="BG22" s="259">
        <f t="shared" si="12"/>
        <v>2.5341007220888607</v>
      </c>
      <c r="BH22" s="259">
        <f t="shared" si="13"/>
        <v>2.6238920359321978</v>
      </c>
      <c r="BI22" s="259">
        <f t="shared" si="14"/>
        <v>2.5210850834245457</v>
      </c>
      <c r="BJ22" s="259">
        <f t="shared" si="14"/>
        <v>2.5342506009361982</v>
      </c>
      <c r="BK22" s="259" t="str">
        <f t="shared" si="24"/>
        <v/>
      </c>
      <c r="BL22" s="92" t="str">
        <f t="shared" si="23"/>
        <v/>
      </c>
      <c r="BN22" s="164"/>
      <c r="BO22" s="164"/>
    </row>
    <row r="23" spans="1:67" ht="20.100000000000001" customHeight="1" thickBot="1" x14ac:dyDescent="0.3">
      <c r="A23" s="179" t="s">
        <v>95</v>
      </c>
      <c r="B23" s="28">
        <f>SUM(B16:B18)</f>
        <v>471615.07999999996</v>
      </c>
      <c r="C23" s="257">
        <f>SUM(C16:C18)</f>
        <v>425993.55</v>
      </c>
      <c r="D23" s="257">
        <f>SUM(D16:D18)</f>
        <v>281005.13</v>
      </c>
      <c r="E23" s="257">
        <f t="shared" ref="E23:F23" si="85">SUM(E16:E18)</f>
        <v>486713.37999999966</v>
      </c>
      <c r="F23" s="257">
        <f t="shared" si="85"/>
        <v>616515.64000000025</v>
      </c>
      <c r="G23" s="257">
        <f t="shared" ref="G23:H23" si="86">SUM(G16:G18)</f>
        <v>416852.43999999983</v>
      </c>
      <c r="H23" s="257">
        <f t="shared" si="86"/>
        <v>462195.90999999992</v>
      </c>
      <c r="I23" s="257">
        <f t="shared" ref="I23" si="87">SUM(I16:I18)</f>
        <v>459997.66999999993</v>
      </c>
      <c r="J23" s="257" t="str">
        <f>IF(J16="","",SUM(J16:J18))</f>
        <v/>
      </c>
      <c r="K23" s="95" t="str">
        <f t="shared" si="17"/>
        <v/>
      </c>
      <c r="L23" s="180">
        <f>SUM(L16:L18)</f>
        <v>728473.89999999979</v>
      </c>
      <c r="M23" s="257">
        <f>SUM(M16:M18)</f>
        <v>868143.66999999981</v>
      </c>
      <c r="N23" s="257">
        <f>SUM(N16:N18)</f>
        <v>962791.87000000151</v>
      </c>
      <c r="O23" s="257">
        <f t="shared" ref="O23:R23" si="88">SUM(O16:O18)</f>
        <v>786527.00999999943</v>
      </c>
      <c r="P23" s="257">
        <f t="shared" si="88"/>
        <v>786761.36999999953</v>
      </c>
      <c r="Q23" s="257">
        <f t="shared" ref="Q23" si="89">SUM(Q16:Q18)</f>
        <v>751398.26999999967</v>
      </c>
      <c r="R23" s="257">
        <f t="shared" si="88"/>
        <v>755667.01000000024</v>
      </c>
      <c r="S23" s="257">
        <f t="shared" ref="S23" si="90">SUM(S16:S18)</f>
        <v>855103.26000000059</v>
      </c>
      <c r="T23" s="180" t="str">
        <f>IF(T18="","",SUM(T16:T18))</f>
        <v/>
      </c>
      <c r="U23" s="95" t="str">
        <f t="shared" si="18"/>
        <v/>
      </c>
      <c r="W23" s="166" t="s">
        <v>95</v>
      </c>
      <c r="X23" s="28">
        <f>SUM(X16:X18)</f>
        <v>26148.870999999992</v>
      </c>
      <c r="Y23" s="257">
        <f t="shared" ref="Y23:AL23" si="91">SUM(Y16:Y18)</f>
        <v>24824.359</v>
      </c>
      <c r="Z23" s="257">
        <f>SUM(Z16:Z18)</f>
        <v>25786.902000000006</v>
      </c>
      <c r="AA23" s="257">
        <f t="shared" ref="AA23:AB23" si="92">SUM(AA16:AA18)</f>
        <v>34340.337000000007</v>
      </c>
      <c r="AB23" s="257">
        <f t="shared" si="92"/>
        <v>38207.429000000004</v>
      </c>
      <c r="AC23" s="257">
        <f t="shared" ref="AC23:AD23" si="93">SUM(AC16:AC18)</f>
        <v>28571.173999999999</v>
      </c>
      <c r="AD23" s="257">
        <f t="shared" si="93"/>
        <v>33095.440000000002</v>
      </c>
      <c r="AE23" s="257">
        <f t="shared" ref="AE23" si="94">SUM(AE16:AE18)</f>
        <v>38972.343000000001</v>
      </c>
      <c r="AF23" s="257" t="str">
        <f>IF(AF18="","",SUM(AF16:AF18))</f>
        <v/>
      </c>
      <c r="AG23" s="95" t="str">
        <f t="shared" si="19"/>
        <v/>
      </c>
      <c r="AH23" s="180">
        <f t="shared" si="91"/>
        <v>189279.87400000004</v>
      </c>
      <c r="AI23" s="257">
        <f t="shared" si="91"/>
        <v>206246.13400000002</v>
      </c>
      <c r="AJ23" s="257">
        <f t="shared" si="91"/>
        <v>227564.73100000003</v>
      </c>
      <c r="AK23" s="257">
        <f t="shared" si="91"/>
        <v>223989.65199999989</v>
      </c>
      <c r="AL23" s="257">
        <f t="shared" si="91"/>
        <v>227828.40799999997</v>
      </c>
      <c r="AM23" s="257">
        <f t="shared" ref="AM23:AN23" si="95">SUM(AM16:AM18)</f>
        <v>223073.37500000009</v>
      </c>
      <c r="AN23" s="257">
        <f t="shared" si="95"/>
        <v>228923.71199999982</v>
      </c>
      <c r="AO23" s="257">
        <f t="shared" ref="AO23" si="96">SUM(AO16:AO18)</f>
        <v>242902.43899999995</v>
      </c>
      <c r="AP23" s="180" t="str">
        <f>IF(AP18="","",SUM(AP16:AP18))</f>
        <v/>
      </c>
      <c r="AQ23" s="95" t="str">
        <f t="shared" si="20"/>
        <v/>
      </c>
      <c r="AS23" s="184">
        <f>(X23/B23)*10</f>
        <v>0.55445366590058986</v>
      </c>
      <c r="AT23" s="260">
        <f>(Y23/C23)*10</f>
        <v>0.58274025510480154</v>
      </c>
      <c r="AU23" s="260">
        <f t="shared" ref="AU23:AZ23" si="97">IF(AU18="","",(Z23/D23)*10)</f>
        <v>0.91766659206541912</v>
      </c>
      <c r="AV23" s="260">
        <f t="shared" si="97"/>
        <v>0.70555563933746857</v>
      </c>
      <c r="AW23" s="260">
        <f t="shared" si="97"/>
        <v>0.61973170704963765</v>
      </c>
      <c r="AX23" s="260">
        <f t="shared" si="97"/>
        <v>0.68540258514499786</v>
      </c>
      <c r="AY23" s="260">
        <f t="shared" si="97"/>
        <v>0.71604787675425352</v>
      </c>
      <c r="AZ23" s="260">
        <f t="shared" si="97"/>
        <v>0.84722913922585752</v>
      </c>
      <c r="BA23" s="185" t="str">
        <f t="shared" si="60"/>
        <v/>
      </c>
      <c r="BB23" s="95" t="str">
        <f t="shared" si="22"/>
        <v/>
      </c>
      <c r="BC23" s="185">
        <f>(AH23/L23)*10</f>
        <v>2.5983068713923734</v>
      </c>
      <c r="BD23" s="260">
        <f>(AI23/M23)*10</f>
        <v>2.3757143100519302</v>
      </c>
      <c r="BE23" s="260">
        <f t="shared" ref="BE23:BJ23" si="98">IF(AJ18="","",(AJ23/N23)*10)</f>
        <v>2.363592154138149</v>
      </c>
      <c r="BF23" s="260">
        <f t="shared" si="98"/>
        <v>2.8478316593348785</v>
      </c>
      <c r="BG23" s="260">
        <f t="shared" si="98"/>
        <v>2.895775220890676</v>
      </c>
      <c r="BH23" s="260">
        <f t="shared" si="98"/>
        <v>2.9687767979556323</v>
      </c>
      <c r="BI23" s="260">
        <f t="shared" si="98"/>
        <v>3.0294257784258671</v>
      </c>
      <c r="BJ23" s="260">
        <f t="shared" si="98"/>
        <v>2.8406211315344509</v>
      </c>
      <c r="BK23" s="260" t="str">
        <f t="shared" si="24"/>
        <v/>
      </c>
      <c r="BL23" s="95" t="str">
        <f t="shared" si="23"/>
        <v/>
      </c>
      <c r="BN23" s="164"/>
      <c r="BO23" s="164"/>
    </row>
    <row r="24" spans="1:67" x14ac:dyDescent="0.25">
      <c r="L24" s="176"/>
      <c r="M24" s="176"/>
      <c r="N24" s="176"/>
      <c r="O24" s="176"/>
      <c r="P24" s="176"/>
      <c r="Q24" s="176"/>
      <c r="R24" s="176"/>
      <c r="S24" s="176"/>
      <c r="T24" s="176"/>
      <c r="X24" s="176"/>
      <c r="Y24" s="176"/>
      <c r="Z24" s="176"/>
      <c r="AA24" s="176"/>
      <c r="AB24" s="176"/>
      <c r="AC24" s="176"/>
      <c r="AD24" s="176"/>
      <c r="AE24" s="176"/>
      <c r="AF24" s="176"/>
      <c r="BN24" s="164"/>
      <c r="BO24" s="164"/>
    </row>
    <row r="25" spans="1:67" ht="15.75" thickBot="1" x14ac:dyDescent="0.3">
      <c r="U25" s="206" t="s">
        <v>1</v>
      </c>
      <c r="AQ25" s="206">
        <v>1000</v>
      </c>
      <c r="BL25" s="206" t="s">
        <v>53</v>
      </c>
      <c r="BN25" s="164"/>
      <c r="BO25" s="164"/>
    </row>
    <row r="26" spans="1:67" ht="20.100000000000001" customHeight="1" x14ac:dyDescent="0.25">
      <c r="A26" s="371" t="s">
        <v>2</v>
      </c>
      <c r="B26" s="373" t="s">
        <v>78</v>
      </c>
      <c r="C26" s="367"/>
      <c r="D26" s="367"/>
      <c r="E26" s="367"/>
      <c r="F26" s="367"/>
      <c r="G26" s="367"/>
      <c r="H26" s="367"/>
      <c r="I26" s="367"/>
      <c r="J26" s="368"/>
      <c r="K26" s="369" t="str">
        <f>K4</f>
        <v>D       2018/2017</v>
      </c>
      <c r="L26" s="373" t="s">
        <v>79</v>
      </c>
      <c r="M26" s="367"/>
      <c r="N26" s="367"/>
      <c r="O26" s="367"/>
      <c r="P26" s="367"/>
      <c r="Q26" s="367"/>
      <c r="R26" s="367"/>
      <c r="S26" s="367"/>
      <c r="T26" s="368"/>
      <c r="U26" s="374" t="str">
        <f>K26</f>
        <v>D       2018/2017</v>
      </c>
      <c r="W26" s="376" t="s">
        <v>3</v>
      </c>
      <c r="X26" s="366" t="s">
        <v>78</v>
      </c>
      <c r="Y26" s="367"/>
      <c r="Z26" s="367"/>
      <c r="AA26" s="367"/>
      <c r="AB26" s="367"/>
      <c r="AC26" s="367"/>
      <c r="AD26" s="367"/>
      <c r="AE26" s="367"/>
      <c r="AF26" s="368"/>
      <c r="AG26" s="369" t="str">
        <f>U26</f>
        <v>D       2018/2017</v>
      </c>
      <c r="AH26" s="373" t="s">
        <v>79</v>
      </c>
      <c r="AI26" s="367"/>
      <c r="AJ26" s="367"/>
      <c r="AK26" s="367"/>
      <c r="AL26" s="367"/>
      <c r="AM26" s="367"/>
      <c r="AN26" s="367"/>
      <c r="AO26" s="367"/>
      <c r="AP26" s="368"/>
      <c r="AQ26" s="374" t="str">
        <f>AG26</f>
        <v>D       2018/2017</v>
      </c>
      <c r="AS26" s="366" t="s">
        <v>78</v>
      </c>
      <c r="AT26" s="367"/>
      <c r="AU26" s="367"/>
      <c r="AV26" s="367"/>
      <c r="AW26" s="367"/>
      <c r="AX26" s="367"/>
      <c r="AY26" s="367"/>
      <c r="AZ26" s="367"/>
      <c r="BA26" s="368"/>
      <c r="BB26" s="369" t="str">
        <f>AQ26</f>
        <v>D       2018/2017</v>
      </c>
      <c r="BC26" s="373" t="s">
        <v>79</v>
      </c>
      <c r="BD26" s="367"/>
      <c r="BE26" s="367"/>
      <c r="BF26" s="367"/>
      <c r="BG26" s="367"/>
      <c r="BH26" s="367"/>
      <c r="BI26" s="367"/>
      <c r="BJ26" s="367"/>
      <c r="BK26" s="368"/>
      <c r="BL26" s="374" t="str">
        <f>AQ26</f>
        <v>D       2018/2017</v>
      </c>
      <c r="BN26" s="164"/>
      <c r="BO26" s="164"/>
    </row>
    <row r="27" spans="1:67" ht="20.100000000000001" customHeight="1" thickBot="1" x14ac:dyDescent="0.3">
      <c r="A27" s="372"/>
      <c r="B27" s="148">
        <v>2010</v>
      </c>
      <c r="C27" s="214">
        <v>2011</v>
      </c>
      <c r="D27" s="214">
        <v>2012</v>
      </c>
      <c r="E27" s="214">
        <v>2013</v>
      </c>
      <c r="F27" s="214">
        <v>2014</v>
      </c>
      <c r="G27" s="214">
        <v>2015</v>
      </c>
      <c r="H27" s="214">
        <v>2016</v>
      </c>
      <c r="I27" s="214">
        <v>2017</v>
      </c>
      <c r="J27" s="211">
        <v>2018</v>
      </c>
      <c r="K27" s="370"/>
      <c r="L27" s="148">
        <v>2010</v>
      </c>
      <c r="M27" s="214">
        <v>2011</v>
      </c>
      <c r="N27" s="214">
        <v>2012</v>
      </c>
      <c r="O27" s="214">
        <v>2013</v>
      </c>
      <c r="P27" s="214">
        <v>2014</v>
      </c>
      <c r="Q27" s="214">
        <v>2015</v>
      </c>
      <c r="R27" s="214">
        <v>2016</v>
      </c>
      <c r="S27" s="211">
        <v>2017</v>
      </c>
      <c r="T27" s="211">
        <v>2018</v>
      </c>
      <c r="U27" s="375"/>
      <c r="W27" s="377"/>
      <c r="X27" s="36">
        <v>2010</v>
      </c>
      <c r="Y27" s="214">
        <v>2011</v>
      </c>
      <c r="Z27" s="214">
        <v>2012</v>
      </c>
      <c r="AA27" s="214">
        <v>2013</v>
      </c>
      <c r="AB27" s="214">
        <v>2014</v>
      </c>
      <c r="AC27" s="214">
        <v>2015</v>
      </c>
      <c r="AD27" s="214">
        <v>2016</v>
      </c>
      <c r="AE27" s="214">
        <v>2017</v>
      </c>
      <c r="AF27" s="211">
        <v>2018</v>
      </c>
      <c r="AG27" s="370"/>
      <c r="AH27" s="148">
        <v>2010</v>
      </c>
      <c r="AI27" s="214">
        <v>2011</v>
      </c>
      <c r="AJ27" s="214">
        <v>2012</v>
      </c>
      <c r="AK27" s="214">
        <f>AA27</f>
        <v>2013</v>
      </c>
      <c r="AL27" s="214">
        <f>AB27</f>
        <v>2014</v>
      </c>
      <c r="AM27" s="214">
        <v>2015</v>
      </c>
      <c r="AN27" s="214">
        <v>2016</v>
      </c>
      <c r="AO27" s="214">
        <v>2017</v>
      </c>
      <c r="AP27" s="211">
        <v>2018</v>
      </c>
      <c r="AQ27" s="375"/>
      <c r="AS27" s="36">
        <v>2010</v>
      </c>
      <c r="AT27" s="214">
        <v>2011</v>
      </c>
      <c r="AU27" s="214">
        <v>2012</v>
      </c>
      <c r="AV27" s="214">
        <f>AK27</f>
        <v>2013</v>
      </c>
      <c r="AW27" s="214">
        <f>AL27</f>
        <v>2014</v>
      </c>
      <c r="AX27" s="214">
        <v>2015</v>
      </c>
      <c r="AY27" s="214">
        <v>2016</v>
      </c>
      <c r="AZ27" s="302">
        <v>2017</v>
      </c>
      <c r="BA27" s="211">
        <f>AP27</f>
        <v>2018</v>
      </c>
      <c r="BB27" s="370"/>
      <c r="BC27" s="148">
        <v>2010</v>
      </c>
      <c r="BD27" s="214">
        <v>2011</v>
      </c>
      <c r="BE27" s="214">
        <v>2012</v>
      </c>
      <c r="BF27" s="214">
        <f>AV27</f>
        <v>2013</v>
      </c>
      <c r="BG27" s="214">
        <f t="shared" ref="BG27" si="99">AW27</f>
        <v>2014</v>
      </c>
      <c r="BH27" s="214">
        <v>2015</v>
      </c>
      <c r="BI27" s="214">
        <v>2016</v>
      </c>
      <c r="BJ27" s="302">
        <v>2017</v>
      </c>
      <c r="BK27" s="211">
        <v>2018</v>
      </c>
      <c r="BL27" s="375"/>
      <c r="BN27" s="164"/>
      <c r="BO27" s="164"/>
    </row>
    <row r="28" spans="1:67" ht="3" customHeight="1" thickBot="1" x14ac:dyDescent="0.3">
      <c r="A28" s="161" t="s">
        <v>96</v>
      </c>
      <c r="B28" s="186"/>
      <c r="C28" s="186"/>
      <c r="D28" s="186"/>
      <c r="E28" s="186"/>
      <c r="F28" s="186"/>
      <c r="G28" s="186"/>
      <c r="H28" s="186"/>
      <c r="I28" s="186"/>
      <c r="J28" s="186"/>
      <c r="K28" s="205"/>
      <c r="L28" s="160"/>
      <c r="M28" s="160"/>
      <c r="N28" s="160"/>
      <c r="O28" s="160"/>
      <c r="P28" s="160"/>
      <c r="Q28" s="160"/>
      <c r="R28" s="160"/>
      <c r="S28" s="160"/>
      <c r="T28" s="160"/>
      <c r="U28" s="207"/>
      <c r="V28" s="8"/>
      <c r="W28" s="161"/>
      <c r="X28" s="186">
        <v>2010</v>
      </c>
      <c r="Y28" s="186">
        <v>2011</v>
      </c>
      <c r="Z28" s="186">
        <v>2012</v>
      </c>
      <c r="AA28" s="186"/>
      <c r="AB28" s="186"/>
      <c r="AC28" s="186"/>
      <c r="AD28" s="186"/>
      <c r="AE28" s="186"/>
      <c r="AF28" s="186"/>
      <c r="AG28" s="205"/>
      <c r="AH28" s="186">
        <v>2010</v>
      </c>
      <c r="AI28" s="186">
        <v>2011</v>
      </c>
      <c r="AJ28" s="186">
        <v>2012</v>
      </c>
      <c r="AK28" s="186"/>
      <c r="AL28" s="186"/>
      <c r="AM28" s="186"/>
      <c r="AN28" s="186"/>
      <c r="AO28" s="186"/>
      <c r="AP28" s="186"/>
      <c r="AQ28" s="205"/>
      <c r="AR28" s="8"/>
      <c r="AS28" s="160"/>
      <c r="AT28" s="160"/>
      <c r="AU28" s="160"/>
      <c r="AV28" s="160"/>
      <c r="AW28" s="160"/>
      <c r="AX28" s="160"/>
      <c r="AY28" s="160"/>
      <c r="AZ28" s="160"/>
      <c r="BA28" s="160"/>
      <c r="BB28" s="207"/>
      <c r="BC28" s="186"/>
      <c r="BD28" s="186"/>
      <c r="BE28" s="186"/>
      <c r="BF28" s="186"/>
      <c r="BG28" s="186"/>
      <c r="BH28" s="186"/>
      <c r="BI28" s="186"/>
      <c r="BJ28" s="186"/>
      <c r="BK28" s="186"/>
      <c r="BL28" s="207"/>
      <c r="BN28" s="164">
        <f t="shared" ref="BN28:BN40" si="100">AN28-AD28</f>
        <v>0</v>
      </c>
      <c r="BO28" s="164">
        <f t="shared" ref="BO28:BO40" si="101">AP28-AF28</f>
        <v>0</v>
      </c>
    </row>
    <row r="29" spans="1:67" ht="20.100000000000001" customHeight="1" x14ac:dyDescent="0.25">
      <c r="A29" s="177" t="s">
        <v>80</v>
      </c>
      <c r="B29" s="59">
        <v>112112.93</v>
      </c>
      <c r="C29" s="255">
        <v>124900.3</v>
      </c>
      <c r="D29" s="255">
        <v>111319.11999999998</v>
      </c>
      <c r="E29" s="255">
        <v>99935.37</v>
      </c>
      <c r="F29" s="255">
        <v>181139.11</v>
      </c>
      <c r="G29" s="255">
        <v>165328.64999999985</v>
      </c>
      <c r="H29" s="255">
        <v>127555.93000000002</v>
      </c>
      <c r="I29" s="255">
        <v>166076.72</v>
      </c>
      <c r="J29" s="169">
        <v>113273.09999999998</v>
      </c>
      <c r="K29" s="104">
        <f>IF(J29="","",(J29-I29)/I29)</f>
        <v>-0.31794715117206085</v>
      </c>
      <c r="L29" s="169">
        <v>85580.320000000022</v>
      </c>
      <c r="M29" s="255">
        <v>80916.799999999988</v>
      </c>
      <c r="N29" s="255">
        <v>125346.10000000003</v>
      </c>
      <c r="O29" s="255">
        <v>120157.7999999999</v>
      </c>
      <c r="P29" s="255">
        <v>101957.16000000005</v>
      </c>
      <c r="Q29" s="255">
        <v>91780.269999999946</v>
      </c>
      <c r="R29" s="255">
        <v>94111.369999999923</v>
      </c>
      <c r="S29" s="255">
        <v>97384.189999999973</v>
      </c>
      <c r="T29" s="169">
        <v>128156.2499999999</v>
      </c>
      <c r="U29" s="104">
        <f>IF(T29="","",(T29-S29)/S29)</f>
        <v>0.31598619858110372</v>
      </c>
      <c r="W29" s="163" t="s">
        <v>80</v>
      </c>
      <c r="X29" s="59">
        <v>5016.9969999999994</v>
      </c>
      <c r="Y29" s="255">
        <v>5270.674</v>
      </c>
      <c r="Z29" s="255">
        <v>5254.5140000000001</v>
      </c>
      <c r="AA29" s="255">
        <v>8076.4090000000024</v>
      </c>
      <c r="AB29" s="255">
        <v>9156.59</v>
      </c>
      <c r="AC29" s="255">
        <v>7918.5499999999993</v>
      </c>
      <c r="AD29" s="255">
        <v>7491.7040000000034</v>
      </c>
      <c r="AE29" s="255">
        <v>9184.7410000000036</v>
      </c>
      <c r="AF29" s="169">
        <v>8816.402</v>
      </c>
      <c r="AG29" s="104">
        <f>IF(AF29="","",(AF29-AE29)/AE29)</f>
        <v>-4.0103362740441288E-2</v>
      </c>
      <c r="AH29" s="169">
        <v>23270.865999999998</v>
      </c>
      <c r="AI29" s="255">
        <v>22495.121000000003</v>
      </c>
      <c r="AJ29" s="255">
        <v>24799.759999999984</v>
      </c>
      <c r="AK29" s="255">
        <v>25615.480000000018</v>
      </c>
      <c r="AL29" s="255">
        <v>29400.613000000012</v>
      </c>
      <c r="AM29" s="255">
        <v>25803.076000000012</v>
      </c>
      <c r="AN29" s="255">
        <v>26826.255999999987</v>
      </c>
      <c r="AO29" s="255">
        <v>26458.813000000009</v>
      </c>
      <c r="AP29" s="169">
        <v>31766.379999999994</v>
      </c>
      <c r="AQ29" s="104">
        <f>IF(AP29="","",(AP29-AO29)/AO29)</f>
        <v>0.20059732082463347</v>
      </c>
      <c r="AS29" s="181">
        <f t="shared" ref="AS29:AS38" si="102">(X29/B29)*10</f>
        <v>0.44749494995804673</v>
      </c>
      <c r="AT29" s="258">
        <f t="shared" ref="AT29:AT38" si="103">(Y29/C29)*10</f>
        <v>0.42199049962249885</v>
      </c>
      <c r="AU29" s="258">
        <f t="shared" ref="AU29:AU38" si="104">(Z29/D29)*10</f>
        <v>0.47202259593859536</v>
      </c>
      <c r="AV29" s="258">
        <f t="shared" ref="AV29:AV38" si="105">(AA29/E29)*10</f>
        <v>0.8081632158864277</v>
      </c>
      <c r="AW29" s="258">
        <f t="shared" ref="AW29:AW38" si="106">(AB29/F29)*10</f>
        <v>0.50550044106984959</v>
      </c>
      <c r="AX29" s="258">
        <f t="shared" ref="AX29:AX38" si="107">(AC29/G29)*10</f>
        <v>0.47895812371298058</v>
      </c>
      <c r="AY29" s="258">
        <f t="shared" ref="AY29:AZ38" si="108">(AD29/H29)*10</f>
        <v>0.58732698667949046</v>
      </c>
      <c r="AZ29" s="258">
        <f t="shared" si="108"/>
        <v>0.55304205189023503</v>
      </c>
      <c r="BA29" s="182">
        <f>IF(AF29="","",(AF29/J29)*10)</f>
        <v>0.77833148382096029</v>
      </c>
      <c r="BB29" s="104">
        <f>IF(BA29="","",(BA29-AZ29)/AZ29)</f>
        <v>0.40736401718587495</v>
      </c>
      <c r="BC29" s="182">
        <f t="shared" ref="BC29:BC38" si="109">(AH29/L29)*10</f>
        <v>2.7191842704023532</v>
      </c>
      <c r="BD29" s="258">
        <f t="shared" ref="BD29:BD38" si="110">(AI29/M29)*10</f>
        <v>2.7800309700828514</v>
      </c>
      <c r="BE29" s="258">
        <f t="shared" ref="BE29:BE38" si="111">(AJ29/N29)*10</f>
        <v>1.9785027216642543</v>
      </c>
      <c r="BF29" s="258">
        <f t="shared" ref="BF29:BF38" si="112">(AK29/O29)*10</f>
        <v>2.1318199900464254</v>
      </c>
      <c r="BG29" s="258">
        <f t="shared" ref="BG29:BG38" si="113">(AL29/P29)*10</f>
        <v>2.8836241613634588</v>
      </c>
      <c r="BH29" s="258">
        <f t="shared" ref="BH29:BH38" si="114">(AM29/Q29)*10</f>
        <v>2.8113968285340656</v>
      </c>
      <c r="BI29" s="258">
        <f t="shared" ref="BI29:BJ38" si="115">(AN29/R29)*10</f>
        <v>2.8504798091877745</v>
      </c>
      <c r="BJ29" s="258">
        <f t="shared" si="115"/>
        <v>2.7169515914236197</v>
      </c>
      <c r="BK29" s="182">
        <f>IF(AP29="","",(AP29/T29)*10)</f>
        <v>2.4787226530114621</v>
      </c>
      <c r="BL29" s="104">
        <f>IF(BK29="","",(BK29-BJ29)/BJ29)</f>
        <v>-8.7682437612858308E-2</v>
      </c>
      <c r="BN29" s="164">
        <f t="shared" si="100"/>
        <v>19334.551999999981</v>
      </c>
      <c r="BO29" s="164">
        <f t="shared" si="101"/>
        <v>22949.977999999996</v>
      </c>
    </row>
    <row r="30" spans="1:67" ht="20.100000000000001" customHeight="1" x14ac:dyDescent="0.25">
      <c r="A30" s="178" t="s">
        <v>81</v>
      </c>
      <c r="B30" s="25">
        <v>103555.23</v>
      </c>
      <c r="C30" s="256">
        <v>109603.07999999999</v>
      </c>
      <c r="D30" s="256">
        <v>90618.02</v>
      </c>
      <c r="E30" s="256">
        <v>91080.090000000011</v>
      </c>
      <c r="F30" s="256">
        <v>178641.27</v>
      </c>
      <c r="G30" s="256">
        <v>189277.91000000003</v>
      </c>
      <c r="H30" s="256">
        <v>153965.19</v>
      </c>
      <c r="I30" s="256">
        <v>180821.44999999998</v>
      </c>
      <c r="J30" s="3">
        <v>103256.02999999991</v>
      </c>
      <c r="K30" s="92">
        <f t="shared" ref="K30:K45" si="116">IF(J30="","",(J30-I30)/I30)</f>
        <v>-0.42896138704783132</v>
      </c>
      <c r="L30" s="3">
        <v>88844.739999999976</v>
      </c>
      <c r="M30" s="256">
        <v>127722.29999999996</v>
      </c>
      <c r="N30" s="256">
        <v>128469.03999999996</v>
      </c>
      <c r="O30" s="256">
        <v>149512.51999999999</v>
      </c>
      <c r="P30" s="256">
        <v>109776.64999999998</v>
      </c>
      <c r="Q30" s="256">
        <v>98756.11</v>
      </c>
      <c r="R30" s="256">
        <v>114479.76999999995</v>
      </c>
      <c r="S30" s="256">
        <v>103808.36</v>
      </c>
      <c r="T30" s="3">
        <v>151954.03000000003</v>
      </c>
      <c r="U30" s="92">
        <f t="shared" ref="U30:U45" si="117">IF(T30="","",(T30-S30)/S30)</f>
        <v>0.46379376381632487</v>
      </c>
      <c r="W30" s="163" t="s">
        <v>81</v>
      </c>
      <c r="X30" s="25">
        <v>4768.4190000000008</v>
      </c>
      <c r="Y30" s="256">
        <v>5015.1330000000007</v>
      </c>
      <c r="Z30" s="256">
        <v>4911.1499999999996</v>
      </c>
      <c r="AA30" s="256">
        <v>7549.5049999999992</v>
      </c>
      <c r="AB30" s="256">
        <v>9045.7329999999984</v>
      </c>
      <c r="AC30" s="256">
        <v>9256.7200000000012</v>
      </c>
      <c r="AD30" s="256">
        <v>8121.6060000000007</v>
      </c>
      <c r="AE30" s="256">
        <v>9893.4409999999971</v>
      </c>
      <c r="AF30" s="3">
        <v>9317.4850000000024</v>
      </c>
      <c r="AG30" s="92">
        <f t="shared" ref="AG30:AG45" si="118">IF(AF30="","",(AF30-AE30)/AE30)</f>
        <v>-5.8215943269889096E-2</v>
      </c>
      <c r="AH30" s="3">
        <v>24769.378999999986</v>
      </c>
      <c r="AI30" s="256">
        <v>26090.180999999997</v>
      </c>
      <c r="AJ30" s="256">
        <v>26845.964000000011</v>
      </c>
      <c r="AK30" s="256">
        <v>29407.368999999981</v>
      </c>
      <c r="AL30" s="256">
        <v>29868.044999999998</v>
      </c>
      <c r="AM30" s="256">
        <v>27835.92599999997</v>
      </c>
      <c r="AN30" s="256">
        <v>29196.015000000007</v>
      </c>
      <c r="AO30" s="256">
        <v>26340.901999999987</v>
      </c>
      <c r="AP30" s="3">
        <v>32157.471000000023</v>
      </c>
      <c r="AQ30" s="92">
        <f t="shared" ref="AQ30:AQ45" si="119">IF(AP30="","",(AP30-AO30)/AO30)</f>
        <v>0.22081889982355346</v>
      </c>
      <c r="AS30" s="183">
        <f t="shared" si="102"/>
        <v>0.46047109354109889</v>
      </c>
      <c r="AT30" s="259">
        <f t="shared" si="103"/>
        <v>0.45757226895448566</v>
      </c>
      <c r="AU30" s="259">
        <f t="shared" si="104"/>
        <v>0.5419617422671561</v>
      </c>
      <c r="AV30" s="259">
        <f t="shared" si="105"/>
        <v>0.82888642292733761</v>
      </c>
      <c r="AW30" s="259">
        <f t="shared" si="106"/>
        <v>0.50636300335303253</v>
      </c>
      <c r="AX30" s="259">
        <f t="shared" si="107"/>
        <v>0.48905442795728249</v>
      </c>
      <c r="AY30" s="259">
        <f t="shared" si="108"/>
        <v>0.52749624769079306</v>
      </c>
      <c r="AZ30" s="259">
        <f t="shared" si="108"/>
        <v>0.5471386829383349</v>
      </c>
      <c r="BA30" s="344">
        <f t="shared" ref="BA30:BA45" si="120">IF(AF30="","",(AF30/J30)*10)</f>
        <v>0.90236715473178752</v>
      </c>
      <c r="BB30" s="92">
        <f t="shared" ref="BB30:BB45" si="121">IF(BA30="","",(BA30-AZ30)/AZ30)</f>
        <v>0.64924759091378037</v>
      </c>
      <c r="BC30" s="165">
        <f t="shared" si="109"/>
        <v>2.7879398375187985</v>
      </c>
      <c r="BD30" s="259">
        <f t="shared" si="110"/>
        <v>2.0427271510143492</v>
      </c>
      <c r="BE30" s="259">
        <f t="shared" si="111"/>
        <v>2.0896835533292704</v>
      </c>
      <c r="BF30" s="259">
        <f t="shared" si="112"/>
        <v>1.9668833753855519</v>
      </c>
      <c r="BG30" s="259">
        <f t="shared" si="113"/>
        <v>2.7208012815111413</v>
      </c>
      <c r="BH30" s="259">
        <f t="shared" si="114"/>
        <v>2.8186535496385967</v>
      </c>
      <c r="BI30" s="259">
        <f t="shared" si="115"/>
        <v>2.550320899491676</v>
      </c>
      <c r="BJ30" s="259">
        <f t="shared" si="115"/>
        <v>2.5374547868784352</v>
      </c>
      <c r="BK30" s="344">
        <f t="shared" ref="BK30:BK45" si="122">IF(AP30="","",(AP30/T30)*10)</f>
        <v>2.1162631224719748</v>
      </c>
      <c r="BL30" s="92">
        <f t="shared" ref="BL30:BL45" si="123">IF(BK30="","",(BK30-BJ30)/BJ30)</f>
        <v>-0.16598982042340482</v>
      </c>
      <c r="BN30" s="164">
        <f t="shared" si="100"/>
        <v>21074.409000000007</v>
      </c>
      <c r="BO30" s="164">
        <f t="shared" si="101"/>
        <v>22839.986000000019</v>
      </c>
    </row>
    <row r="31" spans="1:67" ht="20.100000000000001" customHeight="1" x14ac:dyDescent="0.25">
      <c r="A31" s="178" t="s">
        <v>82</v>
      </c>
      <c r="B31" s="25">
        <v>167818.00999999992</v>
      </c>
      <c r="C31" s="256">
        <v>125233.35</v>
      </c>
      <c r="D31" s="256">
        <v>135773.26999999996</v>
      </c>
      <c r="E31" s="256">
        <v>78339.37000000001</v>
      </c>
      <c r="F31" s="256">
        <v>159104.78000000003</v>
      </c>
      <c r="G31" s="256">
        <v>179761.25999999998</v>
      </c>
      <c r="H31" s="256">
        <v>158375.03</v>
      </c>
      <c r="I31" s="256">
        <v>185592.73</v>
      </c>
      <c r="J31" s="3">
        <v>133136.26000000007</v>
      </c>
      <c r="K31" s="92">
        <f t="shared" si="116"/>
        <v>-0.28264291386844698</v>
      </c>
      <c r="L31" s="3">
        <v>163017.80000000002</v>
      </c>
      <c r="M31" s="256">
        <v>124161.32999999994</v>
      </c>
      <c r="N31" s="256">
        <v>181017.38999999993</v>
      </c>
      <c r="O31" s="256">
        <v>128321.88000000003</v>
      </c>
      <c r="P31" s="256">
        <v>109180.21999999993</v>
      </c>
      <c r="Q31" s="256">
        <v>128703.72000000002</v>
      </c>
      <c r="R31" s="256">
        <v>166895.65999999995</v>
      </c>
      <c r="S31" s="256">
        <v>132554.25999999992</v>
      </c>
      <c r="T31" s="3">
        <v>137188.43000000011</v>
      </c>
      <c r="U31" s="92">
        <f t="shared" si="117"/>
        <v>3.4960551248976762E-2</v>
      </c>
      <c r="W31" s="163" t="s">
        <v>82</v>
      </c>
      <c r="X31" s="25">
        <v>7424.4470000000001</v>
      </c>
      <c r="Y31" s="256">
        <v>5510.3540000000003</v>
      </c>
      <c r="Z31" s="256">
        <v>6830.2309999999961</v>
      </c>
      <c r="AA31" s="256">
        <v>7114.5390000000007</v>
      </c>
      <c r="AB31" s="256">
        <v>8082.2549999999983</v>
      </c>
      <c r="AC31" s="256">
        <v>8938.91</v>
      </c>
      <c r="AD31" s="256">
        <v>8496.2859999999982</v>
      </c>
      <c r="AE31" s="256">
        <v>9963.1959999999981</v>
      </c>
      <c r="AF31" s="3">
        <v>10204.956000000004</v>
      </c>
      <c r="AG31" s="92">
        <f t="shared" si="118"/>
        <v>2.426530603232193E-2</v>
      </c>
      <c r="AH31" s="3">
        <v>34176.324999999983</v>
      </c>
      <c r="AI31" s="256">
        <v>30181.553999999996</v>
      </c>
      <c r="AJ31" s="256">
        <v>34669.633000000002</v>
      </c>
      <c r="AK31" s="256">
        <v>29423.860999999994</v>
      </c>
      <c r="AL31" s="256">
        <v>29544.088000000018</v>
      </c>
      <c r="AM31" s="256">
        <v>34831.201999999983</v>
      </c>
      <c r="AN31" s="256">
        <v>34925.364999999991</v>
      </c>
      <c r="AO31" s="256">
        <v>36871.592999999964</v>
      </c>
      <c r="AP31" s="3">
        <v>37148.373999999989</v>
      </c>
      <c r="AQ31" s="92">
        <f t="shared" si="119"/>
        <v>7.5066189844313147E-3</v>
      </c>
      <c r="AS31" s="183">
        <f t="shared" si="102"/>
        <v>0.44241062088628053</v>
      </c>
      <c r="AT31" s="259">
        <f t="shared" si="103"/>
        <v>0.44000691509090828</v>
      </c>
      <c r="AU31" s="259">
        <f t="shared" si="104"/>
        <v>0.50306153781226581</v>
      </c>
      <c r="AV31" s="259">
        <f t="shared" si="105"/>
        <v>0.908169034292719</v>
      </c>
      <c r="AW31" s="259">
        <f t="shared" si="106"/>
        <v>0.50798316681623246</v>
      </c>
      <c r="AX31" s="259">
        <f t="shared" si="107"/>
        <v>0.49726565111971294</v>
      </c>
      <c r="AY31" s="259">
        <f t="shared" si="108"/>
        <v>0.53646625986432317</v>
      </c>
      <c r="AZ31" s="259">
        <f t="shared" si="108"/>
        <v>0.53683115712560492</v>
      </c>
      <c r="BA31" s="344">
        <f t="shared" si="120"/>
        <v>0.76650463217158116</v>
      </c>
      <c r="BB31" s="92">
        <f t="shared" si="121"/>
        <v>0.42783186481897595</v>
      </c>
      <c r="BC31" s="165">
        <f t="shared" si="109"/>
        <v>2.0964781146598703</v>
      </c>
      <c r="BD31" s="259">
        <f t="shared" si="110"/>
        <v>2.4308336581123937</v>
      </c>
      <c r="BE31" s="259">
        <f t="shared" si="111"/>
        <v>1.9152653234034593</v>
      </c>
      <c r="BF31" s="259">
        <f t="shared" si="112"/>
        <v>2.2929730300085991</v>
      </c>
      <c r="BG31" s="259">
        <f t="shared" si="113"/>
        <v>2.7059927155303445</v>
      </c>
      <c r="BH31" s="259">
        <f t="shared" si="114"/>
        <v>2.7063088774745574</v>
      </c>
      <c r="BI31" s="259">
        <f t="shared" si="115"/>
        <v>2.0926466871577127</v>
      </c>
      <c r="BJ31" s="259">
        <f t="shared" si="115"/>
        <v>2.7816226351382434</v>
      </c>
      <c r="BK31" s="344">
        <f t="shared" si="122"/>
        <v>2.7078357846940855</v>
      </c>
      <c r="BL31" s="92">
        <f t="shared" si="123"/>
        <v>-2.6526549472261816E-2</v>
      </c>
      <c r="BN31" s="164">
        <f t="shared" si="100"/>
        <v>26429.078999999991</v>
      </c>
      <c r="BO31" s="164">
        <f t="shared" si="101"/>
        <v>26943.417999999983</v>
      </c>
    </row>
    <row r="32" spans="1:67" ht="20.100000000000001" customHeight="1" x14ac:dyDescent="0.25">
      <c r="A32" s="178" t="s">
        <v>83</v>
      </c>
      <c r="B32" s="25">
        <v>169960.15000000005</v>
      </c>
      <c r="C32" s="256">
        <v>125324.62</v>
      </c>
      <c r="D32" s="256">
        <v>131109.87</v>
      </c>
      <c r="E32" s="256">
        <v>110880.58</v>
      </c>
      <c r="F32" s="256">
        <v>139339.33000000002</v>
      </c>
      <c r="G32" s="256">
        <v>172769.00000000006</v>
      </c>
      <c r="H32" s="256">
        <v>120881.34999999995</v>
      </c>
      <c r="I32" s="256">
        <v>196700.24999999983</v>
      </c>
      <c r="J32" s="3">
        <v>150816.52000000005</v>
      </c>
      <c r="K32" s="92">
        <f t="shared" si="116"/>
        <v>-0.23326726834358277</v>
      </c>
      <c r="L32" s="3">
        <v>129054.22999999992</v>
      </c>
      <c r="M32" s="256">
        <v>143928.69999999998</v>
      </c>
      <c r="N32" s="256">
        <v>130551.29999999993</v>
      </c>
      <c r="O32" s="256">
        <v>168057.08999999997</v>
      </c>
      <c r="P32" s="256">
        <v>116200.55999999991</v>
      </c>
      <c r="Q32" s="256">
        <v>126285.80000000003</v>
      </c>
      <c r="R32" s="256">
        <v>162680.81000000006</v>
      </c>
      <c r="S32" s="256">
        <v>136504.24999999994</v>
      </c>
      <c r="T32" s="3">
        <v>165455.07000000015</v>
      </c>
      <c r="U32" s="92">
        <f t="shared" si="117"/>
        <v>0.21208731596269145</v>
      </c>
      <c r="W32" s="163" t="s">
        <v>83</v>
      </c>
      <c r="X32" s="25">
        <v>6997.9059999999999</v>
      </c>
      <c r="Y32" s="256">
        <v>5641.7790000000005</v>
      </c>
      <c r="Z32" s="256">
        <v>6955.6630000000014</v>
      </c>
      <c r="AA32" s="256">
        <v>8794.5019999999968</v>
      </c>
      <c r="AB32" s="256">
        <v>7652.6419999999989</v>
      </c>
      <c r="AC32" s="256">
        <v>8505.6460000000006</v>
      </c>
      <c r="AD32" s="256">
        <v>6655.8349999999991</v>
      </c>
      <c r="AE32" s="256">
        <v>10390.690999999988</v>
      </c>
      <c r="AF32" s="3">
        <v>11236.633000000003</v>
      </c>
      <c r="AG32" s="92">
        <f t="shared" si="118"/>
        <v>8.1413449788855854E-2</v>
      </c>
      <c r="AH32" s="3">
        <v>29571.834999999992</v>
      </c>
      <c r="AI32" s="256">
        <v>27556.182000000004</v>
      </c>
      <c r="AJ32" s="256">
        <v>27462.67</v>
      </c>
      <c r="AK32" s="256">
        <v>33693.252999999975</v>
      </c>
      <c r="AL32" s="256">
        <v>31434.276000000013</v>
      </c>
      <c r="AM32" s="256">
        <v>35272.59899999998</v>
      </c>
      <c r="AN32" s="256">
        <v>32715.812000000005</v>
      </c>
      <c r="AO32" s="256">
        <v>32083.801000000014</v>
      </c>
      <c r="AP32" s="3">
        <v>37328.779999999977</v>
      </c>
      <c r="AQ32" s="92">
        <f t="shared" si="119"/>
        <v>0.16347748198537826</v>
      </c>
      <c r="AS32" s="183">
        <f t="shared" si="102"/>
        <v>0.4117380456536428</v>
      </c>
      <c r="AT32" s="259">
        <f t="shared" si="103"/>
        <v>0.45017323810756427</v>
      </c>
      <c r="AU32" s="259">
        <f t="shared" si="104"/>
        <v>0.53052169146380823</v>
      </c>
      <c r="AV32" s="259">
        <f t="shared" si="105"/>
        <v>0.79315079340313666</v>
      </c>
      <c r="AW32" s="259">
        <f t="shared" si="106"/>
        <v>0.54920904241465762</v>
      </c>
      <c r="AX32" s="259">
        <f t="shared" si="107"/>
        <v>0.49231320433642595</v>
      </c>
      <c r="AY32" s="259">
        <f t="shared" si="108"/>
        <v>0.55060892354362378</v>
      </c>
      <c r="AZ32" s="259">
        <f t="shared" si="108"/>
        <v>0.52825001493389045</v>
      </c>
      <c r="BA32" s="344">
        <f t="shared" si="120"/>
        <v>0.74505319443785067</v>
      </c>
      <c r="BB32" s="92">
        <f t="shared" si="121"/>
        <v>0.41041774420222732</v>
      </c>
      <c r="BC32" s="165">
        <f t="shared" si="109"/>
        <v>2.2914270225780289</v>
      </c>
      <c r="BD32" s="259">
        <f t="shared" si="110"/>
        <v>1.9145717289185553</v>
      </c>
      <c r="BE32" s="259">
        <f t="shared" si="111"/>
        <v>2.1035922277296368</v>
      </c>
      <c r="BF32" s="259">
        <f t="shared" si="112"/>
        <v>2.004869476200021</v>
      </c>
      <c r="BG32" s="259">
        <f t="shared" si="113"/>
        <v>2.7051742263548508</v>
      </c>
      <c r="BH32" s="259">
        <f t="shared" si="114"/>
        <v>2.7930772105810764</v>
      </c>
      <c r="BI32" s="259">
        <f t="shared" si="115"/>
        <v>2.0110430972159525</v>
      </c>
      <c r="BJ32" s="259">
        <f t="shared" si="115"/>
        <v>2.3503884311294359</v>
      </c>
      <c r="BK32" s="344">
        <f t="shared" si="122"/>
        <v>2.2561279022758232</v>
      </c>
      <c r="BL32" s="92">
        <f t="shared" si="123"/>
        <v>-4.0104234519363055E-2</v>
      </c>
      <c r="BN32" s="164">
        <f t="shared" si="100"/>
        <v>26059.977000000006</v>
      </c>
      <c r="BO32" s="164">
        <f t="shared" si="101"/>
        <v>26092.146999999975</v>
      </c>
    </row>
    <row r="33" spans="1:67" ht="20.100000000000001" customHeight="1" x14ac:dyDescent="0.25">
      <c r="A33" s="178" t="s">
        <v>84</v>
      </c>
      <c r="B33" s="25">
        <v>105627.73999999999</v>
      </c>
      <c r="C33" s="256">
        <v>146684.46999999994</v>
      </c>
      <c r="D33" s="256">
        <v>105806.44999999998</v>
      </c>
      <c r="E33" s="256">
        <v>156736.06999999992</v>
      </c>
      <c r="F33" s="256">
        <v>207228.25</v>
      </c>
      <c r="G33" s="256">
        <v>181747.00999999995</v>
      </c>
      <c r="H33" s="256">
        <v>156166.68</v>
      </c>
      <c r="I33" s="256">
        <v>208952.57000000007</v>
      </c>
      <c r="J33" s="3">
        <v>128122.79999999999</v>
      </c>
      <c r="K33" s="92">
        <f t="shared" si="116"/>
        <v>-0.38683309805665494</v>
      </c>
      <c r="L33" s="3">
        <v>118132.11000000003</v>
      </c>
      <c r="M33" s="256">
        <v>147173.66999999995</v>
      </c>
      <c r="N33" s="256">
        <v>167545.44000000024</v>
      </c>
      <c r="O33" s="256">
        <v>131905.74000000005</v>
      </c>
      <c r="P33" s="256">
        <v>115807.50000000003</v>
      </c>
      <c r="Q33" s="256">
        <v>114798.86000000002</v>
      </c>
      <c r="R33" s="256">
        <v>138194.19000000003</v>
      </c>
      <c r="S33" s="256">
        <v>136571.18999999994</v>
      </c>
      <c r="T33" s="3">
        <v>145479.03999999998</v>
      </c>
      <c r="U33" s="92">
        <f t="shared" si="117"/>
        <v>6.522495703522857E-2</v>
      </c>
      <c r="W33" s="163" t="s">
        <v>84</v>
      </c>
      <c r="X33" s="25">
        <v>5233.5920000000015</v>
      </c>
      <c r="Y33" s="256">
        <v>6774.5830000000024</v>
      </c>
      <c r="Z33" s="256">
        <v>6184.9250000000011</v>
      </c>
      <c r="AA33" s="256">
        <v>12346.015000000001</v>
      </c>
      <c r="AB33" s="256">
        <v>9823.5429999999997</v>
      </c>
      <c r="AC33" s="256">
        <v>9567.4180000000015</v>
      </c>
      <c r="AD33" s="256">
        <v>8929.8140000000003</v>
      </c>
      <c r="AE33" s="256">
        <v>11049.052999999985</v>
      </c>
      <c r="AF33" s="3">
        <v>12053.559000000003</v>
      </c>
      <c r="AG33" s="92">
        <f t="shared" si="118"/>
        <v>9.0913311756221901E-2</v>
      </c>
      <c r="AH33" s="3">
        <v>29004.790999999972</v>
      </c>
      <c r="AI33" s="256">
        <v>32396.498</v>
      </c>
      <c r="AJ33" s="256">
        <v>31705.719999999998</v>
      </c>
      <c r="AK33" s="256">
        <v>31122.389999999996</v>
      </c>
      <c r="AL33" s="256">
        <v>31058.100000000006</v>
      </c>
      <c r="AM33" s="256">
        <v>31539.86900000001</v>
      </c>
      <c r="AN33" s="256">
        <v>33045.123999999989</v>
      </c>
      <c r="AO33" s="256">
        <v>35756.228999999978</v>
      </c>
      <c r="AP33" s="3">
        <v>35030.742999999973</v>
      </c>
      <c r="AQ33" s="92">
        <f t="shared" si="119"/>
        <v>-2.0289779439548978E-2</v>
      </c>
      <c r="AS33" s="183">
        <f t="shared" si="102"/>
        <v>0.49547514696423517</v>
      </c>
      <c r="AT33" s="259">
        <f t="shared" si="103"/>
        <v>0.46184732439637305</v>
      </c>
      <c r="AU33" s="259">
        <f t="shared" si="104"/>
        <v>0.58455084732547036</v>
      </c>
      <c r="AV33" s="259">
        <f t="shared" si="105"/>
        <v>0.78769456194735565</v>
      </c>
      <c r="AW33" s="259">
        <f t="shared" si="106"/>
        <v>0.4740445861025222</v>
      </c>
      <c r="AX33" s="259">
        <f t="shared" si="107"/>
        <v>0.52641405214864356</v>
      </c>
      <c r="AY33" s="259">
        <f t="shared" si="108"/>
        <v>0.57181301414616748</v>
      </c>
      <c r="AZ33" s="259">
        <f t="shared" si="108"/>
        <v>0.52878282377670593</v>
      </c>
      <c r="BA33" s="344">
        <f t="shared" si="120"/>
        <v>0.94078173439856161</v>
      </c>
      <c r="BB33" s="92">
        <f t="shared" si="121"/>
        <v>0.77914578934173984</v>
      </c>
      <c r="BC33" s="165">
        <f t="shared" si="109"/>
        <v>2.4552842575993914</v>
      </c>
      <c r="BD33" s="259">
        <f t="shared" si="110"/>
        <v>2.2012427902355096</v>
      </c>
      <c r="BE33" s="259">
        <f t="shared" si="111"/>
        <v>1.8923654382954234</v>
      </c>
      <c r="BF33" s="259">
        <f t="shared" si="112"/>
        <v>2.3594416740317734</v>
      </c>
      <c r="BG33" s="259">
        <f t="shared" si="113"/>
        <v>2.6818729356906932</v>
      </c>
      <c r="BH33" s="259">
        <f t="shared" si="114"/>
        <v>2.7474026310017368</v>
      </c>
      <c r="BI33" s="259">
        <f t="shared" si="115"/>
        <v>2.3912093554729026</v>
      </c>
      <c r="BJ33" s="259">
        <f t="shared" si="115"/>
        <v>2.618138496120594</v>
      </c>
      <c r="BK33" s="344">
        <f t="shared" si="122"/>
        <v>2.4079580811091397</v>
      </c>
      <c r="BL33" s="92">
        <f t="shared" si="123"/>
        <v>-8.0278570183696357E-2</v>
      </c>
      <c r="BN33" s="164">
        <f t="shared" si="100"/>
        <v>24115.30999999999</v>
      </c>
      <c r="BO33" s="164">
        <f t="shared" si="101"/>
        <v>22977.183999999972</v>
      </c>
    </row>
    <row r="34" spans="1:67" ht="20.100000000000001" customHeight="1" x14ac:dyDescent="0.25">
      <c r="A34" s="178" t="s">
        <v>85</v>
      </c>
      <c r="B34" s="25">
        <v>172955.39000000004</v>
      </c>
      <c r="C34" s="256">
        <v>88363.709999999992</v>
      </c>
      <c r="D34" s="256">
        <v>120306.19000000003</v>
      </c>
      <c r="E34" s="256">
        <v>142180.06</v>
      </c>
      <c r="F34" s="256">
        <v>163672.61999999994</v>
      </c>
      <c r="G34" s="256">
        <v>227414.28000000014</v>
      </c>
      <c r="H34" s="256">
        <v>155058.31000000006</v>
      </c>
      <c r="I34" s="256">
        <v>247608.72999999992</v>
      </c>
      <c r="J34" s="3">
        <v>166928.69000000003</v>
      </c>
      <c r="K34" s="92">
        <f t="shared" si="116"/>
        <v>-0.32583681520437474</v>
      </c>
      <c r="L34" s="3">
        <v>135211.27999999997</v>
      </c>
      <c r="M34" s="256">
        <v>175317.34000000005</v>
      </c>
      <c r="N34" s="256">
        <v>118154.39000000004</v>
      </c>
      <c r="O34" s="256">
        <v>152399.24000000002</v>
      </c>
      <c r="P34" s="256">
        <v>114737.72999999998</v>
      </c>
      <c r="Q34" s="256">
        <v>115427.66999999995</v>
      </c>
      <c r="R34" s="256">
        <v>126500.04999999999</v>
      </c>
      <c r="S34" s="256">
        <v>158748.80000000008</v>
      </c>
      <c r="T34" s="3">
        <v>149855.78999999989</v>
      </c>
      <c r="U34" s="92">
        <f t="shared" si="117"/>
        <v>-5.6019384083534358E-2</v>
      </c>
      <c r="W34" s="163" t="s">
        <v>85</v>
      </c>
      <c r="X34" s="25">
        <v>8418.2340000000022</v>
      </c>
      <c r="Y34" s="256">
        <v>4390.6889999999994</v>
      </c>
      <c r="Z34" s="256">
        <v>6848.4070000000011</v>
      </c>
      <c r="AA34" s="256">
        <v>11167.32799999999</v>
      </c>
      <c r="AB34" s="256">
        <v>8872.2850000000017</v>
      </c>
      <c r="AC34" s="256">
        <v>11662.620000000006</v>
      </c>
      <c r="AD34" s="256">
        <v>9222.8069999999971</v>
      </c>
      <c r="AE34" s="256">
        <v>14447.876000000004</v>
      </c>
      <c r="AF34" s="3">
        <v>12995.159000000001</v>
      </c>
      <c r="AG34" s="92">
        <f t="shared" si="118"/>
        <v>-0.10054882807687456</v>
      </c>
      <c r="AH34" s="3">
        <v>28421.635000000002</v>
      </c>
      <c r="AI34" s="256">
        <v>31101.468000000008</v>
      </c>
      <c r="AJ34" s="256">
        <v>27821.58</v>
      </c>
      <c r="AK34" s="256">
        <v>30041.770000000019</v>
      </c>
      <c r="AL34" s="256">
        <v>29496.788000000015</v>
      </c>
      <c r="AM34" s="256">
        <v>31068.588000000022</v>
      </c>
      <c r="AN34" s="256">
        <v>31942.423000000006</v>
      </c>
      <c r="AO34" s="256">
        <v>36552.646999999997</v>
      </c>
      <c r="AP34" s="3">
        <v>35861.234999999993</v>
      </c>
      <c r="AQ34" s="92">
        <f t="shared" si="119"/>
        <v>-1.8915511098279804E-2</v>
      </c>
      <c r="AS34" s="183">
        <f t="shared" si="102"/>
        <v>0.48672862985073784</v>
      </c>
      <c r="AT34" s="259">
        <f t="shared" si="103"/>
        <v>0.49688825876595721</v>
      </c>
      <c r="AU34" s="259">
        <f t="shared" si="104"/>
        <v>0.56924809937044796</v>
      </c>
      <c r="AV34" s="259">
        <f t="shared" si="105"/>
        <v>0.78543559483657488</v>
      </c>
      <c r="AW34" s="259">
        <f t="shared" si="106"/>
        <v>0.54207508867396426</v>
      </c>
      <c r="AX34" s="259">
        <f t="shared" si="107"/>
        <v>0.51283586940978365</v>
      </c>
      <c r="AY34" s="259">
        <f t="shared" si="108"/>
        <v>0.59479604801574282</v>
      </c>
      <c r="AZ34" s="259">
        <f t="shared" si="108"/>
        <v>0.58349622810148927</v>
      </c>
      <c r="BA34" s="344">
        <f t="shared" si="120"/>
        <v>0.77848565156774419</v>
      </c>
      <c r="BB34" s="92">
        <f t="shared" si="121"/>
        <v>0.33417426553156709</v>
      </c>
      <c r="BC34" s="165">
        <f t="shared" si="109"/>
        <v>2.1020165625234823</v>
      </c>
      <c r="BD34" s="259">
        <f t="shared" si="110"/>
        <v>1.7740098041642658</v>
      </c>
      <c r="BE34" s="259">
        <f t="shared" si="111"/>
        <v>2.354680177351006</v>
      </c>
      <c r="BF34" s="259">
        <f t="shared" si="112"/>
        <v>1.9712545810595916</v>
      </c>
      <c r="BG34" s="259">
        <f t="shared" si="113"/>
        <v>2.5708010782503732</v>
      </c>
      <c r="BH34" s="259">
        <f t="shared" si="114"/>
        <v>2.691606613908089</v>
      </c>
      <c r="BI34" s="259">
        <f t="shared" si="115"/>
        <v>2.5250917292127562</v>
      </c>
      <c r="BJ34" s="259">
        <f t="shared" si="115"/>
        <v>2.3025463499566596</v>
      </c>
      <c r="BK34" s="344">
        <f t="shared" si="122"/>
        <v>2.3930496779603923</v>
      </c>
      <c r="BL34" s="92">
        <f t="shared" si="123"/>
        <v>3.930575730014562E-2</v>
      </c>
      <c r="BN34" s="164">
        <f t="shared" si="100"/>
        <v>22719.616000000009</v>
      </c>
      <c r="BO34" s="164">
        <f t="shared" si="101"/>
        <v>22866.075999999994</v>
      </c>
    </row>
    <row r="35" spans="1:67" ht="20.100000000000001" customHeight="1" x14ac:dyDescent="0.25">
      <c r="A35" s="178" t="s">
        <v>86</v>
      </c>
      <c r="B35" s="25">
        <v>153575.38000000003</v>
      </c>
      <c r="C35" s="256">
        <v>146031.1</v>
      </c>
      <c r="D35" s="256">
        <v>129411.21999999994</v>
      </c>
      <c r="E35" s="256">
        <v>179559.8899999999</v>
      </c>
      <c r="F35" s="256">
        <v>269358.03999999998</v>
      </c>
      <c r="G35" s="256">
        <v>237433.11000000002</v>
      </c>
      <c r="H35" s="256">
        <v>147994.01999999999</v>
      </c>
      <c r="I35" s="256">
        <v>207502.76999999993</v>
      </c>
      <c r="J35" s="3">
        <v>168090.56999999975</v>
      </c>
      <c r="K35" s="92">
        <f t="shared" si="116"/>
        <v>-0.18993577772479953</v>
      </c>
      <c r="L35" s="3">
        <v>127394.07999999993</v>
      </c>
      <c r="M35" s="256">
        <v>153173.20000000004</v>
      </c>
      <c r="N35" s="256">
        <v>157184.51</v>
      </c>
      <c r="O35" s="256">
        <v>153334.56</v>
      </c>
      <c r="P35" s="256">
        <v>127866.06000000003</v>
      </c>
      <c r="Q35" s="256">
        <v>125620.06999999993</v>
      </c>
      <c r="R35" s="256">
        <v>137019.82</v>
      </c>
      <c r="S35" s="256">
        <v>146129.38000000009</v>
      </c>
      <c r="T35" s="3">
        <v>147371.85999999987</v>
      </c>
      <c r="U35" s="92">
        <f t="shared" si="117"/>
        <v>8.5026022829890659E-3</v>
      </c>
      <c r="W35" s="163" t="s">
        <v>86</v>
      </c>
      <c r="X35" s="25">
        <v>8202.5570000000007</v>
      </c>
      <c r="Y35" s="256">
        <v>7142.6719999999987</v>
      </c>
      <c r="Z35" s="256">
        <v>8489.8880000000008</v>
      </c>
      <c r="AA35" s="256">
        <v>14058.68400000001</v>
      </c>
      <c r="AB35" s="256">
        <v>13129.382000000001</v>
      </c>
      <c r="AC35" s="256">
        <v>12275.063000000002</v>
      </c>
      <c r="AD35" s="256">
        <v>8424.4100000000017</v>
      </c>
      <c r="AE35" s="256">
        <v>11537.488000000001</v>
      </c>
      <c r="AF35" s="3">
        <v>13854.75200000001</v>
      </c>
      <c r="AG35" s="92">
        <f t="shared" si="118"/>
        <v>0.20084649275474939</v>
      </c>
      <c r="AH35" s="3">
        <v>32779.412000000004</v>
      </c>
      <c r="AI35" s="256">
        <v>32399.374999999993</v>
      </c>
      <c r="AJ35" s="256">
        <v>32672.658999999996</v>
      </c>
      <c r="AK35" s="256">
        <v>33859.816999999988</v>
      </c>
      <c r="AL35" s="256">
        <v>36267.96699999999</v>
      </c>
      <c r="AM35" s="256">
        <v>36630.704999999973</v>
      </c>
      <c r="AN35" s="256">
        <v>36290.450999999979</v>
      </c>
      <c r="AO35" s="256">
        <v>35376.584000000017</v>
      </c>
      <c r="AP35" s="3">
        <v>36502.488000000019</v>
      </c>
      <c r="AQ35" s="92">
        <f t="shared" si="119"/>
        <v>3.1826249815414674E-2</v>
      </c>
      <c r="AS35" s="183">
        <f t="shared" si="102"/>
        <v>0.53410624801970208</v>
      </c>
      <c r="AT35" s="259">
        <f t="shared" si="103"/>
        <v>0.48911992034573448</v>
      </c>
      <c r="AU35" s="259">
        <f t="shared" si="104"/>
        <v>0.65603956133015395</v>
      </c>
      <c r="AV35" s="259">
        <f t="shared" si="105"/>
        <v>0.7829523620224994</v>
      </c>
      <c r="AW35" s="259">
        <f t="shared" si="106"/>
        <v>0.48743234098377025</v>
      </c>
      <c r="AX35" s="259">
        <f t="shared" si="107"/>
        <v>0.51699036414929667</v>
      </c>
      <c r="AY35" s="259">
        <f t="shared" si="108"/>
        <v>0.56923989226051175</v>
      </c>
      <c r="AZ35" s="259">
        <f t="shared" si="108"/>
        <v>0.55601609559236276</v>
      </c>
      <c r="BA35" s="344">
        <f t="shared" si="120"/>
        <v>0.82424326361675315</v>
      </c>
      <c r="BB35" s="92">
        <f t="shared" si="121"/>
        <v>0.48240899885933924</v>
      </c>
      <c r="BC35" s="165">
        <f t="shared" si="109"/>
        <v>2.5730718413288924</v>
      </c>
      <c r="BD35" s="259">
        <f t="shared" si="110"/>
        <v>2.1152117341675951</v>
      </c>
      <c r="BE35" s="259">
        <f t="shared" si="111"/>
        <v>2.0786182429808124</v>
      </c>
      <c r="BF35" s="259">
        <f t="shared" si="112"/>
        <v>2.2082312689324564</v>
      </c>
      <c r="BG35" s="259">
        <f t="shared" si="113"/>
        <v>2.8364029516511247</v>
      </c>
      <c r="BH35" s="259">
        <f t="shared" si="114"/>
        <v>2.9159914494554884</v>
      </c>
      <c r="BI35" s="259">
        <f t="shared" si="115"/>
        <v>2.648554858705841</v>
      </c>
      <c r="BJ35" s="259">
        <f t="shared" si="115"/>
        <v>2.420908375851591</v>
      </c>
      <c r="BK35" s="344">
        <f t="shared" si="122"/>
        <v>2.4768967427024435</v>
      </c>
      <c r="BL35" s="92">
        <f t="shared" si="123"/>
        <v>2.312700778324903E-2</v>
      </c>
      <c r="BN35" s="164">
        <f t="shared" si="100"/>
        <v>27866.040999999976</v>
      </c>
      <c r="BO35" s="164">
        <f t="shared" si="101"/>
        <v>22647.736000000012</v>
      </c>
    </row>
    <row r="36" spans="1:67" ht="20.100000000000001" customHeight="1" x14ac:dyDescent="0.25">
      <c r="A36" s="178" t="s">
        <v>87</v>
      </c>
      <c r="B36" s="25">
        <v>172174.69999999992</v>
      </c>
      <c r="C36" s="256">
        <v>197846.85999999996</v>
      </c>
      <c r="D36" s="256">
        <v>108041.16999999998</v>
      </c>
      <c r="E36" s="256">
        <v>128500.73000000004</v>
      </c>
      <c r="F36" s="256">
        <v>196762.29</v>
      </c>
      <c r="G36" s="256">
        <v>236160.21999999988</v>
      </c>
      <c r="H36" s="256">
        <v>161643.40999999989</v>
      </c>
      <c r="I36" s="256">
        <v>171818.81999999995</v>
      </c>
      <c r="J36" s="3">
        <v>207114.96999999997</v>
      </c>
      <c r="K36" s="92">
        <f t="shared" si="116"/>
        <v>0.20542656502937243</v>
      </c>
      <c r="L36" s="3">
        <v>84144.9</v>
      </c>
      <c r="M36" s="256">
        <v>93566.699999999968</v>
      </c>
      <c r="N36" s="256">
        <v>109659.02</v>
      </c>
      <c r="O36" s="256">
        <v>85683.409999999989</v>
      </c>
      <c r="P36" s="256">
        <v>75119.589999999982</v>
      </c>
      <c r="Q36" s="256">
        <v>77720.049999999974</v>
      </c>
      <c r="R36" s="256">
        <v>113871.88000000002</v>
      </c>
      <c r="S36" s="256">
        <v>111174.93000000004</v>
      </c>
      <c r="T36" s="3">
        <v>118169.70999999998</v>
      </c>
      <c r="U36" s="92">
        <f t="shared" si="117"/>
        <v>6.2916882430237991E-2</v>
      </c>
      <c r="W36" s="163" t="s">
        <v>87</v>
      </c>
      <c r="X36" s="25">
        <v>7606.0559999999978</v>
      </c>
      <c r="Y36" s="256">
        <v>8313.0869999999995</v>
      </c>
      <c r="Z36" s="256">
        <v>6909.0559999999987</v>
      </c>
      <c r="AA36" s="256">
        <v>9139.0069999999996</v>
      </c>
      <c r="AB36" s="256">
        <v>8531.6860000000033</v>
      </c>
      <c r="AC36" s="256">
        <v>10841.422999999999</v>
      </c>
      <c r="AD36" s="256">
        <v>9683.087000000005</v>
      </c>
      <c r="AE36" s="256">
        <v>9950.8159999999989</v>
      </c>
      <c r="AF36" s="3">
        <v>14153.837999999994</v>
      </c>
      <c r="AG36" s="92">
        <f t="shared" si="118"/>
        <v>0.42237963198193956</v>
      </c>
      <c r="AH36" s="3">
        <v>21851.23599999999</v>
      </c>
      <c r="AI36" s="256">
        <v>23756.94100000001</v>
      </c>
      <c r="AJ36" s="256">
        <v>26722.863000000001</v>
      </c>
      <c r="AK36" s="256">
        <v>25745.833000000013</v>
      </c>
      <c r="AL36" s="256">
        <v>21196.857</v>
      </c>
      <c r="AM36" s="256">
        <v>23742.381999999994</v>
      </c>
      <c r="AN36" s="256">
        <v>27432.139000000003</v>
      </c>
      <c r="AO36" s="256">
        <v>27352.074000000026</v>
      </c>
      <c r="AP36" s="3">
        <v>30887.937000000013</v>
      </c>
      <c r="AQ36" s="92">
        <f t="shared" si="119"/>
        <v>0.12927220802342021</v>
      </c>
      <c r="AS36" s="183">
        <f t="shared" si="102"/>
        <v>0.44176385961468218</v>
      </c>
      <c r="AT36" s="259">
        <f t="shared" si="103"/>
        <v>0.42017785877420555</v>
      </c>
      <c r="AU36" s="259">
        <f t="shared" si="104"/>
        <v>0.63948363387771534</v>
      </c>
      <c r="AV36" s="259">
        <f t="shared" si="105"/>
        <v>0.71120273013234991</v>
      </c>
      <c r="AW36" s="259">
        <f t="shared" si="106"/>
        <v>0.43360371542738207</v>
      </c>
      <c r="AX36" s="259">
        <f t="shared" si="107"/>
        <v>0.45907066820991294</v>
      </c>
      <c r="AY36" s="259">
        <f t="shared" si="108"/>
        <v>0.59904001035365506</v>
      </c>
      <c r="AZ36" s="259">
        <f t="shared" si="108"/>
        <v>0.57914587005078966</v>
      </c>
      <c r="BA36" s="344">
        <f t="shared" si="120"/>
        <v>0.68338073293301771</v>
      </c>
      <c r="BB36" s="92">
        <f t="shared" si="121"/>
        <v>0.17998032667156361</v>
      </c>
      <c r="BC36" s="165">
        <f t="shared" si="109"/>
        <v>2.596858038930463</v>
      </c>
      <c r="BD36" s="259">
        <f t="shared" si="110"/>
        <v>2.5390380338304137</v>
      </c>
      <c r="BE36" s="259">
        <f t="shared" si="111"/>
        <v>2.4369051446930676</v>
      </c>
      <c r="BF36" s="259">
        <f t="shared" si="112"/>
        <v>3.0047628823362675</v>
      </c>
      <c r="BG36" s="259">
        <f t="shared" si="113"/>
        <v>2.8217482283915563</v>
      </c>
      <c r="BH36" s="259">
        <f t="shared" si="114"/>
        <v>3.0548593316653818</v>
      </c>
      <c r="BI36" s="259">
        <f t="shared" si="115"/>
        <v>2.4090354001356613</v>
      </c>
      <c r="BJ36" s="259">
        <f t="shared" si="115"/>
        <v>2.4602735526795487</v>
      </c>
      <c r="BK36" s="344">
        <f t="shared" si="122"/>
        <v>2.6138624694940877</v>
      </c>
      <c r="BL36" s="92">
        <f t="shared" si="123"/>
        <v>6.2427577066485669E-2</v>
      </c>
      <c r="BN36" s="164">
        <f t="shared" si="100"/>
        <v>17749.051999999996</v>
      </c>
      <c r="BO36" s="164">
        <f t="shared" si="101"/>
        <v>16734.099000000017</v>
      </c>
    </row>
    <row r="37" spans="1:67" ht="20.100000000000001" customHeight="1" x14ac:dyDescent="0.25">
      <c r="A37" s="178" t="s">
        <v>88</v>
      </c>
      <c r="B37" s="25">
        <v>184593.24000000002</v>
      </c>
      <c r="C37" s="256">
        <v>144138.26999999993</v>
      </c>
      <c r="D37" s="256">
        <v>79979.249999999985</v>
      </c>
      <c r="E37" s="256">
        <v>122753.58</v>
      </c>
      <c r="F37" s="256">
        <v>216171.5800000001</v>
      </c>
      <c r="G37" s="256">
        <v>152140.34000000008</v>
      </c>
      <c r="H37" s="256">
        <v>150079.72999999981</v>
      </c>
      <c r="I37" s="256">
        <v>137978.00999999998</v>
      </c>
      <c r="J37" s="3"/>
      <c r="K37" s="92" t="str">
        <f t="shared" si="116"/>
        <v/>
      </c>
      <c r="L37" s="3">
        <v>138558.80000000005</v>
      </c>
      <c r="M37" s="256">
        <v>155834.77000000008</v>
      </c>
      <c r="N37" s="256">
        <v>166910.12999999986</v>
      </c>
      <c r="O37" s="256">
        <v>141021.50999999992</v>
      </c>
      <c r="P37" s="256">
        <v>123949.06000000001</v>
      </c>
      <c r="Q37" s="256">
        <v>108934.93999999996</v>
      </c>
      <c r="R37" s="256">
        <v>146738.06999999998</v>
      </c>
      <c r="S37" s="256">
        <v>149813.69000000015</v>
      </c>
      <c r="T37" s="3"/>
      <c r="U37" s="92" t="str">
        <f t="shared" si="117"/>
        <v/>
      </c>
      <c r="W37" s="163" t="s">
        <v>88</v>
      </c>
      <c r="X37" s="25">
        <v>8950.255000000001</v>
      </c>
      <c r="Y37" s="256">
        <v>8091.360999999999</v>
      </c>
      <c r="Z37" s="256">
        <v>7317.6259999999966</v>
      </c>
      <c r="AA37" s="256">
        <v>9009.7860000000001</v>
      </c>
      <c r="AB37" s="256">
        <v>11821.654999999999</v>
      </c>
      <c r="AC37" s="256">
        <v>8422.7539999999954</v>
      </c>
      <c r="AD37" s="256">
        <v>8932.9419999999991</v>
      </c>
      <c r="AE37" s="256">
        <v>10853.973000000005</v>
      </c>
      <c r="AF37" s="3"/>
      <c r="AG37" s="92" t="str">
        <f t="shared" si="118"/>
        <v/>
      </c>
      <c r="AH37" s="3">
        <v>36869.314999999995</v>
      </c>
      <c r="AI37" s="256">
        <v>38144.778000000013</v>
      </c>
      <c r="AJ37" s="256">
        <v>35747.971000000005</v>
      </c>
      <c r="AK37" s="256">
        <v>35405.063999999991</v>
      </c>
      <c r="AL37" s="256">
        <v>39468.506000000016</v>
      </c>
      <c r="AM37" s="256">
        <v>36656.012999999941</v>
      </c>
      <c r="AN37" s="256">
        <v>39678.97600000001</v>
      </c>
      <c r="AO37" s="256">
        <v>39192.852999999996</v>
      </c>
      <c r="AP37" s="3"/>
      <c r="AQ37" s="92" t="str">
        <f t="shared" si="119"/>
        <v/>
      </c>
      <c r="AS37" s="183">
        <f t="shared" si="102"/>
        <v>0.48486363856011194</v>
      </c>
      <c r="AT37" s="259">
        <f t="shared" si="103"/>
        <v>0.56136104589017211</v>
      </c>
      <c r="AU37" s="259">
        <f t="shared" si="104"/>
        <v>0.91494056270845225</v>
      </c>
      <c r="AV37" s="259">
        <f t="shared" si="105"/>
        <v>0.73397337983951261</v>
      </c>
      <c r="AW37" s="259">
        <f t="shared" si="106"/>
        <v>0.54686443981211563</v>
      </c>
      <c r="AX37" s="259">
        <f t="shared" si="107"/>
        <v>0.55361740351046873</v>
      </c>
      <c r="AY37" s="259">
        <f t="shared" si="108"/>
        <v>0.5952130910683282</v>
      </c>
      <c r="AZ37" s="259">
        <f t="shared" si="108"/>
        <v>0.78664513280050974</v>
      </c>
      <c r="BA37" s="344" t="str">
        <f t="shared" si="120"/>
        <v/>
      </c>
      <c r="BB37" s="92" t="str">
        <f t="shared" si="121"/>
        <v/>
      </c>
      <c r="BC37" s="165">
        <f t="shared" si="109"/>
        <v>2.6609147163514684</v>
      </c>
      <c r="BD37" s="259">
        <f t="shared" si="110"/>
        <v>2.4477706740286518</v>
      </c>
      <c r="BE37" s="259">
        <f t="shared" si="111"/>
        <v>2.1417496349682335</v>
      </c>
      <c r="BF37" s="259">
        <f t="shared" si="112"/>
        <v>2.5106144445623939</v>
      </c>
      <c r="BG37" s="259">
        <f t="shared" si="113"/>
        <v>3.1842521435822113</v>
      </c>
      <c r="BH37" s="259">
        <f t="shared" si="114"/>
        <v>3.3649454435831103</v>
      </c>
      <c r="BI37" s="259">
        <f t="shared" si="115"/>
        <v>2.7040682762148922</v>
      </c>
      <c r="BJ37" s="259">
        <f t="shared" si="115"/>
        <v>2.6161062450300743</v>
      </c>
      <c r="BK37" s="344" t="str">
        <f t="shared" si="122"/>
        <v/>
      </c>
      <c r="BL37" s="92" t="str">
        <f t="shared" si="123"/>
        <v/>
      </c>
      <c r="BN37" s="164">
        <f t="shared" si="100"/>
        <v>30746.034000000011</v>
      </c>
      <c r="BO37" s="164">
        <f t="shared" si="101"/>
        <v>0</v>
      </c>
    </row>
    <row r="38" spans="1:67" ht="20.100000000000001" customHeight="1" x14ac:dyDescent="0.25">
      <c r="A38" s="178" t="s">
        <v>89</v>
      </c>
      <c r="B38" s="25">
        <v>174808.49999999997</v>
      </c>
      <c r="C38" s="256">
        <v>100779.39000000001</v>
      </c>
      <c r="D38" s="256">
        <v>69029.49000000002</v>
      </c>
      <c r="E38" s="256">
        <v>154336.00999999978</v>
      </c>
      <c r="F38" s="256">
        <v>191835.92000000007</v>
      </c>
      <c r="G38" s="256">
        <v>123373.27999999998</v>
      </c>
      <c r="H38" s="256">
        <v>139835.61999999988</v>
      </c>
      <c r="I38" s="256">
        <v>160438.77000000005</v>
      </c>
      <c r="J38" s="3"/>
      <c r="K38" s="92" t="str">
        <f t="shared" si="116"/>
        <v/>
      </c>
      <c r="L38" s="3">
        <v>122092.12999999996</v>
      </c>
      <c r="M38" s="256">
        <v>129989.20999999999</v>
      </c>
      <c r="N38" s="256">
        <v>213923.46999999977</v>
      </c>
      <c r="O38" s="256">
        <v>143278.98999999987</v>
      </c>
      <c r="P38" s="256">
        <v>142422.69000000009</v>
      </c>
      <c r="Q38" s="256">
        <v>143940.27999999988</v>
      </c>
      <c r="R38" s="256">
        <v>138271.19000000006</v>
      </c>
      <c r="S38" s="256">
        <v>171453.88000000003</v>
      </c>
      <c r="T38" s="3"/>
      <c r="U38" s="92" t="str">
        <f t="shared" si="117"/>
        <v/>
      </c>
      <c r="W38" s="163" t="s">
        <v>89</v>
      </c>
      <c r="X38" s="25">
        <v>8836.2159999999967</v>
      </c>
      <c r="Y38" s="256">
        <v>6184.2449999999999</v>
      </c>
      <c r="Z38" s="256">
        <v>6843.8590000000013</v>
      </c>
      <c r="AA38" s="256">
        <v>12325.401000000003</v>
      </c>
      <c r="AB38" s="256">
        <v>11790.632999999998</v>
      </c>
      <c r="AC38" s="256">
        <v>8857.4580000000024</v>
      </c>
      <c r="AD38" s="256">
        <v>10646.83</v>
      </c>
      <c r="AE38" s="256">
        <v>13093.181999999999</v>
      </c>
      <c r="AF38" s="3"/>
      <c r="AG38" s="92" t="str">
        <f t="shared" si="118"/>
        <v/>
      </c>
      <c r="AH38" s="3">
        <v>39727.941999999974</v>
      </c>
      <c r="AI38" s="256">
        <v>40734.826999999983</v>
      </c>
      <c r="AJ38" s="256">
        <v>48266.111999999994</v>
      </c>
      <c r="AK38" s="256">
        <v>48573.176999999916</v>
      </c>
      <c r="AL38" s="256">
        <v>47199.009999999987</v>
      </c>
      <c r="AM38" s="256">
        <v>49361.275999999947</v>
      </c>
      <c r="AN38" s="256">
        <v>45374.854000000007</v>
      </c>
      <c r="AO38" s="256">
        <v>51828.547999999981</v>
      </c>
      <c r="AP38" s="3"/>
      <c r="AQ38" s="92" t="str">
        <f t="shared" si="119"/>
        <v/>
      </c>
      <c r="AS38" s="183">
        <f t="shared" si="102"/>
        <v>0.50547976786025839</v>
      </c>
      <c r="AT38" s="259">
        <f t="shared" si="103"/>
        <v>0.61364183688748253</v>
      </c>
      <c r="AU38" s="259">
        <f t="shared" si="104"/>
        <v>0.99143989040046498</v>
      </c>
      <c r="AV38" s="259">
        <f t="shared" si="105"/>
        <v>0.79860824444016809</v>
      </c>
      <c r="AW38" s="259">
        <f t="shared" si="106"/>
        <v>0.61462071336796531</v>
      </c>
      <c r="AX38" s="259">
        <f t="shared" si="107"/>
        <v>0.7179397354111039</v>
      </c>
      <c r="AY38" s="259">
        <f t="shared" si="108"/>
        <v>0.7613818281779714</v>
      </c>
      <c r="AZ38" s="259">
        <f t="shared" si="108"/>
        <v>0.81608591240134754</v>
      </c>
      <c r="BA38" s="344" t="str">
        <f t="shared" si="120"/>
        <v/>
      </c>
      <c r="BB38" s="92" t="str">
        <f t="shared" si="121"/>
        <v/>
      </c>
      <c r="BC38" s="165">
        <f t="shared" si="109"/>
        <v>3.2539314368583776</v>
      </c>
      <c r="BD38" s="259">
        <f t="shared" si="110"/>
        <v>3.1337083285605001</v>
      </c>
      <c r="BE38" s="259">
        <f t="shared" si="111"/>
        <v>2.2562326611474677</v>
      </c>
      <c r="BF38" s="259">
        <f t="shared" si="112"/>
        <v>3.3901116276712977</v>
      </c>
      <c r="BG38" s="259">
        <f t="shared" si="113"/>
        <v>3.3140091652530894</v>
      </c>
      <c r="BH38" s="259">
        <f t="shared" si="114"/>
        <v>3.4292885910740196</v>
      </c>
      <c r="BI38" s="259">
        <f t="shared" si="115"/>
        <v>3.2815841101823158</v>
      </c>
      <c r="BJ38" s="259">
        <f t="shared" si="115"/>
        <v>3.0228856879762631</v>
      </c>
      <c r="BK38" s="344" t="str">
        <f t="shared" si="122"/>
        <v/>
      </c>
      <c r="BL38" s="92" t="str">
        <f t="shared" si="123"/>
        <v/>
      </c>
      <c r="BN38" s="164">
        <f t="shared" si="100"/>
        <v>34728.024000000005</v>
      </c>
      <c r="BO38" s="164">
        <f t="shared" si="101"/>
        <v>0</v>
      </c>
    </row>
    <row r="39" spans="1:67" ht="20.100000000000001" customHeight="1" x14ac:dyDescent="0.25">
      <c r="A39" s="178" t="s">
        <v>90</v>
      </c>
      <c r="B39" s="25">
        <v>143517.88</v>
      </c>
      <c r="C39" s="256">
        <v>108144.17000000003</v>
      </c>
      <c r="D39" s="256">
        <v>125852.90000000002</v>
      </c>
      <c r="E39" s="256">
        <v>102029.78999999992</v>
      </c>
      <c r="F39" s="256">
        <v>191064.2</v>
      </c>
      <c r="G39" s="256">
        <v>143527.37999999992</v>
      </c>
      <c r="H39" s="256">
        <v>152126.9200000001</v>
      </c>
      <c r="I39" s="256">
        <v>136689.44999999995</v>
      </c>
      <c r="J39" s="3"/>
      <c r="K39" s="92" t="str">
        <f t="shared" si="116"/>
        <v/>
      </c>
      <c r="L39" s="3">
        <v>155283.11000000002</v>
      </c>
      <c r="M39" s="256">
        <v>190846.28999999995</v>
      </c>
      <c r="N39" s="256">
        <v>164476.10999999999</v>
      </c>
      <c r="O39" s="256">
        <v>155784.03000000006</v>
      </c>
      <c r="P39" s="256">
        <v>141171.96999999974</v>
      </c>
      <c r="Q39" s="256">
        <v>154005.31000000008</v>
      </c>
      <c r="R39" s="256">
        <v>192493.65999999971</v>
      </c>
      <c r="S39" s="256">
        <v>201955.88000000003</v>
      </c>
      <c r="T39" s="3"/>
      <c r="U39" s="92" t="str">
        <f t="shared" si="117"/>
        <v/>
      </c>
      <c r="W39" s="163" t="s">
        <v>90</v>
      </c>
      <c r="X39" s="25">
        <v>8561.616</v>
      </c>
      <c r="Y39" s="256">
        <v>7679.9049999999988</v>
      </c>
      <c r="Z39" s="256">
        <v>10402.912</v>
      </c>
      <c r="AA39" s="256">
        <v>7707.6290000000035</v>
      </c>
      <c r="AB39" s="256">
        <v>12654.747000000003</v>
      </c>
      <c r="AC39" s="256">
        <v>9979.3469999999979</v>
      </c>
      <c r="AD39" s="256">
        <v>10750.968999999994</v>
      </c>
      <c r="AE39" s="256">
        <v>11007.581000000007</v>
      </c>
      <c r="AF39" s="3"/>
      <c r="AG39" s="92" t="str">
        <f t="shared" si="118"/>
        <v/>
      </c>
      <c r="AH39" s="3">
        <v>50334.872000000032</v>
      </c>
      <c r="AI39" s="256">
        <v>48986.57900000002</v>
      </c>
      <c r="AJ39" s="256">
        <v>51362.042000000016</v>
      </c>
      <c r="AK39" s="256">
        <v>51289.855999999963</v>
      </c>
      <c r="AL39" s="256">
        <v>48284.936000000031</v>
      </c>
      <c r="AM39" s="256">
        <v>53105.856999999989</v>
      </c>
      <c r="AN39" s="256">
        <v>59493.80799999999</v>
      </c>
      <c r="AO39" s="256">
        <v>59949.772000000063</v>
      </c>
      <c r="AP39" s="3"/>
      <c r="AQ39" s="92" t="str">
        <f t="shared" si="119"/>
        <v/>
      </c>
      <c r="AS39" s="183">
        <f>(X39/B39)*10</f>
        <v>0.59655396247491954</v>
      </c>
      <c r="AT39" s="259">
        <f>(Y39/C39)*10</f>
        <v>0.7101543245465749</v>
      </c>
      <c r="AU39" s="259">
        <f t="shared" ref="AU39:AW40" si="124">IF(Z39="","",(Z39/D39)*10)</f>
        <v>0.82659295097689434</v>
      </c>
      <c r="AV39" s="259">
        <f t="shared" si="124"/>
        <v>0.75542927217629385</v>
      </c>
      <c r="AW39" s="259">
        <f t="shared" si="124"/>
        <v>0.66232957299169615</v>
      </c>
      <c r="AX39" s="259">
        <f t="shared" ref="AX39:AX40" si="125">IF(AC39="","",(AC39/G39)*10)</f>
        <v>0.69529221532504837</v>
      </c>
      <c r="AY39" s="259">
        <f t="shared" ref="AY39:AZ40" si="126">IF(AD39="","",(AD39/H39)*10)</f>
        <v>0.70671048884707499</v>
      </c>
      <c r="AZ39" s="259">
        <f t="shared" si="126"/>
        <v>0.80529850694402616</v>
      </c>
      <c r="BA39" s="344" t="str">
        <f t="shared" si="120"/>
        <v/>
      </c>
      <c r="BB39" s="92" t="str">
        <f t="shared" si="121"/>
        <v/>
      </c>
      <c r="BC39" s="165">
        <f>(AH39/L39)*10</f>
        <v>3.2414904621629503</v>
      </c>
      <c r="BD39" s="259">
        <f>(AI39/M39)*10</f>
        <v>2.5668080317411479</v>
      </c>
      <c r="BE39" s="259">
        <f t="shared" ref="BE39:BG40" si="127">IF(AJ39="","",(AJ39/N39)*10)</f>
        <v>3.1227660965473962</v>
      </c>
      <c r="BF39" s="259">
        <f t="shared" si="127"/>
        <v>3.2923693141074821</v>
      </c>
      <c r="BG39" s="259">
        <f t="shared" si="127"/>
        <v>3.4202920027254784</v>
      </c>
      <c r="BH39" s="259">
        <f t="shared" ref="BH39:BH40" si="128">IF(AM39="","",(AM39/Q39)*10)</f>
        <v>3.4483133730908344</v>
      </c>
      <c r="BI39" s="259">
        <f t="shared" ref="BI39:BJ40" si="129">IF(AN39="","",(AN39/R39)*10)</f>
        <v>3.0906892206216079</v>
      </c>
      <c r="BJ39" s="259">
        <f t="shared" si="129"/>
        <v>2.9684588534882002</v>
      </c>
      <c r="BK39" s="344" t="str">
        <f t="shared" si="122"/>
        <v/>
      </c>
      <c r="BL39" s="92" t="str">
        <f t="shared" si="123"/>
        <v/>
      </c>
      <c r="BN39" s="164">
        <f t="shared" si="100"/>
        <v>48742.838999999993</v>
      </c>
      <c r="BO39" s="164">
        <f t="shared" si="101"/>
        <v>0</v>
      </c>
    </row>
    <row r="40" spans="1:67" ht="20.100000000000001" customHeight="1" thickBot="1" x14ac:dyDescent="0.3">
      <c r="A40" s="178" t="s">
        <v>91</v>
      </c>
      <c r="B40" s="25">
        <v>152820.21000000002</v>
      </c>
      <c r="C40" s="256">
        <v>216465.13999999996</v>
      </c>
      <c r="D40" s="256">
        <v>85804.429999999964</v>
      </c>
      <c r="E40" s="256">
        <v>229961.75</v>
      </c>
      <c r="F40" s="256">
        <v>233293.19000000015</v>
      </c>
      <c r="G40" s="256">
        <v>149139.44999999995</v>
      </c>
      <c r="H40" s="256">
        <v>169963.51000000004</v>
      </c>
      <c r="I40" s="256">
        <v>162570.22</v>
      </c>
      <c r="J40" s="3"/>
      <c r="K40" s="92" t="str">
        <f t="shared" si="116"/>
        <v/>
      </c>
      <c r="L40" s="3">
        <v>149645.83999999991</v>
      </c>
      <c r="M40" s="256">
        <v>159202.30000000008</v>
      </c>
      <c r="N40" s="256">
        <v>203434.65000000014</v>
      </c>
      <c r="O40" s="256">
        <v>108594.94999999985</v>
      </c>
      <c r="P40" s="256">
        <v>106301.55</v>
      </c>
      <c r="Q40" s="256">
        <v>116548.94000000003</v>
      </c>
      <c r="R40" s="256">
        <v>113621.51999999999</v>
      </c>
      <c r="S40" s="256">
        <v>142835.37999999974</v>
      </c>
      <c r="T40" s="3"/>
      <c r="U40" s="92" t="str">
        <f t="shared" si="117"/>
        <v/>
      </c>
      <c r="W40" s="166" t="s">
        <v>91</v>
      </c>
      <c r="X40" s="25">
        <v>8577.6339999999964</v>
      </c>
      <c r="Y40" s="256">
        <v>10729.738000000001</v>
      </c>
      <c r="Z40" s="256">
        <v>8400.3320000000022</v>
      </c>
      <c r="AA40" s="256">
        <v>14080.129999999997</v>
      </c>
      <c r="AB40" s="256">
        <v>13582.820000000003</v>
      </c>
      <c r="AC40" s="256">
        <v>9345.7980000000007</v>
      </c>
      <c r="AD40" s="256">
        <v>11486.065000000006</v>
      </c>
      <c r="AE40" s="256">
        <v>14724.041999999999</v>
      </c>
      <c r="AF40" s="3"/>
      <c r="AG40" s="92" t="str">
        <f t="shared" si="118"/>
        <v/>
      </c>
      <c r="AH40" s="3">
        <v>35379.044000000002</v>
      </c>
      <c r="AI40" s="256">
        <v>37144.067999999992</v>
      </c>
      <c r="AJ40" s="256">
        <v>37986.12000000001</v>
      </c>
      <c r="AK40" s="256">
        <v>33420.183999999987</v>
      </c>
      <c r="AL40" s="256">
        <v>33733.983000000022</v>
      </c>
      <c r="AM40" s="256">
        <v>36039.897999999965</v>
      </c>
      <c r="AN40" s="256">
        <v>34016.015999999967</v>
      </c>
      <c r="AO40" s="256">
        <v>35937.855999999992</v>
      </c>
      <c r="AP40" s="3"/>
      <c r="AQ40" s="92" t="str">
        <f t="shared" si="119"/>
        <v/>
      </c>
      <c r="AS40" s="183">
        <f>(X40/B40)*10</f>
        <v>0.56128924309160388</v>
      </c>
      <c r="AT40" s="259">
        <f>(Y40/C40)*10</f>
        <v>0.49567972006947647</v>
      </c>
      <c r="AU40" s="259">
        <f t="shared" si="124"/>
        <v>0.9790091257525988</v>
      </c>
      <c r="AV40" s="259">
        <f t="shared" si="124"/>
        <v>0.61228139027468687</v>
      </c>
      <c r="AW40" s="259">
        <f t="shared" si="124"/>
        <v>0.5822210241113337</v>
      </c>
      <c r="AX40" s="259">
        <f t="shared" si="125"/>
        <v>0.62664828118918259</v>
      </c>
      <c r="AY40" s="259">
        <f t="shared" si="126"/>
        <v>0.67579593996381937</v>
      </c>
      <c r="AZ40" s="259">
        <f t="shared" si="126"/>
        <v>0.90570351691718187</v>
      </c>
      <c r="BA40" s="165" t="str">
        <f t="shared" si="120"/>
        <v/>
      </c>
      <c r="BB40" s="92" t="str">
        <f t="shared" si="121"/>
        <v/>
      </c>
      <c r="BC40" s="165">
        <f>(AH40/L40)*10</f>
        <v>2.3641849315690981</v>
      </c>
      <c r="BD40" s="259">
        <f>(AI40/M40)*10</f>
        <v>2.3331363931299971</v>
      </c>
      <c r="BE40" s="259">
        <f t="shared" si="127"/>
        <v>1.8672394304510065</v>
      </c>
      <c r="BF40" s="259">
        <f t="shared" si="127"/>
        <v>3.0775081161693092</v>
      </c>
      <c r="BG40" s="259">
        <f t="shared" si="127"/>
        <v>3.1734234355002373</v>
      </c>
      <c r="BH40" s="259">
        <f t="shared" si="128"/>
        <v>3.0922544640903604</v>
      </c>
      <c r="BI40" s="259">
        <f t="shared" si="129"/>
        <v>2.9938004701926157</v>
      </c>
      <c r="BJ40" s="259">
        <f t="shared" si="129"/>
        <v>2.5160332124995959</v>
      </c>
      <c r="BK40" s="346" t="str">
        <f t="shared" si="122"/>
        <v/>
      </c>
      <c r="BL40" s="95" t="str">
        <f t="shared" si="123"/>
        <v/>
      </c>
      <c r="BN40" s="164">
        <f t="shared" si="100"/>
        <v>22529.950999999961</v>
      </c>
      <c r="BO40" s="164">
        <f t="shared" si="101"/>
        <v>0</v>
      </c>
    </row>
    <row r="41" spans="1:67" ht="20.100000000000001" customHeight="1" thickBot="1" x14ac:dyDescent="0.3">
      <c r="A41" s="279" t="s">
        <v>128</v>
      </c>
      <c r="B41" s="280">
        <f>SUM(B29:B40)</f>
        <v>1813519.3599999999</v>
      </c>
      <c r="C41" s="281">
        <f>SUM(C29:C40)</f>
        <v>1633514.4599999997</v>
      </c>
      <c r="D41" s="281">
        <f t="shared" ref="D41:I41" si="130">SUM(D29:D40)</f>
        <v>1293051.3799999997</v>
      </c>
      <c r="E41" s="281">
        <f t="shared" si="130"/>
        <v>1596293.2899999996</v>
      </c>
      <c r="F41" s="281">
        <f t="shared" si="130"/>
        <v>2327610.58</v>
      </c>
      <c r="G41" s="281">
        <f t="shared" si="130"/>
        <v>2158071.8899999997</v>
      </c>
      <c r="H41" s="281">
        <f t="shared" si="130"/>
        <v>1793645.6999999997</v>
      </c>
      <c r="I41" s="281">
        <f t="shared" si="130"/>
        <v>2162750.4900000002</v>
      </c>
      <c r="J41" s="281">
        <f>SUM(J29:J40)</f>
        <v>1170738.9399999997</v>
      </c>
      <c r="K41" s="104">
        <f t="shared" si="116"/>
        <v>-0.45868053415630039</v>
      </c>
      <c r="L41" s="282">
        <f>SUM(L29:L40)</f>
        <v>1496959.3399999999</v>
      </c>
      <c r="M41" s="281">
        <f>SUM(M29:M40)</f>
        <v>1681832.61</v>
      </c>
      <c r="N41" s="281">
        <f t="shared" ref="N41:S41" si="131">SUM(N29:N40)</f>
        <v>1866671.5499999996</v>
      </c>
      <c r="O41" s="281">
        <f t="shared" si="131"/>
        <v>1638051.7199999997</v>
      </c>
      <c r="P41" s="281">
        <f t="shared" si="131"/>
        <v>1384490.7399999998</v>
      </c>
      <c r="Q41" s="281">
        <f t="shared" si="131"/>
        <v>1402522.0199999996</v>
      </c>
      <c r="R41" s="281">
        <f t="shared" si="131"/>
        <v>1644877.9899999998</v>
      </c>
      <c r="S41" s="281">
        <f t="shared" si="131"/>
        <v>1688934.19</v>
      </c>
      <c r="T41" s="281">
        <f>IF(T31="","",SUM(T29:T40))</f>
        <v>1143630.18</v>
      </c>
      <c r="U41" s="104">
        <f t="shared" si="117"/>
        <v>-0.32286871402609241</v>
      </c>
      <c r="W41" s="163"/>
      <c r="X41" s="280">
        <f>SUM(X29:X40)</f>
        <v>88593.928999999989</v>
      </c>
      <c r="Y41" s="281">
        <f>SUM(Y29:Y40)</f>
        <v>80744.22</v>
      </c>
      <c r="Z41" s="281">
        <f t="shared" ref="Z41:AD41" si="132">SUM(Z29:Z40)</f>
        <v>85348.562999999995</v>
      </c>
      <c r="AA41" s="281">
        <f t="shared" si="132"/>
        <v>121368.935</v>
      </c>
      <c r="AB41" s="281">
        <f t="shared" si="132"/>
        <v>124143.97100000001</v>
      </c>
      <c r="AC41" s="281">
        <f t="shared" si="132"/>
        <v>115571.70700000001</v>
      </c>
      <c r="AD41" s="281">
        <f t="shared" si="132"/>
        <v>108842.355</v>
      </c>
      <c r="AE41" s="281">
        <f t="shared" ref="AE41" si="133">SUM(AE29:AE40)</f>
        <v>136096.07999999996</v>
      </c>
      <c r="AF41" s="281">
        <f>SUM(AF29:AF40)</f>
        <v>92632.784000000014</v>
      </c>
      <c r="AG41" s="104">
        <f t="shared" si="118"/>
        <v>-0.31935744218349238</v>
      </c>
      <c r="AH41" s="282">
        <f>SUM(AH29:AH40)</f>
        <v>386156.65199999994</v>
      </c>
      <c r="AI41" s="281">
        <f>SUM(AI29:AI40)</f>
        <v>390987.57200000004</v>
      </c>
      <c r="AJ41" s="281">
        <f t="shared" ref="AJ41:AO41" si="134">SUM(AJ29:AJ40)</f>
        <v>406063.09400000004</v>
      </c>
      <c r="AK41" s="281">
        <f t="shared" si="134"/>
        <v>407598.05399999983</v>
      </c>
      <c r="AL41" s="281">
        <f t="shared" si="134"/>
        <v>406953.16900000011</v>
      </c>
      <c r="AM41" s="281">
        <f t="shared" si="134"/>
        <v>421887.39099999977</v>
      </c>
      <c r="AN41" s="281">
        <f t="shared" si="134"/>
        <v>430937.23899999994</v>
      </c>
      <c r="AO41" s="281">
        <f t="shared" si="134"/>
        <v>443701.67200000002</v>
      </c>
      <c r="AP41" s="281">
        <f>IF(AP31="","",SUM(AP42:AP45))</f>
        <v>209292.98299999995</v>
      </c>
      <c r="AQ41" s="104">
        <f t="shared" si="119"/>
        <v>-0.52830246941237591</v>
      </c>
      <c r="AS41" s="285">
        <f t="shared" ref="AS41" si="135">(X41/B41)*10</f>
        <v>0.48851934505954209</v>
      </c>
      <c r="AT41" s="286">
        <f t="shared" ref="AT41" si="136">(Y41/C41)*10</f>
        <v>0.49429755277464771</v>
      </c>
      <c r="AU41" s="286">
        <f t="shared" ref="AU41" si="137">IF(Z41="","",(Z41/D41)*10)</f>
        <v>0.66005546508136448</v>
      </c>
      <c r="AV41" s="286">
        <f t="shared" ref="AV41" si="138">IF(AA41="","",(AA41/E41)*10)</f>
        <v>0.76031726600817851</v>
      </c>
      <c r="AW41" s="286">
        <f t="shared" ref="AW41" si="139">IF(AB41="","",(AB41/F41)*10)</f>
        <v>0.53335369785095244</v>
      </c>
      <c r="AX41" s="286">
        <f t="shared" ref="AX41" si="140">IF(AC41="","",(AC41/G41)*10)</f>
        <v>0.53553223845568942</v>
      </c>
      <c r="AY41" s="286">
        <f t="shared" ref="AY41:AZ41" si="141">IF(AD41="","",(AD41/H41)*10)</f>
        <v>0.60682193255892181</v>
      </c>
      <c r="AZ41" s="286">
        <f t="shared" si="141"/>
        <v>0.6292731437550152</v>
      </c>
      <c r="BA41" s="182">
        <f t="shared" si="120"/>
        <v>0.79123347515886022</v>
      </c>
      <c r="BB41" s="104">
        <f t="shared" si="121"/>
        <v>0.25737683708761366</v>
      </c>
      <c r="BC41" s="287">
        <f t="shared" ref="BC41" si="142">(AH41/L41)*10</f>
        <v>2.5796068181785081</v>
      </c>
      <c r="BD41" s="286">
        <f t="shared" ref="BD41" si="143">(AI41/M41)*10</f>
        <v>2.3247710246265236</v>
      </c>
      <c r="BE41" s="286">
        <f t="shared" ref="BE41" si="144">IF(AJ41="","",(AJ41/N41)*10)</f>
        <v>2.1753323127467183</v>
      </c>
      <c r="BF41" s="286">
        <f t="shared" ref="BF41" si="145">IF(AK41="","",(AK41/O41)*10)</f>
        <v>2.4883100394412452</v>
      </c>
      <c r="BG41" s="286">
        <f t="shared" ref="BG41" si="146">IF(AL41="","",(AL41/P41)*10)</f>
        <v>2.9393708259832794</v>
      </c>
      <c r="BH41" s="286">
        <f t="shared" ref="BH41" si="147">IF(AM41="","",(AM41/Q41)*10)</f>
        <v>3.0080625115604236</v>
      </c>
      <c r="BI41" s="286">
        <f t="shared" ref="BI41:BJ41" si="148">IF(AN41="","",(AN41/R41)*10)</f>
        <v>2.6198735810186142</v>
      </c>
      <c r="BJ41" s="286">
        <f t="shared" si="148"/>
        <v>2.62711048557789</v>
      </c>
      <c r="BK41" s="182">
        <f t="shared" si="122"/>
        <v>1.830075724304512</v>
      </c>
      <c r="BL41" s="104">
        <f t="shared" si="123"/>
        <v>-0.30338836742835079</v>
      </c>
      <c r="BN41" s="164"/>
      <c r="BO41" s="164"/>
    </row>
    <row r="42" spans="1:67" ht="20.100000000000001" customHeight="1" x14ac:dyDescent="0.25">
      <c r="A42" s="178" t="s">
        <v>92</v>
      </c>
      <c r="B42" s="25">
        <f>SUM(B29:B31)</f>
        <v>383486.16999999993</v>
      </c>
      <c r="C42" s="256">
        <f>SUM(C29:C31)</f>
        <v>359736.73</v>
      </c>
      <c r="D42" s="256">
        <f>SUM(D29:D31)</f>
        <v>337710.40999999992</v>
      </c>
      <c r="E42" s="256">
        <f t="shared" ref="E42:F42" si="149">SUM(E29:E31)</f>
        <v>269354.83</v>
      </c>
      <c r="F42" s="256">
        <f t="shared" si="149"/>
        <v>518885.16000000003</v>
      </c>
      <c r="G42" s="256">
        <f t="shared" ref="G42:H42" si="150">SUM(G29:G31)</f>
        <v>534367.81999999983</v>
      </c>
      <c r="H42" s="256">
        <f t="shared" si="150"/>
        <v>439896.15</v>
      </c>
      <c r="I42" s="256">
        <f t="shared" ref="I42" si="151">SUM(I29:I31)</f>
        <v>532490.9</v>
      </c>
      <c r="J42" s="3">
        <f>IF(J31="","",SUM(J29:J31))</f>
        <v>349665.38999999996</v>
      </c>
      <c r="K42" s="104">
        <f t="shared" si="116"/>
        <v>-0.34334015848909355</v>
      </c>
      <c r="L42" s="3">
        <f>SUM(L29:L31)</f>
        <v>337442.86</v>
      </c>
      <c r="M42" s="256">
        <f>SUM(M29:M31)</f>
        <v>332800.42999999988</v>
      </c>
      <c r="N42" s="256">
        <f>SUM(N29:N31)</f>
        <v>434832.52999999991</v>
      </c>
      <c r="O42" s="256">
        <f t="shared" ref="O42:P42" si="152">SUM(O29:O31)</f>
        <v>397992.19999999995</v>
      </c>
      <c r="P42" s="256">
        <f t="shared" si="152"/>
        <v>320914.02999999997</v>
      </c>
      <c r="Q42" s="256">
        <f t="shared" ref="Q42:R42" si="153">SUM(Q29:Q31)</f>
        <v>319240.09999999998</v>
      </c>
      <c r="R42" s="256">
        <f t="shared" si="153"/>
        <v>375486.79999999981</v>
      </c>
      <c r="S42" s="256">
        <f t="shared" ref="S42" si="154">SUM(S29:S31)</f>
        <v>333746.80999999994</v>
      </c>
      <c r="T42" s="3">
        <f>IF(T31="","",SUM(T29:T31))</f>
        <v>417298.71</v>
      </c>
      <c r="U42" s="104">
        <f t="shared" si="117"/>
        <v>0.25034516434778836</v>
      </c>
      <c r="W42" s="162" t="s">
        <v>92</v>
      </c>
      <c r="X42" s="25">
        <f>SUM(X29:X31)</f>
        <v>17209.863000000001</v>
      </c>
      <c r="Y42" s="256">
        <f>SUM(Y29:Y31)</f>
        <v>15796.161</v>
      </c>
      <c r="Z42" s="256">
        <f>SUM(Z29:Z31)</f>
        <v>16995.894999999997</v>
      </c>
      <c r="AA42" s="256">
        <f t="shared" ref="AA42:AB42" si="155">SUM(AA29:AA31)</f>
        <v>22740.453000000001</v>
      </c>
      <c r="AB42" s="256">
        <f t="shared" si="155"/>
        <v>26284.577999999994</v>
      </c>
      <c r="AC42" s="256">
        <f t="shared" ref="AC42:AD42" si="156">SUM(AC29:AC31)</f>
        <v>26114.18</v>
      </c>
      <c r="AD42" s="256">
        <f t="shared" si="156"/>
        <v>24109.596000000005</v>
      </c>
      <c r="AE42" s="256">
        <f t="shared" ref="AE42" si="157">SUM(AE29:AE31)</f>
        <v>29041.377999999997</v>
      </c>
      <c r="AF42" s="3">
        <f>IF(AF31="","",SUM(AF29:AF31))</f>
        <v>28338.843000000008</v>
      </c>
      <c r="AG42" s="104">
        <f t="shared" si="118"/>
        <v>-2.4190828685883604E-2</v>
      </c>
      <c r="AH42" s="3">
        <f>SUM(AH29:AH31)</f>
        <v>82216.569999999963</v>
      </c>
      <c r="AI42" s="256">
        <f>SUM(AI29:AI31)</f>
        <v>78766.856</v>
      </c>
      <c r="AJ42" s="256">
        <f>SUM(AJ29:AJ31)</f>
        <v>86315.356999999989</v>
      </c>
      <c r="AK42" s="256">
        <f t="shared" ref="AK42:AL42" si="158">SUM(AK29:AK31)</f>
        <v>84446.709999999992</v>
      </c>
      <c r="AL42" s="256">
        <f t="shared" si="158"/>
        <v>88812.746000000028</v>
      </c>
      <c r="AM42" s="256">
        <f t="shared" ref="AM42:AN42" si="159">SUM(AM29:AM31)</f>
        <v>88470.203999999969</v>
      </c>
      <c r="AN42" s="256">
        <f t="shared" si="159"/>
        <v>90947.635999999984</v>
      </c>
      <c r="AO42" s="256">
        <f t="shared" ref="AO42" si="160">SUM(AO29:AO31)</f>
        <v>89671.307999999961</v>
      </c>
      <c r="AP42" s="3">
        <f>IF(AP31="","",SUM(AP29:AP31))</f>
        <v>101072.22500000001</v>
      </c>
      <c r="AQ42" s="104">
        <f t="shared" si="119"/>
        <v>0.1271411921414155</v>
      </c>
      <c r="AS42" s="181">
        <f t="shared" ref="AS42:AW44" si="161">(X42/B42)*10</f>
        <v>0.44877401967325198</v>
      </c>
      <c r="AT42" s="258">
        <f t="shared" si="161"/>
        <v>0.43910336873301764</v>
      </c>
      <c r="AU42" s="258">
        <f t="shared" si="161"/>
        <v>0.50326831796508742</v>
      </c>
      <c r="AV42" s="258">
        <f t="shared" si="161"/>
        <v>0.84425636622146327</v>
      </c>
      <c r="AW42" s="258">
        <f t="shared" si="161"/>
        <v>0.50655867668290977</v>
      </c>
      <c r="AX42" s="258">
        <f t="shared" ref="AX42:AX44" si="162">(AC42/G42)*10</f>
        <v>0.48869297556129054</v>
      </c>
      <c r="AY42" s="258">
        <f t="shared" ref="AY42:AZ44" si="163">(AD42/H42)*10</f>
        <v>0.54807472172693494</v>
      </c>
      <c r="AZ42" s="258">
        <f t="shared" si="163"/>
        <v>0.54538731084418524</v>
      </c>
      <c r="BA42" s="345">
        <f t="shared" si="120"/>
        <v>0.81045604770892565</v>
      </c>
      <c r="BB42" s="104">
        <f t="shared" si="121"/>
        <v>0.48601925933049328</v>
      </c>
      <c r="BC42" s="182">
        <f t="shared" ref="BC42:BG44" si="164">(AH42/L42)*10</f>
        <v>2.4364590200545351</v>
      </c>
      <c r="BD42" s="258">
        <f t="shared" si="164"/>
        <v>2.3667894900255999</v>
      </c>
      <c r="BE42" s="258">
        <f t="shared" si="164"/>
        <v>1.9850252923809542</v>
      </c>
      <c r="BF42" s="258">
        <f t="shared" si="164"/>
        <v>2.1218182165379122</v>
      </c>
      <c r="BG42" s="258">
        <f t="shared" si="164"/>
        <v>2.7674934000236773</v>
      </c>
      <c r="BH42" s="258">
        <f t="shared" ref="BH42:BH44" si="165">(AM42/Q42)*10</f>
        <v>2.7712747865947911</v>
      </c>
      <c r="BI42" s="258">
        <f t="shared" ref="BI42:BJ44" si="166">(AN42/R42)*10</f>
        <v>2.4221260507692954</v>
      </c>
      <c r="BJ42" s="258">
        <f t="shared" si="166"/>
        <v>2.6868064446818223</v>
      </c>
      <c r="BK42" s="345">
        <f t="shared" si="122"/>
        <v>2.4220593684557521</v>
      </c>
      <c r="BL42" s="104">
        <f t="shared" si="123"/>
        <v>-9.8535968882351749E-2</v>
      </c>
      <c r="BN42" s="164"/>
      <c r="BO42" s="164"/>
    </row>
    <row r="43" spans="1:67" ht="20.100000000000001" customHeight="1" x14ac:dyDescent="0.25">
      <c r="A43" s="178" t="s">
        <v>93</v>
      </c>
      <c r="B43" s="25">
        <f>SUM(B32:B34)</f>
        <v>448543.28</v>
      </c>
      <c r="C43" s="256">
        <f>SUM(C32:C34)</f>
        <v>360372.79999999993</v>
      </c>
      <c r="D43" s="256">
        <f>SUM(D32:D34)</f>
        <v>357222.51</v>
      </c>
      <c r="E43" s="256">
        <f t="shared" ref="E43:F43" si="167">SUM(E32:E34)</f>
        <v>409796.7099999999</v>
      </c>
      <c r="F43" s="256">
        <f t="shared" si="167"/>
        <v>510240.19999999995</v>
      </c>
      <c r="G43" s="256">
        <f t="shared" ref="G43:H43" si="168">SUM(G32:G34)</f>
        <v>581930.29000000015</v>
      </c>
      <c r="H43" s="256">
        <f t="shared" si="168"/>
        <v>432106.33999999997</v>
      </c>
      <c r="I43" s="256">
        <f t="shared" ref="I43" si="169">SUM(I32:I34)</f>
        <v>653261.54999999981</v>
      </c>
      <c r="J43" s="3">
        <f>IF(J34="","",SUM(J32:J34))</f>
        <v>445868.01000000013</v>
      </c>
      <c r="K43" s="92">
        <f t="shared" si="116"/>
        <v>-0.31747397347968781</v>
      </c>
      <c r="L43" s="3">
        <f>SUM(L32:L34)</f>
        <v>382397.61999999994</v>
      </c>
      <c r="M43" s="256">
        <f>SUM(M32:M34)</f>
        <v>466419.70999999996</v>
      </c>
      <c r="N43" s="256">
        <f>SUM(N32:N34)</f>
        <v>416251.13000000024</v>
      </c>
      <c r="O43" s="256">
        <f t="shared" ref="O43:P43" si="170">SUM(O32:O34)</f>
        <v>452362.07000000007</v>
      </c>
      <c r="P43" s="256">
        <f t="shared" si="170"/>
        <v>346745.78999999992</v>
      </c>
      <c r="Q43" s="256">
        <f t="shared" ref="Q43:R43" si="171">SUM(Q32:Q34)</f>
        <v>356512.32999999996</v>
      </c>
      <c r="R43" s="256">
        <f t="shared" si="171"/>
        <v>427375.0500000001</v>
      </c>
      <c r="S43" s="256">
        <f t="shared" ref="S43" si="172">SUM(S32:S34)</f>
        <v>431824.24</v>
      </c>
      <c r="T43" s="3">
        <f>IF(T34="","",SUM(T32:T34))</f>
        <v>460789.9</v>
      </c>
      <c r="U43" s="92">
        <f t="shared" si="117"/>
        <v>6.7077429465284374E-2</v>
      </c>
      <c r="W43" s="163" t="s">
        <v>93</v>
      </c>
      <c r="X43" s="25">
        <f>SUM(X32:X34)</f>
        <v>20649.732000000004</v>
      </c>
      <c r="Y43" s="256">
        <f>SUM(Y32:Y34)</f>
        <v>16807.051000000003</v>
      </c>
      <c r="Z43" s="256">
        <f>SUM(Z32:Z34)</f>
        <v>19988.995000000003</v>
      </c>
      <c r="AA43" s="256">
        <f t="shared" ref="AA43:AB43" si="173">SUM(AA32:AA34)</f>
        <v>32307.84499999999</v>
      </c>
      <c r="AB43" s="256">
        <f t="shared" si="173"/>
        <v>26348.47</v>
      </c>
      <c r="AC43" s="256">
        <f t="shared" ref="AC43:AD43" si="174">SUM(AC32:AC34)</f>
        <v>29735.684000000008</v>
      </c>
      <c r="AD43" s="256">
        <f t="shared" si="174"/>
        <v>24808.455999999998</v>
      </c>
      <c r="AE43" s="256">
        <f t="shared" ref="AE43" si="175">SUM(AE32:AE34)</f>
        <v>35887.619999999981</v>
      </c>
      <c r="AF43" s="3">
        <f>IF(AF34="","",SUM(AF32:AF34))</f>
        <v>36285.35100000001</v>
      </c>
      <c r="AG43" s="92">
        <f t="shared" si="118"/>
        <v>1.1082679765334929E-2</v>
      </c>
      <c r="AH43" s="3">
        <f>SUM(AH32:AH34)</f>
        <v>86998.260999999969</v>
      </c>
      <c r="AI43" s="256">
        <f>SUM(AI32:AI34)</f>
        <v>91054.148000000016</v>
      </c>
      <c r="AJ43" s="256">
        <f>SUM(AJ32:AJ34)</f>
        <v>86989.97</v>
      </c>
      <c r="AK43" s="256">
        <f t="shared" ref="AK43:AL43" si="176">SUM(AK32:AK34)</f>
        <v>94857.412999999986</v>
      </c>
      <c r="AL43" s="256">
        <f t="shared" si="176"/>
        <v>91989.164000000033</v>
      </c>
      <c r="AM43" s="256">
        <f t="shared" ref="AM43:AN43" si="177">SUM(AM32:AM34)</f>
        <v>97881.056000000011</v>
      </c>
      <c r="AN43" s="256">
        <f t="shared" si="177"/>
        <v>97703.358999999997</v>
      </c>
      <c r="AO43" s="256">
        <f t="shared" ref="AO43" si="178">SUM(AO32:AO34)</f>
        <v>104392.677</v>
      </c>
      <c r="AP43" s="3">
        <f>IF(AP34="","",SUM(AP32:AP34))</f>
        <v>108220.75799999994</v>
      </c>
      <c r="AQ43" s="92">
        <f t="shared" si="119"/>
        <v>3.6670014698444296E-2</v>
      </c>
      <c r="AS43" s="183">
        <f t="shared" si="161"/>
        <v>0.46037323310250017</v>
      </c>
      <c r="AT43" s="259">
        <f t="shared" si="161"/>
        <v>0.46637956582738782</v>
      </c>
      <c r="AU43" s="259">
        <f t="shared" si="161"/>
        <v>0.55956706087754671</v>
      </c>
      <c r="AV43" s="259">
        <f t="shared" si="161"/>
        <v>0.78838712492347729</v>
      </c>
      <c r="AW43" s="259">
        <f t="shared" si="161"/>
        <v>0.51639345547450011</v>
      </c>
      <c r="AX43" s="259">
        <f t="shared" si="162"/>
        <v>0.51098360939417675</v>
      </c>
      <c r="AY43" s="259">
        <f t="shared" si="163"/>
        <v>0.57412848883448453</v>
      </c>
      <c r="AZ43" s="259">
        <f t="shared" si="163"/>
        <v>0.54936066572416498</v>
      </c>
      <c r="BA43" s="344">
        <f t="shared" si="120"/>
        <v>0.81381373379983013</v>
      </c>
      <c r="BB43" s="92">
        <f t="shared" si="121"/>
        <v>0.48138333261822486</v>
      </c>
      <c r="BC43" s="165">
        <f t="shared" si="164"/>
        <v>2.2750732862824821</v>
      </c>
      <c r="BD43" s="259">
        <f t="shared" si="164"/>
        <v>1.9521934010893327</v>
      </c>
      <c r="BE43" s="259">
        <f t="shared" si="164"/>
        <v>2.0898434558003469</v>
      </c>
      <c r="BF43" s="259">
        <f t="shared" si="164"/>
        <v>2.0969356029341712</v>
      </c>
      <c r="BG43" s="259">
        <f t="shared" si="164"/>
        <v>2.6529280715996597</v>
      </c>
      <c r="BH43" s="259">
        <f t="shared" si="165"/>
        <v>2.7455167118623924</v>
      </c>
      <c r="BI43" s="259">
        <f t="shared" si="166"/>
        <v>2.2861268808275068</v>
      </c>
      <c r="BJ43" s="259">
        <f t="shared" si="166"/>
        <v>2.4174807092811648</v>
      </c>
      <c r="BK43" s="344">
        <f t="shared" si="122"/>
        <v>2.3485922325988469</v>
      </c>
      <c r="BL43" s="92">
        <f t="shared" si="123"/>
        <v>-2.8495977824287092E-2</v>
      </c>
      <c r="BN43" s="164"/>
      <c r="BO43" s="164"/>
    </row>
    <row r="44" spans="1:67" ht="20.100000000000001" customHeight="1" x14ac:dyDescent="0.25">
      <c r="A44" s="178" t="s">
        <v>94</v>
      </c>
      <c r="B44" s="25">
        <f>SUM(B35:B37)</f>
        <v>510343.31999999995</v>
      </c>
      <c r="C44" s="256">
        <f>SUM(C35:C37)</f>
        <v>488016.22999999986</v>
      </c>
      <c r="D44" s="256">
        <f>SUM(D35:D37)</f>
        <v>317431.6399999999</v>
      </c>
      <c r="E44" s="256">
        <f t="shared" ref="E44:F44" si="179">SUM(E35:E37)</f>
        <v>430814.19999999995</v>
      </c>
      <c r="F44" s="256">
        <f t="shared" si="179"/>
        <v>682291.91</v>
      </c>
      <c r="G44" s="256">
        <f t="shared" ref="G44:H44" si="180">SUM(G35:G37)</f>
        <v>625733.66999999993</v>
      </c>
      <c r="H44" s="256">
        <f t="shared" si="180"/>
        <v>459717.15999999968</v>
      </c>
      <c r="I44" s="256">
        <f t="shared" ref="I44" si="181">SUM(I35:I37)</f>
        <v>517299.59999999986</v>
      </c>
      <c r="J44" s="3" t="str">
        <f>IF(J37="","",SUM(J35:J37))</f>
        <v/>
      </c>
      <c r="K44" s="92" t="str">
        <f t="shared" si="116"/>
        <v/>
      </c>
      <c r="L44" s="3">
        <f>SUM(L35:L37)</f>
        <v>350097.77999999997</v>
      </c>
      <c r="M44" s="256">
        <f>SUM(M35:M37)</f>
        <v>402574.6700000001</v>
      </c>
      <c r="N44" s="256">
        <f>SUM(N35:N37)</f>
        <v>433753.65999999992</v>
      </c>
      <c r="O44" s="256">
        <f t="shared" ref="O44:P44" si="182">SUM(O35:O37)</f>
        <v>380039.47999999986</v>
      </c>
      <c r="P44" s="256">
        <f t="shared" si="182"/>
        <v>326934.71000000002</v>
      </c>
      <c r="Q44" s="256">
        <f t="shared" ref="Q44:R44" si="183">SUM(Q35:Q37)</f>
        <v>312275.05999999988</v>
      </c>
      <c r="R44" s="256">
        <f t="shared" si="183"/>
        <v>397629.77</v>
      </c>
      <c r="S44" s="256">
        <f t="shared" ref="S44" si="184">SUM(S35:S37)</f>
        <v>407118.00000000023</v>
      </c>
      <c r="T44" s="3" t="str">
        <f>IF(T37="","",SUM(T35:T37))</f>
        <v/>
      </c>
      <c r="U44" s="92" t="str">
        <f t="shared" si="117"/>
        <v/>
      </c>
      <c r="W44" s="163" t="s">
        <v>94</v>
      </c>
      <c r="X44" s="25">
        <f>SUM(X35:X37)</f>
        <v>24758.867999999999</v>
      </c>
      <c r="Y44" s="256">
        <f>SUM(Y35:Y37)</f>
        <v>23547.119999999995</v>
      </c>
      <c r="Z44" s="256">
        <f>SUM(Z35:Z37)</f>
        <v>22716.569999999996</v>
      </c>
      <c r="AA44" s="256">
        <f t="shared" ref="AA44:AB44" si="185">SUM(AA35:AA37)</f>
        <v>32207.47700000001</v>
      </c>
      <c r="AB44" s="256">
        <f t="shared" si="185"/>
        <v>33482.723000000005</v>
      </c>
      <c r="AC44" s="256">
        <f t="shared" ref="AC44:AD44" si="186">SUM(AC35:AC37)</f>
        <v>31539.239999999998</v>
      </c>
      <c r="AD44" s="256">
        <f t="shared" si="186"/>
        <v>27040.439000000006</v>
      </c>
      <c r="AE44" s="256">
        <f t="shared" ref="AE44" si="187">SUM(AE35:AE37)</f>
        <v>32342.277000000006</v>
      </c>
      <c r="AF44" s="3" t="str">
        <f>IF(AF37="","",SUM(AF35:AF37))</f>
        <v/>
      </c>
      <c r="AG44" s="92" t="str">
        <f t="shared" si="118"/>
        <v/>
      </c>
      <c r="AH44" s="3">
        <f>SUM(AH35:AH37)</f>
        <v>91499.962999999989</v>
      </c>
      <c r="AI44" s="256">
        <f>SUM(AI35:AI37)</f>
        <v>94301.094000000012</v>
      </c>
      <c r="AJ44" s="256">
        <f>SUM(AJ35:AJ37)</f>
        <v>95143.493000000002</v>
      </c>
      <c r="AK44" s="256">
        <f t="shared" ref="AK44:AL44" si="188">SUM(AK35:AK37)</f>
        <v>95010.713999999993</v>
      </c>
      <c r="AL44" s="256">
        <f t="shared" si="188"/>
        <v>96933.330000000016</v>
      </c>
      <c r="AM44" s="256">
        <f t="shared" ref="AM44:AN44" si="189">SUM(AM35:AM37)</f>
        <v>97029.099999999919</v>
      </c>
      <c r="AN44" s="256">
        <f t="shared" si="189"/>
        <v>103401.56599999999</v>
      </c>
      <c r="AO44" s="256">
        <f t="shared" ref="AO44" si="190">SUM(AO35:AO37)</f>
        <v>101921.51100000003</v>
      </c>
      <c r="AP44" s="3" t="str">
        <f>IF(AP37="","",SUM(AP35:AP37))</f>
        <v/>
      </c>
      <c r="AQ44" s="92" t="str">
        <f t="shared" si="119"/>
        <v/>
      </c>
      <c r="AS44" s="183">
        <f t="shared" si="161"/>
        <v>0.48514141421504259</v>
      </c>
      <c r="AT44" s="259">
        <f t="shared" si="161"/>
        <v>0.48250690351015585</v>
      </c>
      <c r="AU44" s="259">
        <f t="shared" si="161"/>
        <v>0.71563660131674345</v>
      </c>
      <c r="AV44" s="259">
        <f t="shared" si="161"/>
        <v>0.74759552958096576</v>
      </c>
      <c r="AW44" s="259">
        <f t="shared" si="161"/>
        <v>0.49073897124179594</v>
      </c>
      <c r="AX44" s="259">
        <f t="shared" si="162"/>
        <v>0.50403616605767754</v>
      </c>
      <c r="AY44" s="259">
        <f t="shared" si="163"/>
        <v>0.58819729504985252</v>
      </c>
      <c r="AZ44" s="259">
        <f t="shared" si="163"/>
        <v>0.6252136479517868</v>
      </c>
      <c r="BA44" s="344" t="str">
        <f t="shared" si="120"/>
        <v/>
      </c>
      <c r="BB44" s="92" t="str">
        <f t="shared" si="121"/>
        <v/>
      </c>
      <c r="BC44" s="165">
        <f t="shared" si="164"/>
        <v>2.613554504687233</v>
      </c>
      <c r="BD44" s="259">
        <f t="shared" si="164"/>
        <v>2.3424497621770386</v>
      </c>
      <c r="BE44" s="259">
        <f t="shared" si="164"/>
        <v>2.1934914163029777</v>
      </c>
      <c r="BF44" s="259">
        <f t="shared" si="164"/>
        <v>2.5000222082189993</v>
      </c>
      <c r="BG44" s="259">
        <f t="shared" si="164"/>
        <v>2.9649140037776966</v>
      </c>
      <c r="BH44" s="259">
        <f t="shared" si="165"/>
        <v>3.1071677642140223</v>
      </c>
      <c r="BI44" s="259">
        <f t="shared" si="166"/>
        <v>2.6004483014438278</v>
      </c>
      <c r="BJ44" s="259">
        <f t="shared" si="166"/>
        <v>2.5034882024376213</v>
      </c>
      <c r="BK44" s="344" t="str">
        <f t="shared" si="122"/>
        <v/>
      </c>
      <c r="BL44" s="92" t="str">
        <f t="shared" si="123"/>
        <v/>
      </c>
      <c r="BN44" s="164"/>
      <c r="BO44" s="164"/>
    </row>
    <row r="45" spans="1:67" ht="20.100000000000001" customHeight="1" thickBot="1" x14ac:dyDescent="0.3">
      <c r="A45" s="179" t="s">
        <v>95</v>
      </c>
      <c r="B45" s="28">
        <f>SUM(B38:B40)</f>
        <v>471146.59</v>
      </c>
      <c r="C45" s="257">
        <f>SUM(C38:C40)</f>
        <v>425388.7</v>
      </c>
      <c r="D45" s="257">
        <f>IF(D40="","",SUM(D38:D40))</f>
        <v>280686.82</v>
      </c>
      <c r="E45" s="257">
        <f t="shared" ref="E45:J45" si="191">IF(E40="","",SUM(E38:E40))</f>
        <v>486327.5499999997</v>
      </c>
      <c r="F45" s="257">
        <f t="shared" si="191"/>
        <v>616193.31000000029</v>
      </c>
      <c r="G45" s="257">
        <f t="shared" ref="G45:H45" si="192">IF(G40="","",SUM(G38:G40))</f>
        <v>416040.10999999987</v>
      </c>
      <c r="H45" s="257">
        <f t="shared" si="192"/>
        <v>461926.05000000005</v>
      </c>
      <c r="I45" s="257">
        <f t="shared" ref="I45" si="193">IF(I40="","",SUM(I38:I40))</f>
        <v>459698.43999999994</v>
      </c>
      <c r="J45" s="180" t="str">
        <f t="shared" si="191"/>
        <v/>
      </c>
      <c r="K45" s="95" t="str">
        <f t="shared" si="116"/>
        <v/>
      </c>
      <c r="L45" s="180">
        <f>SUM(L38:L40)</f>
        <v>427021.0799999999</v>
      </c>
      <c r="M45" s="257">
        <f>SUM(M38:M40)</f>
        <v>480037.80000000005</v>
      </c>
      <c r="N45" s="257">
        <f>IF(N40="","",SUM(N38:N40))</f>
        <v>581834.22999999986</v>
      </c>
      <c r="O45" s="257">
        <f t="shared" ref="O45:P45" si="194">IF(O40="","",SUM(O38:O40))</f>
        <v>407657.96999999974</v>
      </c>
      <c r="P45" s="257">
        <f t="shared" si="194"/>
        <v>389896.20999999979</v>
      </c>
      <c r="Q45" s="257">
        <f t="shared" ref="Q45:T45" si="195">IF(Q40="","",SUM(Q38:Q40))</f>
        <v>414494.53</v>
      </c>
      <c r="R45" s="257">
        <f t="shared" si="195"/>
        <v>444386.36999999976</v>
      </c>
      <c r="S45" s="257">
        <f t="shared" ref="S45" si="196">IF(S40="","",SUM(S38:S40))</f>
        <v>516245.13999999978</v>
      </c>
      <c r="T45" s="180" t="str">
        <f t="shared" si="195"/>
        <v/>
      </c>
      <c r="U45" s="95" t="str">
        <f t="shared" si="117"/>
        <v/>
      </c>
      <c r="W45" s="166" t="s">
        <v>95</v>
      </c>
      <c r="X45" s="28">
        <f>SUM(X38:X40)</f>
        <v>25975.465999999993</v>
      </c>
      <c r="Y45" s="257">
        <f>SUM(Y38:Y40)</f>
        <v>24593.887999999999</v>
      </c>
      <c r="Z45" s="257">
        <f>IF(Z40="","",SUM(Z38:Z40))</f>
        <v>25647.103000000003</v>
      </c>
      <c r="AA45" s="257">
        <f t="shared" ref="AA45:AB45" si="197">IF(AA40="","",SUM(AA38:AA40))</f>
        <v>34113.160000000003</v>
      </c>
      <c r="AB45" s="257">
        <f t="shared" si="197"/>
        <v>38028.200000000004</v>
      </c>
      <c r="AC45" s="257">
        <f t="shared" ref="AC45:AF45" si="198">IF(AC40="","",SUM(AC38:AC40))</f>
        <v>28182.603000000003</v>
      </c>
      <c r="AD45" s="257">
        <f t="shared" si="198"/>
        <v>32883.864000000001</v>
      </c>
      <c r="AE45" s="257">
        <f t="shared" ref="AE45" si="199">IF(AE40="","",SUM(AE38:AE40))</f>
        <v>38824.805000000008</v>
      </c>
      <c r="AF45" s="180" t="str">
        <f t="shared" si="198"/>
        <v/>
      </c>
      <c r="AG45" s="95" t="str">
        <f t="shared" si="118"/>
        <v/>
      </c>
      <c r="AH45" s="180">
        <f>SUM(AH38:AH40)</f>
        <v>125441.85800000001</v>
      </c>
      <c r="AI45" s="257">
        <f>SUM(AI38:AI40)</f>
        <v>126865.47399999999</v>
      </c>
      <c r="AJ45" s="257">
        <f>IF(AJ40="","",SUM(AJ38:AJ40))</f>
        <v>137614.27400000003</v>
      </c>
      <c r="AK45" s="257">
        <f t="shared" ref="AK45:AL45" si="200">IF(AK40="","",SUM(AK38:AK40))</f>
        <v>133283.21699999986</v>
      </c>
      <c r="AL45" s="257">
        <f t="shared" si="200"/>
        <v>129217.92900000005</v>
      </c>
      <c r="AM45" s="257">
        <f t="shared" ref="AM45:AP45" si="201">IF(AM40="","",SUM(AM38:AM40))</f>
        <v>138507.0309999999</v>
      </c>
      <c r="AN45" s="257">
        <f t="shared" si="201"/>
        <v>138884.67799999996</v>
      </c>
      <c r="AO45" s="257">
        <f t="shared" ref="AO45" si="202">IF(AO40="","",SUM(AO38:AO40))</f>
        <v>147716.17600000004</v>
      </c>
      <c r="AP45" s="180" t="str">
        <f t="shared" si="201"/>
        <v/>
      </c>
      <c r="AQ45" s="95" t="str">
        <f t="shared" si="119"/>
        <v/>
      </c>
      <c r="AS45" s="184">
        <f>(X45/B45)*10</f>
        <v>0.5513245039086454</v>
      </c>
      <c r="AT45" s="260">
        <f>(Y45/C45)*10</f>
        <v>0.5781509475921669</v>
      </c>
      <c r="AU45" s="260">
        <f t="shared" ref="AU45:AZ45" si="203">IF(Z40="","",(Z45/D45)*10)</f>
        <v>0.91372665805968378</v>
      </c>
      <c r="AV45" s="260">
        <f t="shared" si="203"/>
        <v>0.70144411929778661</v>
      </c>
      <c r="AW45" s="260">
        <f t="shared" si="203"/>
        <v>0.61714723907015456</v>
      </c>
      <c r="AX45" s="260">
        <f t="shared" si="203"/>
        <v>0.67740110442716717</v>
      </c>
      <c r="AY45" s="260">
        <f t="shared" si="203"/>
        <v>0.71188589602166841</v>
      </c>
      <c r="AZ45" s="260">
        <f t="shared" si="203"/>
        <v>0.84457117148363636</v>
      </c>
      <c r="BA45" s="346" t="str">
        <f t="shared" si="120"/>
        <v/>
      </c>
      <c r="BB45" s="95" t="str">
        <f t="shared" si="121"/>
        <v/>
      </c>
      <c r="BC45" s="185">
        <f>(AH45/L45)*10</f>
        <v>2.9376034082439215</v>
      </c>
      <c r="BD45" s="260">
        <f>(AI45/M45)*10</f>
        <v>2.642822586054681</v>
      </c>
      <c r="BE45" s="260">
        <f t="shared" ref="BE45:BJ45" si="204">IF(AJ40="","",(AJ45/N45)*10)</f>
        <v>2.3651800960558829</v>
      </c>
      <c r="BF45" s="260">
        <f t="shared" si="204"/>
        <v>3.2694863539648189</v>
      </c>
      <c r="BG45" s="260">
        <f t="shared" si="204"/>
        <v>3.3141622228130947</v>
      </c>
      <c r="BH45" s="260">
        <f t="shared" si="204"/>
        <v>3.3415888745262787</v>
      </c>
      <c r="BI45" s="260">
        <f t="shared" si="204"/>
        <v>3.1253136319189996</v>
      </c>
      <c r="BJ45" s="260">
        <f t="shared" si="204"/>
        <v>2.8613572226558897</v>
      </c>
      <c r="BK45" s="346" t="str">
        <f t="shared" si="122"/>
        <v/>
      </c>
      <c r="BL45" s="95" t="str">
        <f t="shared" si="123"/>
        <v/>
      </c>
      <c r="BN45" s="164"/>
      <c r="BO45" s="164"/>
    </row>
    <row r="46" spans="1:67" x14ac:dyDescent="0.25">
      <c r="L46" s="176"/>
      <c r="M46" s="176"/>
      <c r="N46" s="176"/>
      <c r="O46" s="176"/>
      <c r="P46" s="176"/>
      <c r="Q46" s="176"/>
      <c r="R46" s="176"/>
      <c r="S46" s="176"/>
      <c r="T46" s="176"/>
      <c r="X46" s="176"/>
      <c r="Y46" s="176"/>
      <c r="Z46" s="176"/>
      <c r="AA46" s="176"/>
      <c r="AB46" s="176"/>
      <c r="AC46" s="176"/>
      <c r="AD46" s="176"/>
      <c r="AE46" s="176"/>
      <c r="AF46" s="176"/>
      <c r="AH46" s="176"/>
      <c r="AI46" s="176"/>
      <c r="AJ46" s="176"/>
      <c r="AK46" s="176"/>
      <c r="AL46" s="176"/>
      <c r="AM46" s="176"/>
      <c r="AN46" s="176"/>
      <c r="AO46" s="176"/>
      <c r="AP46" s="176"/>
      <c r="BN46" s="164"/>
      <c r="BO46" s="164"/>
    </row>
    <row r="47" spans="1:67" ht="15.75" thickBot="1" x14ac:dyDescent="0.3">
      <c r="U47" s="206" t="s">
        <v>1</v>
      </c>
      <c r="AQ47" s="206">
        <v>1000</v>
      </c>
      <c r="BL47" s="206" t="s">
        <v>53</v>
      </c>
      <c r="BN47" s="164"/>
      <c r="BO47" s="164"/>
    </row>
    <row r="48" spans="1:67" ht="20.100000000000001" customHeight="1" x14ac:dyDescent="0.25">
      <c r="A48" s="371" t="s">
        <v>16</v>
      </c>
      <c r="B48" s="373" t="s">
        <v>78</v>
      </c>
      <c r="C48" s="367"/>
      <c r="D48" s="367"/>
      <c r="E48" s="367"/>
      <c r="F48" s="367"/>
      <c r="G48" s="367"/>
      <c r="H48" s="367"/>
      <c r="I48" s="367"/>
      <c r="J48" s="368"/>
      <c r="K48" s="369" t="str">
        <f>K26</f>
        <v>D       2018/2017</v>
      </c>
      <c r="L48" s="373" t="s">
        <v>79</v>
      </c>
      <c r="M48" s="367"/>
      <c r="N48" s="367"/>
      <c r="O48" s="367"/>
      <c r="P48" s="367"/>
      <c r="Q48" s="367"/>
      <c r="R48" s="367"/>
      <c r="S48" s="367"/>
      <c r="T48" s="368"/>
      <c r="U48" s="374" t="str">
        <f>K48</f>
        <v>D       2018/2017</v>
      </c>
      <c r="W48" s="376" t="s">
        <v>3</v>
      </c>
      <c r="X48" s="366" t="s">
        <v>78</v>
      </c>
      <c r="Y48" s="367"/>
      <c r="Z48" s="367"/>
      <c r="AA48" s="367"/>
      <c r="AB48" s="367"/>
      <c r="AC48" s="367"/>
      <c r="AD48" s="367"/>
      <c r="AE48" s="367"/>
      <c r="AF48" s="368"/>
      <c r="AG48" s="369" t="str">
        <f>K48</f>
        <v>D       2018/2017</v>
      </c>
      <c r="AH48" s="373" t="s">
        <v>79</v>
      </c>
      <c r="AI48" s="367"/>
      <c r="AJ48" s="367"/>
      <c r="AK48" s="367"/>
      <c r="AL48" s="367"/>
      <c r="AM48" s="367"/>
      <c r="AN48" s="367"/>
      <c r="AO48" s="367"/>
      <c r="AP48" s="368"/>
      <c r="AQ48" s="374" t="str">
        <f>AG48</f>
        <v>D       2018/2017</v>
      </c>
      <c r="AS48" s="366" t="s">
        <v>78</v>
      </c>
      <c r="AT48" s="367"/>
      <c r="AU48" s="367"/>
      <c r="AV48" s="367"/>
      <c r="AW48" s="367"/>
      <c r="AX48" s="367"/>
      <c r="AY48" s="367"/>
      <c r="AZ48" s="367"/>
      <c r="BA48" s="368"/>
      <c r="BB48" s="369" t="str">
        <f>AQ48</f>
        <v>D       2018/2017</v>
      </c>
      <c r="BC48" s="373" t="s">
        <v>79</v>
      </c>
      <c r="BD48" s="367"/>
      <c r="BE48" s="367"/>
      <c r="BF48" s="367"/>
      <c r="BG48" s="367"/>
      <c r="BH48" s="367"/>
      <c r="BI48" s="367"/>
      <c r="BJ48" s="367"/>
      <c r="BK48" s="368"/>
      <c r="BL48" s="374" t="str">
        <f>BB48</f>
        <v>D       2018/2017</v>
      </c>
      <c r="BN48" s="164"/>
      <c r="BO48" s="164"/>
    </row>
    <row r="49" spans="1:67" ht="20.100000000000001" customHeight="1" thickBot="1" x14ac:dyDescent="0.3">
      <c r="A49" s="372"/>
      <c r="B49" s="148">
        <v>2010</v>
      </c>
      <c r="C49" s="214">
        <v>2011</v>
      </c>
      <c r="D49" s="214">
        <v>2012</v>
      </c>
      <c r="E49" s="214">
        <v>2013</v>
      </c>
      <c r="F49" s="214">
        <v>2014</v>
      </c>
      <c r="G49" s="214">
        <v>2015</v>
      </c>
      <c r="H49" s="214">
        <v>2016</v>
      </c>
      <c r="I49" s="214">
        <v>2017</v>
      </c>
      <c r="J49" s="211">
        <v>2018</v>
      </c>
      <c r="K49" s="370"/>
      <c r="L49" s="148">
        <v>2010</v>
      </c>
      <c r="M49" s="214">
        <v>2011</v>
      </c>
      <c r="N49" s="214">
        <v>2012</v>
      </c>
      <c r="O49" s="214">
        <v>2013</v>
      </c>
      <c r="P49" s="214">
        <v>2014</v>
      </c>
      <c r="Q49" s="214">
        <v>2015</v>
      </c>
      <c r="R49" s="214">
        <v>2016</v>
      </c>
      <c r="S49" s="214">
        <v>2017</v>
      </c>
      <c r="T49" s="211">
        <v>2018</v>
      </c>
      <c r="U49" s="375"/>
      <c r="W49" s="377"/>
      <c r="X49" s="36">
        <v>2010</v>
      </c>
      <c r="Y49" s="214">
        <v>2011</v>
      </c>
      <c r="Z49" s="214">
        <v>2012</v>
      </c>
      <c r="AA49" s="214">
        <v>2013</v>
      </c>
      <c r="AB49" s="214">
        <v>2014</v>
      </c>
      <c r="AC49" s="214">
        <v>2015</v>
      </c>
      <c r="AD49" s="214">
        <v>2016</v>
      </c>
      <c r="AE49" s="214">
        <v>2017</v>
      </c>
      <c r="AF49" s="211">
        <v>2018</v>
      </c>
      <c r="AG49" s="370"/>
      <c r="AH49" s="148">
        <v>2010</v>
      </c>
      <c r="AI49" s="214">
        <v>2011</v>
      </c>
      <c r="AJ49" s="214">
        <v>2012</v>
      </c>
      <c r="AK49" s="214">
        <f>AA49</f>
        <v>2013</v>
      </c>
      <c r="AL49" s="214">
        <f>AB49</f>
        <v>2014</v>
      </c>
      <c r="AM49" s="214">
        <v>2015</v>
      </c>
      <c r="AN49" s="214">
        <v>2016</v>
      </c>
      <c r="AO49" s="214">
        <v>2017</v>
      </c>
      <c r="AP49" s="211">
        <v>2018</v>
      </c>
      <c r="AQ49" s="375"/>
      <c r="AS49" s="36">
        <v>2010</v>
      </c>
      <c r="AT49" s="214">
        <v>2011</v>
      </c>
      <c r="AU49" s="214">
        <v>2012</v>
      </c>
      <c r="AV49" s="214">
        <f>AK49</f>
        <v>2013</v>
      </c>
      <c r="AW49" s="214">
        <f>AL49</f>
        <v>2014</v>
      </c>
      <c r="AX49" s="214">
        <v>2015</v>
      </c>
      <c r="AY49" s="214">
        <f>AN49</f>
        <v>2016</v>
      </c>
      <c r="AZ49" s="214">
        <v>2017</v>
      </c>
      <c r="BA49" s="211">
        <f>AP49</f>
        <v>2018</v>
      </c>
      <c r="BB49" s="370"/>
      <c r="BC49" s="148">
        <v>2010</v>
      </c>
      <c r="BD49" s="214">
        <v>2011</v>
      </c>
      <c r="BE49" s="214">
        <v>2012</v>
      </c>
      <c r="BF49" s="214">
        <f>AV49</f>
        <v>2013</v>
      </c>
      <c r="BG49" s="214">
        <f t="shared" ref="BG49" si="205">AW49</f>
        <v>2014</v>
      </c>
      <c r="BH49" s="214">
        <v>2015</v>
      </c>
      <c r="BI49" s="214">
        <f>AY49</f>
        <v>2016</v>
      </c>
      <c r="BJ49" s="214">
        <v>2017</v>
      </c>
      <c r="BK49" s="211">
        <f>BA49</f>
        <v>2018</v>
      </c>
      <c r="BL49" s="375"/>
      <c r="BN49" s="164"/>
      <c r="BO49" s="164"/>
    </row>
    <row r="50" spans="1:67" ht="3" customHeight="1" thickBot="1" x14ac:dyDescent="0.3">
      <c r="A50" s="161" t="s">
        <v>97</v>
      </c>
      <c r="B50" s="186"/>
      <c r="C50" s="186"/>
      <c r="D50" s="186"/>
      <c r="E50" s="186"/>
      <c r="F50" s="186"/>
      <c r="G50" s="186"/>
      <c r="H50" s="186"/>
      <c r="I50" s="186"/>
      <c r="J50" s="186"/>
      <c r="K50" s="205"/>
      <c r="L50" s="160"/>
      <c r="M50" s="160"/>
      <c r="N50" s="160"/>
      <c r="O50" s="160"/>
      <c r="P50" s="160"/>
      <c r="Q50" s="160"/>
      <c r="R50" s="160"/>
      <c r="S50" s="160"/>
      <c r="T50" s="160"/>
      <c r="U50" s="207"/>
      <c r="V50" s="8"/>
      <c r="W50" s="161"/>
      <c r="X50" s="186">
        <v>2010</v>
      </c>
      <c r="Y50" s="186">
        <v>2011</v>
      </c>
      <c r="Z50" s="186">
        <v>2012</v>
      </c>
      <c r="AA50" s="186"/>
      <c r="AB50" s="186"/>
      <c r="AC50" s="186"/>
      <c r="AD50" s="186"/>
      <c r="AE50" s="186"/>
      <c r="AF50" s="186"/>
      <c r="AG50" s="205"/>
      <c r="AH50" s="186">
        <v>2010</v>
      </c>
      <c r="AI50" s="186">
        <v>2011</v>
      </c>
      <c r="AJ50" s="186">
        <v>2012</v>
      </c>
      <c r="AK50" s="186"/>
      <c r="AL50" s="186"/>
      <c r="AM50" s="186"/>
      <c r="AN50" s="186"/>
      <c r="AO50" s="186"/>
      <c r="AP50" s="186"/>
      <c r="AQ50" s="205"/>
      <c r="AR50" s="8"/>
      <c r="AS50" s="160"/>
      <c r="AT50" s="160"/>
      <c r="AU50" s="160"/>
      <c r="AV50" s="160"/>
      <c r="AW50" s="160"/>
      <c r="AX50" s="160"/>
      <c r="AY50" s="160"/>
      <c r="AZ50" s="160"/>
      <c r="BA50" s="160"/>
      <c r="BB50" s="207"/>
      <c r="BC50" s="186"/>
      <c r="BD50" s="186"/>
      <c r="BE50" s="186"/>
      <c r="BF50" s="186"/>
      <c r="BG50" s="186"/>
      <c r="BH50" s="186"/>
      <c r="BI50" s="186"/>
      <c r="BJ50" s="186"/>
      <c r="BK50" s="186"/>
      <c r="BL50" s="207"/>
      <c r="BN50" s="164">
        <f t="shared" ref="BN50:BN62" si="206">AN50-AD50</f>
        <v>0</v>
      </c>
      <c r="BO50" s="164">
        <f t="shared" ref="BO50:BO62" si="207">AP50-AF50</f>
        <v>0</v>
      </c>
    </row>
    <row r="51" spans="1:67" ht="20.100000000000001" customHeight="1" x14ac:dyDescent="0.25">
      <c r="A51" s="177" t="s">
        <v>80</v>
      </c>
      <c r="B51" s="59">
        <v>95.28</v>
      </c>
      <c r="C51" s="255">
        <v>512.16999999999996</v>
      </c>
      <c r="D51" s="255">
        <v>329.39</v>
      </c>
      <c r="E51" s="255">
        <v>1097.1199999999999</v>
      </c>
      <c r="F51" s="255">
        <v>359.98</v>
      </c>
      <c r="G51" s="255">
        <v>186.74000000000004</v>
      </c>
      <c r="H51" s="255">
        <v>103.10999999999999</v>
      </c>
      <c r="I51" s="255">
        <v>197.02</v>
      </c>
      <c r="J51" s="169">
        <v>149.84999999999997</v>
      </c>
      <c r="K51" s="104">
        <f>IF(J51="","",(J51-I51)/I51)</f>
        <v>-0.239417318038778</v>
      </c>
      <c r="L51" s="169">
        <v>77038.130000000048</v>
      </c>
      <c r="M51" s="255">
        <v>75617.27</v>
      </c>
      <c r="N51" s="255">
        <v>113844.10000000002</v>
      </c>
      <c r="O51" s="255">
        <v>93610.949999999983</v>
      </c>
      <c r="P51" s="255">
        <v>94388.039999999921</v>
      </c>
      <c r="Q51" s="255">
        <v>91436.9399999999</v>
      </c>
      <c r="R51" s="255">
        <v>70145.979999999967</v>
      </c>
      <c r="S51" s="255">
        <v>96671.300000000032</v>
      </c>
      <c r="T51" s="169">
        <v>86694.989999999991</v>
      </c>
      <c r="U51" s="104">
        <f>IF(T51="","",(T51-S51)/S51)</f>
        <v>-0.10319826049716967</v>
      </c>
      <c r="W51" s="163" t="s">
        <v>80</v>
      </c>
      <c r="X51" s="59">
        <v>29.815000000000005</v>
      </c>
      <c r="Y51" s="255">
        <v>149.20400000000001</v>
      </c>
      <c r="Z51" s="255">
        <v>122.17799999999998</v>
      </c>
      <c r="AA51" s="255">
        <v>109.56100000000001</v>
      </c>
      <c r="AB51" s="255">
        <v>97.120999999999995</v>
      </c>
      <c r="AC51" s="255">
        <v>99.907999999999987</v>
      </c>
      <c r="AD51" s="255">
        <v>68.53</v>
      </c>
      <c r="AE51" s="255">
        <v>118.282</v>
      </c>
      <c r="AF51" s="169">
        <v>104.797</v>
      </c>
      <c r="AG51" s="104">
        <f>IF(AF51="","",(AF51-AE51)/AE51)</f>
        <v>-0.11400720312473579</v>
      </c>
      <c r="AH51" s="169">
        <v>14178.058999999999</v>
      </c>
      <c r="AI51" s="255">
        <v>16344.844999999999</v>
      </c>
      <c r="AJ51" s="255">
        <v>18481.169000000002</v>
      </c>
      <c r="AK51" s="255">
        <v>20000.632999999987</v>
      </c>
      <c r="AL51" s="255">
        <v>18045.733999999989</v>
      </c>
      <c r="AM51" s="255">
        <v>19063.57499999999</v>
      </c>
      <c r="AN51" s="255">
        <v>17884.870999999992</v>
      </c>
      <c r="AO51" s="255">
        <v>22256.648000000001</v>
      </c>
      <c r="AP51" s="169">
        <v>22753.967000000004</v>
      </c>
      <c r="AQ51" s="104">
        <f>IF(AP51="","",(AP51-AO51)/AO51)</f>
        <v>2.2344739423474869E-2</v>
      </c>
      <c r="AS51" s="181">
        <f t="shared" ref="AS51:AS60" si="208">(X51/B51)*10</f>
        <v>3.1291981528127626</v>
      </c>
      <c r="AT51" s="258">
        <f t="shared" ref="AT51:AT60" si="209">(Y51/C51)*10</f>
        <v>2.9131733604076775</v>
      </c>
      <c r="AU51" s="258">
        <f t="shared" ref="AU51:AU60" si="210">(Z51/D51)*10</f>
        <v>3.7092200734691394</v>
      </c>
      <c r="AV51" s="258">
        <f t="shared" ref="AV51:AV60" si="211">(AA51/E51)*10</f>
        <v>0.99862366924310941</v>
      </c>
      <c r="AW51" s="258">
        <f t="shared" ref="AW51:AW60" si="212">(AB51/F51)*10</f>
        <v>2.6979554419689982</v>
      </c>
      <c r="AX51" s="258">
        <f t="shared" ref="AX51:AX60" si="213">(AC51/G51)*10</f>
        <v>5.3501124558209252</v>
      </c>
      <c r="AY51" s="258">
        <f t="shared" ref="AY51:AZ60" si="214">(AD51/H51)*10</f>
        <v>6.6463000678886637</v>
      </c>
      <c r="AZ51" s="258">
        <f t="shared" si="214"/>
        <v>6.0035529387879389</v>
      </c>
      <c r="BA51" s="182">
        <f>IF(J51="","",(AF51/J51)*10)</f>
        <v>6.9934601267934617</v>
      </c>
      <c r="BB51" s="104">
        <f>IF(BA51="","",(BA51-AZ51)/AZ51)</f>
        <v>0.1648868924949258</v>
      </c>
      <c r="BC51" s="182">
        <f t="shared" ref="BC51:BC60" si="215">(AH51/L51)*10</f>
        <v>1.8403950095881081</v>
      </c>
      <c r="BD51" s="258">
        <f t="shared" ref="BD51:BD60" si="216">(AI51/M51)*10</f>
        <v>2.1615227579625658</v>
      </c>
      <c r="BE51" s="258">
        <f t="shared" ref="BE51:BE60" si="217">(AJ51/N51)*10</f>
        <v>1.6233752122420044</v>
      </c>
      <c r="BF51" s="258">
        <f t="shared" ref="BF51:BF60" si="218">(AK51/O51)*10</f>
        <v>2.1365698136809841</v>
      </c>
      <c r="BG51" s="258">
        <f t="shared" ref="BG51:BG60" si="219">(AL51/P51)*10</f>
        <v>1.9118665881821473</v>
      </c>
      <c r="BH51" s="258">
        <f t="shared" ref="BH51:BH60" si="220">(AM51/Q51)*10</f>
        <v>2.084887683249244</v>
      </c>
      <c r="BI51" s="258">
        <f t="shared" ref="BI51:BJ60" si="221">(AN51/R51)*10</f>
        <v>2.5496644283820684</v>
      </c>
      <c r="BJ51" s="258">
        <f t="shared" si="221"/>
        <v>2.302301510375881</v>
      </c>
      <c r="BK51" s="182">
        <f>IF(T51="","",(AP51/T51)*10)</f>
        <v>2.6245999913028428</v>
      </c>
      <c r="BL51" s="104">
        <f>IF(BK51="","",(BK51-BJ51)/BJ51)</f>
        <v>0.13998969269422157</v>
      </c>
      <c r="BN51" s="164">
        <f t="shared" si="206"/>
        <v>17816.340999999993</v>
      </c>
      <c r="BO51" s="164">
        <f t="shared" si="207"/>
        <v>22649.170000000006</v>
      </c>
    </row>
    <row r="52" spans="1:67" ht="20.100000000000001" customHeight="1" x14ac:dyDescent="0.25">
      <c r="A52" s="178" t="s">
        <v>81</v>
      </c>
      <c r="B52" s="25">
        <v>321.11</v>
      </c>
      <c r="C52" s="256">
        <v>100.60000000000001</v>
      </c>
      <c r="D52" s="256">
        <v>100.41000000000001</v>
      </c>
      <c r="E52" s="256">
        <v>382.40000000000003</v>
      </c>
      <c r="F52" s="256">
        <v>109.25</v>
      </c>
      <c r="G52" s="256">
        <v>49.88</v>
      </c>
      <c r="H52" s="256">
        <v>109.05999999999999</v>
      </c>
      <c r="I52" s="256">
        <v>459.19</v>
      </c>
      <c r="J52" s="3">
        <v>210.03000000000003</v>
      </c>
      <c r="K52" s="92">
        <f t="shared" ref="K52:K67" si="222">IF(J52="","",(J52-I52)/I52)</f>
        <v>-0.54260763518369293</v>
      </c>
      <c r="L52" s="3">
        <v>72819.339999999982</v>
      </c>
      <c r="M52" s="256">
        <v>87274.840000000011</v>
      </c>
      <c r="N52" s="256">
        <v>101727.20000000001</v>
      </c>
      <c r="O52" s="256">
        <v>110658.78999999996</v>
      </c>
      <c r="P52" s="256">
        <v>109991.49999999996</v>
      </c>
      <c r="Q52" s="256">
        <v>92866.790000000066</v>
      </c>
      <c r="R52" s="256">
        <v>72567.640000000072</v>
      </c>
      <c r="S52" s="256">
        <v>85040.37</v>
      </c>
      <c r="T52" s="3">
        <v>97742.109999999957</v>
      </c>
      <c r="U52" s="92">
        <f t="shared" ref="U52:U67" si="223">IF(T52="","",(T52-S52)/S52)</f>
        <v>0.14936129746378057</v>
      </c>
      <c r="W52" s="163" t="s">
        <v>81</v>
      </c>
      <c r="X52" s="25">
        <v>106.98100000000001</v>
      </c>
      <c r="Y52" s="256">
        <v>32.087000000000003</v>
      </c>
      <c r="Z52" s="256">
        <v>68.099000000000004</v>
      </c>
      <c r="AA52" s="256">
        <v>95.572999999999993</v>
      </c>
      <c r="AB52" s="256">
        <v>79.214999999999989</v>
      </c>
      <c r="AC52" s="256">
        <v>14.875999999999999</v>
      </c>
      <c r="AD52" s="256">
        <v>102.047</v>
      </c>
      <c r="AE52" s="256">
        <v>223.39400000000003</v>
      </c>
      <c r="AF52" s="3">
        <v>153.98099999999999</v>
      </c>
      <c r="AG52" s="92">
        <f t="shared" ref="AG52:AG67" si="224">IF(AF52="","",(AF52-AE52)/AE52)</f>
        <v>-0.31072007305478228</v>
      </c>
      <c r="AH52" s="3">
        <v>14439.179</v>
      </c>
      <c r="AI52" s="256">
        <v>17444.693999999992</v>
      </c>
      <c r="AJ52" s="256">
        <v>20090.994000000017</v>
      </c>
      <c r="AK52" s="256">
        <v>22514.599000000009</v>
      </c>
      <c r="AL52" s="256">
        <v>22065.344000000008</v>
      </c>
      <c r="AM52" s="256">
        <v>19101.218999999997</v>
      </c>
      <c r="AN52" s="256">
        <v>19254.929999999989</v>
      </c>
      <c r="AO52" s="256">
        <v>22517.317999999988</v>
      </c>
      <c r="AP52" s="3">
        <v>25718.346000000012</v>
      </c>
      <c r="AQ52" s="92">
        <f t="shared" ref="AQ52:AQ67" si="225">IF(AP52="","",(AP52-AO52)/AO52)</f>
        <v>0.14215849329835931</v>
      </c>
      <c r="AS52" s="183">
        <f t="shared" si="208"/>
        <v>3.3315997633209804</v>
      </c>
      <c r="AT52" s="259">
        <f t="shared" si="209"/>
        <v>3.1895626242544735</v>
      </c>
      <c r="AU52" s="259">
        <f t="shared" si="210"/>
        <v>6.7820934169903389</v>
      </c>
      <c r="AV52" s="259">
        <f t="shared" si="211"/>
        <v>2.4992939330543926</v>
      </c>
      <c r="AW52" s="259">
        <f t="shared" si="212"/>
        <v>7.2508009153318067</v>
      </c>
      <c r="AX52" s="259">
        <f t="shared" si="213"/>
        <v>2.9823576583801121</v>
      </c>
      <c r="AY52" s="259">
        <f t="shared" si="214"/>
        <v>9.3569594718503577</v>
      </c>
      <c r="AZ52" s="259">
        <f t="shared" si="214"/>
        <v>4.8649578605805885</v>
      </c>
      <c r="BA52" s="343">
        <f t="shared" ref="BA52:BA53" si="226">IF(J52="","",(AF52/J52)*10)</f>
        <v>7.3313812312526769</v>
      </c>
      <c r="BB52" s="92">
        <f t="shared" ref="BB52:BB67" si="227">IF(BA52="","",(BA52-AZ52)/AZ52)</f>
        <v>0.50697733492346075</v>
      </c>
      <c r="BC52" s="165">
        <f t="shared" si="215"/>
        <v>1.9828769390109828</v>
      </c>
      <c r="BD52" s="259">
        <f t="shared" si="216"/>
        <v>1.9988227993313985</v>
      </c>
      <c r="BE52" s="259">
        <f t="shared" si="217"/>
        <v>1.9749874173279136</v>
      </c>
      <c r="BF52" s="259">
        <f t="shared" si="218"/>
        <v>2.0345965286625685</v>
      </c>
      <c r="BG52" s="259">
        <f t="shared" si="219"/>
        <v>2.0060953800975545</v>
      </c>
      <c r="BH52" s="259">
        <f t="shared" si="220"/>
        <v>2.0568406639230217</v>
      </c>
      <c r="BI52" s="259">
        <f t="shared" si="221"/>
        <v>2.6533769046368283</v>
      </c>
      <c r="BJ52" s="259">
        <f t="shared" si="221"/>
        <v>2.647838667682183</v>
      </c>
      <c r="BK52" s="343">
        <f t="shared" ref="BK52:BK67" si="228">IF(T52="","",(AP52/T52)*10)</f>
        <v>2.6312452227601826</v>
      </c>
      <c r="BL52" s="92">
        <f t="shared" ref="BL52:BL67" si="229">IF(BK52="","",(BK52-BJ52)/BJ52)</f>
        <v>-6.2667885035932727E-3</v>
      </c>
      <c r="BN52" s="164">
        <f t="shared" si="206"/>
        <v>19152.882999999991</v>
      </c>
      <c r="BO52" s="164">
        <f t="shared" si="207"/>
        <v>25564.365000000013</v>
      </c>
    </row>
    <row r="53" spans="1:67" ht="20.100000000000001" customHeight="1" x14ac:dyDescent="0.25">
      <c r="A53" s="178" t="s">
        <v>82</v>
      </c>
      <c r="B53" s="25">
        <v>94.44</v>
      </c>
      <c r="C53" s="256">
        <v>412.02000000000004</v>
      </c>
      <c r="D53" s="256">
        <v>20.839999999999996</v>
      </c>
      <c r="E53" s="256">
        <v>99.119999999999976</v>
      </c>
      <c r="F53" s="256">
        <v>153.96</v>
      </c>
      <c r="G53" s="256">
        <v>19.999999999999996</v>
      </c>
      <c r="H53" s="256">
        <v>65.94</v>
      </c>
      <c r="I53" s="256">
        <v>25.840000000000003</v>
      </c>
      <c r="J53" s="3">
        <v>3.52</v>
      </c>
      <c r="K53" s="92">
        <f t="shared" si="222"/>
        <v>-0.86377708978328172</v>
      </c>
      <c r="L53" s="3">
        <v>84633.959999999977</v>
      </c>
      <c r="M53" s="256">
        <v>105231.42000000006</v>
      </c>
      <c r="N53" s="256">
        <v>125552.12000000001</v>
      </c>
      <c r="O53" s="256">
        <v>103316.65999999999</v>
      </c>
      <c r="P53" s="256">
        <v>107623.27999999997</v>
      </c>
      <c r="Q53" s="256">
        <v>129782.01999999996</v>
      </c>
      <c r="R53" s="256">
        <v>82472.049999999886</v>
      </c>
      <c r="S53" s="256">
        <v>109662.51999999996</v>
      </c>
      <c r="T53" s="3">
        <v>106506.45</v>
      </c>
      <c r="U53" s="92">
        <f t="shared" si="223"/>
        <v>-2.8779842009831295E-2</v>
      </c>
      <c r="W53" s="163" t="s">
        <v>82</v>
      </c>
      <c r="X53" s="25">
        <v>39.945</v>
      </c>
      <c r="Y53" s="256">
        <v>210.15600000000001</v>
      </c>
      <c r="Z53" s="256">
        <v>21.706999999999997</v>
      </c>
      <c r="AA53" s="256">
        <v>27.781999999999996</v>
      </c>
      <c r="AB53" s="256">
        <v>90.24</v>
      </c>
      <c r="AC53" s="256">
        <v>14.796000000000001</v>
      </c>
      <c r="AD53" s="256">
        <v>59.37299999999999</v>
      </c>
      <c r="AE53" s="256">
        <v>51.395000000000003</v>
      </c>
      <c r="AF53" s="3">
        <v>48.672999999999995</v>
      </c>
      <c r="AG53" s="92">
        <f t="shared" si="224"/>
        <v>-5.2962350423193076E-2</v>
      </c>
      <c r="AH53" s="3">
        <v>16992.152000000002</v>
      </c>
      <c r="AI53" s="256">
        <v>19273.382000000009</v>
      </c>
      <c r="AJ53" s="256">
        <v>22749.488000000016</v>
      </c>
      <c r="AK53" s="256">
        <v>20836.083999999995</v>
      </c>
      <c r="AL53" s="256">
        <v>21337.534000000003</v>
      </c>
      <c r="AM53" s="256">
        <v>27425.90399999998</v>
      </c>
      <c r="AN53" s="256">
        <v>21466.006000000001</v>
      </c>
      <c r="AO53" s="256">
        <v>29324.389999999978</v>
      </c>
      <c r="AP53" s="3">
        <v>27877.442000000025</v>
      </c>
      <c r="AQ53" s="92">
        <f t="shared" si="225"/>
        <v>-4.9342816679220067E-2</v>
      </c>
      <c r="AS53" s="183">
        <f t="shared" si="208"/>
        <v>4.2296696315120714</v>
      </c>
      <c r="AT53" s="259">
        <f t="shared" si="209"/>
        <v>5.1006261831949908</v>
      </c>
      <c r="AU53" s="259">
        <f t="shared" si="210"/>
        <v>10.416026871401151</v>
      </c>
      <c r="AV53" s="259">
        <f t="shared" si="211"/>
        <v>2.8028652138821637</v>
      </c>
      <c r="AW53" s="259">
        <f t="shared" si="212"/>
        <v>5.8612626656274349</v>
      </c>
      <c r="AX53" s="259">
        <f t="shared" si="213"/>
        <v>7.3980000000000024</v>
      </c>
      <c r="AY53" s="259">
        <f t="shared" si="214"/>
        <v>9.0040946314831647</v>
      </c>
      <c r="AZ53" s="259">
        <f t="shared" si="214"/>
        <v>19.889705882352938</v>
      </c>
      <c r="BA53" s="165">
        <f t="shared" si="226"/>
        <v>138.27556818181816</v>
      </c>
      <c r="BB53" s="92">
        <f t="shared" si="227"/>
        <v>5.952117291211561</v>
      </c>
      <c r="BC53" s="165">
        <f t="shared" si="215"/>
        <v>2.0077226683000542</v>
      </c>
      <c r="BD53" s="259">
        <f t="shared" si="216"/>
        <v>1.8315235126543004</v>
      </c>
      <c r="BE53" s="259">
        <f t="shared" si="217"/>
        <v>1.8119557041330736</v>
      </c>
      <c r="BF53" s="259">
        <f t="shared" si="218"/>
        <v>2.0167206334389824</v>
      </c>
      <c r="BG53" s="259">
        <f t="shared" si="219"/>
        <v>1.9826132412987234</v>
      </c>
      <c r="BH53" s="259">
        <f t="shared" si="220"/>
        <v>2.113228319300315</v>
      </c>
      <c r="BI53" s="259">
        <f t="shared" si="221"/>
        <v>2.602821925731206</v>
      </c>
      <c r="BJ53" s="259">
        <f t="shared" si="221"/>
        <v>2.6740576452191678</v>
      </c>
      <c r="BK53" s="343">
        <f t="shared" si="228"/>
        <v>2.6174416666784057</v>
      </c>
      <c r="BL53" s="92">
        <f t="shared" si="229"/>
        <v>-2.1172310418207819E-2</v>
      </c>
      <c r="BN53" s="164">
        <f t="shared" si="206"/>
        <v>21406.633000000002</v>
      </c>
      <c r="BO53" s="164">
        <f t="shared" si="207"/>
        <v>27828.769000000026</v>
      </c>
    </row>
    <row r="54" spans="1:67" ht="20.100000000000001" customHeight="1" x14ac:dyDescent="0.25">
      <c r="A54" s="178" t="s">
        <v>83</v>
      </c>
      <c r="B54" s="25">
        <v>449.70000000000005</v>
      </c>
      <c r="C54" s="256">
        <v>201.03000000000003</v>
      </c>
      <c r="D54" s="256">
        <v>32.190000000000005</v>
      </c>
      <c r="E54" s="256">
        <v>433.89999999999986</v>
      </c>
      <c r="F54" s="256">
        <v>116.07000000000001</v>
      </c>
      <c r="G54" s="256">
        <v>102.54</v>
      </c>
      <c r="H54" s="256">
        <v>105.56000000000002</v>
      </c>
      <c r="I54" s="256">
        <v>10.379999999999999</v>
      </c>
      <c r="J54" s="3">
        <v>20.220000000000002</v>
      </c>
      <c r="K54" s="92">
        <f t="shared" si="222"/>
        <v>0.94797687861271718</v>
      </c>
      <c r="L54" s="3">
        <v>86281.630000000092</v>
      </c>
      <c r="M54" s="256">
        <v>90571.82</v>
      </c>
      <c r="N54" s="256">
        <v>114496.53999999998</v>
      </c>
      <c r="O54" s="256">
        <v>127144.32000000001</v>
      </c>
      <c r="P54" s="256">
        <v>101418.98</v>
      </c>
      <c r="Q54" s="256">
        <v>138312.82000000012</v>
      </c>
      <c r="R54" s="256">
        <v>88700.669999999896</v>
      </c>
      <c r="S54" s="256">
        <v>90117.859999999855</v>
      </c>
      <c r="T54" s="3">
        <v>116078.70999999999</v>
      </c>
      <c r="U54" s="92">
        <f t="shared" si="223"/>
        <v>0.28807663652909843</v>
      </c>
      <c r="W54" s="163" t="s">
        <v>83</v>
      </c>
      <c r="X54" s="25">
        <v>85.614000000000019</v>
      </c>
      <c r="Y54" s="256">
        <v>92.996999999999986</v>
      </c>
      <c r="Z54" s="256">
        <v>30.552</v>
      </c>
      <c r="AA54" s="256">
        <v>154.78400000000005</v>
      </c>
      <c r="AB54" s="256">
        <v>82.786999999999978</v>
      </c>
      <c r="AC54" s="256">
        <v>74.756</v>
      </c>
      <c r="AD54" s="256">
        <v>80.057000000000002</v>
      </c>
      <c r="AE54" s="256">
        <v>55.018000000000008</v>
      </c>
      <c r="AF54" s="3">
        <v>24.622999999999998</v>
      </c>
      <c r="AG54" s="92">
        <f t="shared" si="224"/>
        <v>-0.55245555999854601</v>
      </c>
      <c r="AH54" s="3">
        <v>16453.240000000009</v>
      </c>
      <c r="AI54" s="256">
        <v>17348.706999999995</v>
      </c>
      <c r="AJ54" s="256">
        <v>21481.076000000001</v>
      </c>
      <c r="AK54" s="256">
        <v>23047.187999999995</v>
      </c>
      <c r="AL54" s="256">
        <v>22346.683000000005</v>
      </c>
      <c r="AM54" s="256">
        <v>26898.605999999982</v>
      </c>
      <c r="AN54" s="256">
        <v>21615.627000000011</v>
      </c>
      <c r="AO54" s="256">
        <v>21390.798000000017</v>
      </c>
      <c r="AP54" s="3">
        <v>27605.387000000021</v>
      </c>
      <c r="AQ54" s="92">
        <f t="shared" si="225"/>
        <v>0.29052628144120657</v>
      </c>
      <c r="AS54" s="183">
        <f t="shared" si="208"/>
        <v>1.9038025350233492</v>
      </c>
      <c r="AT54" s="259">
        <f t="shared" si="209"/>
        <v>4.6260259662736889</v>
      </c>
      <c r="AU54" s="259">
        <f t="shared" si="210"/>
        <v>9.4911463187325236</v>
      </c>
      <c r="AV54" s="259">
        <f t="shared" si="211"/>
        <v>3.5672735653376373</v>
      </c>
      <c r="AW54" s="259">
        <f t="shared" si="212"/>
        <v>7.1325062462307205</v>
      </c>
      <c r="AX54" s="259">
        <f t="shared" si="213"/>
        <v>7.2904232494636236</v>
      </c>
      <c r="AY54" s="259">
        <f t="shared" si="214"/>
        <v>7.5840280409245917</v>
      </c>
      <c r="AZ54" s="259">
        <f t="shared" si="214"/>
        <v>53.003853564547221</v>
      </c>
      <c r="BA54" s="165">
        <f>IF(J54="","",(AF54/J54)*10)</f>
        <v>12.177546983184964</v>
      </c>
      <c r="BB54" s="92">
        <f t="shared" si="227"/>
        <v>-0.770251667298957</v>
      </c>
      <c r="BC54" s="165">
        <f t="shared" si="215"/>
        <v>1.9069227134443323</v>
      </c>
      <c r="BD54" s="259">
        <f t="shared" si="216"/>
        <v>1.915464103514757</v>
      </c>
      <c r="BE54" s="259">
        <f t="shared" si="217"/>
        <v>1.8761332001822941</v>
      </c>
      <c r="BF54" s="259">
        <f t="shared" si="218"/>
        <v>1.8126793237794652</v>
      </c>
      <c r="BG54" s="259">
        <f t="shared" si="219"/>
        <v>2.2034024597762674</v>
      </c>
      <c r="BH54" s="259">
        <f t="shared" si="220"/>
        <v>1.9447659298682476</v>
      </c>
      <c r="BI54" s="259">
        <f t="shared" si="221"/>
        <v>2.4369181202351724</v>
      </c>
      <c r="BJ54" s="259">
        <f t="shared" si="221"/>
        <v>2.3736469108343288</v>
      </c>
      <c r="BK54" s="343">
        <f t="shared" si="228"/>
        <v>2.3781610770829569</v>
      </c>
      <c r="BL54" s="92">
        <f t="shared" si="229"/>
        <v>1.9017850666935927E-3</v>
      </c>
      <c r="BN54" s="164">
        <f t="shared" si="206"/>
        <v>21535.570000000011</v>
      </c>
      <c r="BO54" s="164">
        <f t="shared" si="207"/>
        <v>27580.764000000021</v>
      </c>
    </row>
    <row r="55" spans="1:67" ht="20.100000000000001" customHeight="1" x14ac:dyDescent="0.25">
      <c r="A55" s="178" t="s">
        <v>84</v>
      </c>
      <c r="B55" s="25">
        <v>115.13000000000001</v>
      </c>
      <c r="C55" s="256">
        <v>87.89</v>
      </c>
      <c r="D55" s="256">
        <v>385.15999999999991</v>
      </c>
      <c r="E55" s="256">
        <v>4.24</v>
      </c>
      <c r="F55" s="256">
        <v>1094.3</v>
      </c>
      <c r="G55" s="256">
        <v>355.73999999999995</v>
      </c>
      <c r="H55" s="256">
        <v>257.62</v>
      </c>
      <c r="I55" s="256">
        <v>23.620000000000005</v>
      </c>
      <c r="J55" s="3">
        <v>291.11999999999995</v>
      </c>
      <c r="K55" s="92">
        <f t="shared" si="222"/>
        <v>11.325148179508886</v>
      </c>
      <c r="L55" s="3">
        <v>103881.57000000004</v>
      </c>
      <c r="M55" s="256">
        <v>116719.58999999998</v>
      </c>
      <c r="N55" s="256">
        <v>131645.18999999994</v>
      </c>
      <c r="O55" s="256">
        <v>124200.61000000002</v>
      </c>
      <c r="P55" s="256">
        <v>115003.54999999996</v>
      </c>
      <c r="Q55" s="256">
        <v>101873.18999999994</v>
      </c>
      <c r="R55" s="256">
        <v>98498.06999999992</v>
      </c>
      <c r="S55" s="256">
        <v>125722.75999999988</v>
      </c>
      <c r="T55" s="3">
        <v>118131.25000000006</v>
      </c>
      <c r="U55" s="92">
        <f t="shared" si="223"/>
        <v>-6.0382941004475464E-2</v>
      </c>
      <c r="W55" s="163" t="s">
        <v>84</v>
      </c>
      <c r="X55" s="25">
        <v>36.316000000000003</v>
      </c>
      <c r="Y55" s="256">
        <v>16.928000000000001</v>
      </c>
      <c r="Z55" s="256">
        <v>146.25000000000003</v>
      </c>
      <c r="AA55" s="256">
        <v>10.174000000000001</v>
      </c>
      <c r="AB55" s="256">
        <v>189.64499999999995</v>
      </c>
      <c r="AC55" s="256">
        <v>141.92499999999998</v>
      </c>
      <c r="AD55" s="256">
        <v>147.154</v>
      </c>
      <c r="AE55" s="256">
        <v>82.36399999999999</v>
      </c>
      <c r="AF55" s="3">
        <v>196.86600000000001</v>
      </c>
      <c r="AG55" s="92">
        <f t="shared" si="224"/>
        <v>1.3901947452770633</v>
      </c>
      <c r="AH55" s="3">
        <v>18200.404999999999</v>
      </c>
      <c r="AI55" s="256">
        <v>20446.271000000008</v>
      </c>
      <c r="AJ55" s="256">
        <v>22726.202999999998</v>
      </c>
      <c r="AK55" s="256">
        <v>24859.089999999986</v>
      </c>
      <c r="AL55" s="256">
        <v>23995.31</v>
      </c>
      <c r="AM55" s="256">
        <v>23727.782000000003</v>
      </c>
      <c r="AN55" s="256">
        <v>22966.652000000002</v>
      </c>
      <c r="AO55" s="256">
        <v>30748.386000000035</v>
      </c>
      <c r="AP55" s="3">
        <v>29747.405000000002</v>
      </c>
      <c r="AQ55" s="92">
        <f t="shared" si="225"/>
        <v>-3.255393632693538E-2</v>
      </c>
      <c r="AS55" s="183">
        <f t="shared" si="208"/>
        <v>3.1543472596195605</v>
      </c>
      <c r="AT55" s="259">
        <f t="shared" si="209"/>
        <v>1.9260439185345319</v>
      </c>
      <c r="AU55" s="259">
        <f t="shared" si="210"/>
        <v>3.7971232734448042</v>
      </c>
      <c r="AV55" s="259">
        <f t="shared" si="211"/>
        <v>23.995283018867926</v>
      </c>
      <c r="AW55" s="259">
        <f t="shared" si="212"/>
        <v>1.7330256785159459</v>
      </c>
      <c r="AX55" s="259">
        <f t="shared" si="213"/>
        <v>3.9895710350255804</v>
      </c>
      <c r="AY55" s="259">
        <f t="shared" si="214"/>
        <v>5.7120565173511375</v>
      </c>
      <c r="AZ55" s="259">
        <f t="shared" si="214"/>
        <v>34.870448772226915</v>
      </c>
      <c r="BA55" s="165">
        <f t="shared" ref="BA55:BA67" si="230">IF(J55="","",(AF55/J55)*10)</f>
        <v>6.7623660346248986</v>
      </c>
      <c r="BB55" s="92">
        <f t="shared" si="227"/>
        <v>-0.8060717234011946</v>
      </c>
      <c r="BC55" s="165">
        <f t="shared" si="215"/>
        <v>1.7520340711061637</v>
      </c>
      <c r="BD55" s="259">
        <f t="shared" si="216"/>
        <v>1.7517428736684229</v>
      </c>
      <c r="BE55" s="259">
        <f t="shared" si="217"/>
        <v>1.726322321385233</v>
      </c>
      <c r="BF55" s="259">
        <f t="shared" si="218"/>
        <v>2.0015272066699175</v>
      </c>
      <c r="BG55" s="259">
        <f t="shared" si="219"/>
        <v>2.0864842867894087</v>
      </c>
      <c r="BH55" s="259">
        <f t="shared" si="220"/>
        <v>2.3291488172697856</v>
      </c>
      <c r="BI55" s="259">
        <f t="shared" si="221"/>
        <v>2.331685483786639</v>
      </c>
      <c r="BJ55" s="259">
        <f t="shared" si="221"/>
        <v>2.4457294765084749</v>
      </c>
      <c r="BK55" s="343">
        <f t="shared" si="228"/>
        <v>2.5181655997037184</v>
      </c>
      <c r="BL55" s="92">
        <f t="shared" si="229"/>
        <v>2.9617389777161031E-2</v>
      </c>
      <c r="BN55" s="164">
        <f t="shared" si="206"/>
        <v>22819.498000000003</v>
      </c>
      <c r="BO55" s="164">
        <f t="shared" si="207"/>
        <v>29550.539000000001</v>
      </c>
    </row>
    <row r="56" spans="1:67" ht="20.100000000000001" customHeight="1" x14ac:dyDescent="0.25">
      <c r="A56" s="178" t="s">
        <v>85</v>
      </c>
      <c r="B56" s="25">
        <v>87.69</v>
      </c>
      <c r="C56" s="256">
        <v>193.86</v>
      </c>
      <c r="D56" s="256">
        <v>760.19999999999993</v>
      </c>
      <c r="E56" s="256">
        <v>201.37000000000003</v>
      </c>
      <c r="F56" s="256">
        <v>0.83</v>
      </c>
      <c r="G56" s="256">
        <v>312.90000000000003</v>
      </c>
      <c r="H56" s="256">
        <v>805.90999999999985</v>
      </c>
      <c r="I56" s="256">
        <v>97.779999999999973</v>
      </c>
      <c r="J56" s="3">
        <v>379.49000000000007</v>
      </c>
      <c r="K56" s="92">
        <f t="shared" si="222"/>
        <v>2.881059521374516</v>
      </c>
      <c r="L56" s="3">
        <v>80469.45</v>
      </c>
      <c r="M56" s="256">
        <v>123040.03000000013</v>
      </c>
      <c r="N56" s="256">
        <v>125120.51999999996</v>
      </c>
      <c r="O56" s="256">
        <v>89935.11</v>
      </c>
      <c r="P56" s="256">
        <v>114563.67999999995</v>
      </c>
      <c r="Q56" s="256">
        <v>112203.61000000006</v>
      </c>
      <c r="R56" s="256">
        <v>84181.98000000001</v>
      </c>
      <c r="S56" s="256">
        <v>122243.79999999989</v>
      </c>
      <c r="T56" s="3">
        <v>107584.37999999992</v>
      </c>
      <c r="U56" s="92">
        <f t="shared" si="223"/>
        <v>-0.11991953784159183</v>
      </c>
      <c r="W56" s="163" t="s">
        <v>85</v>
      </c>
      <c r="X56" s="25">
        <v>50.512</v>
      </c>
      <c r="Y56" s="256">
        <v>76.984999999999985</v>
      </c>
      <c r="Z56" s="256">
        <v>140.74100000000001</v>
      </c>
      <c r="AA56" s="256">
        <v>108.19399999999999</v>
      </c>
      <c r="AB56" s="256">
        <v>2.327</v>
      </c>
      <c r="AC56" s="256">
        <v>108.241</v>
      </c>
      <c r="AD56" s="256">
        <v>89.242999999999995</v>
      </c>
      <c r="AE56" s="256">
        <v>81.237000000000023</v>
      </c>
      <c r="AF56" s="3">
        <v>251.595</v>
      </c>
      <c r="AG56" s="92">
        <f t="shared" si="224"/>
        <v>2.097049374053694</v>
      </c>
      <c r="AH56" s="3">
        <v>17415.862000000005</v>
      </c>
      <c r="AI56" s="256">
        <v>20004.232999999982</v>
      </c>
      <c r="AJ56" s="256">
        <v>23077.424999999992</v>
      </c>
      <c r="AK56" s="256">
        <v>20396.612000000005</v>
      </c>
      <c r="AL56" s="256">
        <v>22655.134000000016</v>
      </c>
      <c r="AM56" s="256">
        <v>25022.574999999983</v>
      </c>
      <c r="AN56" s="256">
        <v>20750.199000000015</v>
      </c>
      <c r="AO56" s="256">
        <v>28108.851999999995</v>
      </c>
      <c r="AP56" s="3">
        <v>27303.965999999968</v>
      </c>
      <c r="AQ56" s="92">
        <f t="shared" si="225"/>
        <v>-2.8634609481740052E-2</v>
      </c>
      <c r="AS56" s="183">
        <f t="shared" si="208"/>
        <v>5.7602919375071266</v>
      </c>
      <c r="AT56" s="259">
        <f t="shared" si="209"/>
        <v>3.9711647580728346</v>
      </c>
      <c r="AU56" s="259">
        <f t="shared" si="210"/>
        <v>1.8513680610365695</v>
      </c>
      <c r="AV56" s="259">
        <f t="shared" si="211"/>
        <v>5.3728956646968253</v>
      </c>
      <c r="AW56" s="259">
        <f t="shared" si="212"/>
        <v>28.036144578313255</v>
      </c>
      <c r="AX56" s="259">
        <f t="shared" si="213"/>
        <v>3.4592841163310957</v>
      </c>
      <c r="AY56" s="259">
        <f t="shared" si="214"/>
        <v>1.1073569008946409</v>
      </c>
      <c r="AZ56" s="259">
        <f t="shared" si="214"/>
        <v>8.3081407240744571</v>
      </c>
      <c r="BA56" s="165">
        <f t="shared" si="230"/>
        <v>6.629818967561727</v>
      </c>
      <c r="BB56" s="92">
        <f t="shared" si="227"/>
        <v>-0.20200930776839945</v>
      </c>
      <c r="BC56" s="165">
        <f t="shared" si="215"/>
        <v>2.1642824699311363</v>
      </c>
      <c r="BD56" s="259">
        <f t="shared" si="216"/>
        <v>1.6258312843389231</v>
      </c>
      <c r="BE56" s="259">
        <f t="shared" si="217"/>
        <v>1.8444156881700937</v>
      </c>
      <c r="BF56" s="259">
        <f t="shared" si="218"/>
        <v>2.2679253964330508</v>
      </c>
      <c r="BG56" s="259">
        <f t="shared" si="219"/>
        <v>1.9775145141985686</v>
      </c>
      <c r="BH56" s="259">
        <f t="shared" si="220"/>
        <v>2.2301042720461464</v>
      </c>
      <c r="BI56" s="259">
        <f t="shared" si="221"/>
        <v>2.4649217088977964</v>
      </c>
      <c r="BJ56" s="259">
        <f t="shared" si="221"/>
        <v>2.2994092133916011</v>
      </c>
      <c r="BK56" s="343">
        <f t="shared" si="228"/>
        <v>2.5379117303088039</v>
      </c>
      <c r="BL56" s="92">
        <f t="shared" si="229"/>
        <v>0.10372338926372068</v>
      </c>
      <c r="BN56" s="164">
        <f t="shared" si="206"/>
        <v>20660.956000000017</v>
      </c>
      <c r="BO56" s="164">
        <f t="shared" si="207"/>
        <v>27052.370999999966</v>
      </c>
    </row>
    <row r="57" spans="1:67" ht="20.100000000000001" customHeight="1" x14ac:dyDescent="0.25">
      <c r="A57" s="178" t="s">
        <v>86</v>
      </c>
      <c r="B57" s="25">
        <v>303.20000000000005</v>
      </c>
      <c r="C57" s="256">
        <v>239.99999999999997</v>
      </c>
      <c r="D57" s="256">
        <v>243.11000000000004</v>
      </c>
      <c r="E57" s="256">
        <v>240.37</v>
      </c>
      <c r="F57" s="256">
        <v>134.97000000000006</v>
      </c>
      <c r="G57" s="256">
        <v>337.20000000000005</v>
      </c>
      <c r="H57" s="256">
        <v>84.99</v>
      </c>
      <c r="I57" s="256">
        <v>171.96000000000004</v>
      </c>
      <c r="J57" s="3">
        <v>42.180000000000014</v>
      </c>
      <c r="K57" s="92">
        <f t="shared" si="222"/>
        <v>-0.7547103977669225</v>
      </c>
      <c r="L57" s="3">
        <v>121245.22000000007</v>
      </c>
      <c r="M57" s="256">
        <v>148123.03999999998</v>
      </c>
      <c r="N57" s="256">
        <v>145034.51999999987</v>
      </c>
      <c r="O57" s="256">
        <v>118029.58</v>
      </c>
      <c r="P57" s="256">
        <v>152352.9499999999</v>
      </c>
      <c r="Q57" s="256">
        <v>143202.34999999995</v>
      </c>
      <c r="R57" s="256">
        <v>113759.98999999999</v>
      </c>
      <c r="S57" s="256">
        <v>109766.18999999993</v>
      </c>
      <c r="T57" s="3">
        <v>119748.02999999997</v>
      </c>
      <c r="U57" s="92">
        <f t="shared" si="223"/>
        <v>9.0937291346270169E-2</v>
      </c>
      <c r="W57" s="163" t="s">
        <v>86</v>
      </c>
      <c r="X57" s="25">
        <v>101.88200000000002</v>
      </c>
      <c r="Y57" s="256">
        <v>208.25</v>
      </c>
      <c r="Z57" s="256">
        <v>120.58900000000001</v>
      </c>
      <c r="AA57" s="256">
        <v>63.236000000000004</v>
      </c>
      <c r="AB57" s="256">
        <v>133.27200000000002</v>
      </c>
      <c r="AC57" s="256">
        <v>88.903999999999996</v>
      </c>
      <c r="AD57" s="256">
        <v>66.512999999999991</v>
      </c>
      <c r="AE57" s="256">
        <v>161.839</v>
      </c>
      <c r="AF57" s="3">
        <v>69.401999999999987</v>
      </c>
      <c r="AG57" s="92">
        <f t="shared" si="224"/>
        <v>-0.57116640611966218</v>
      </c>
      <c r="AH57" s="3">
        <v>21585.097000000031</v>
      </c>
      <c r="AI57" s="256">
        <v>27388.943999999978</v>
      </c>
      <c r="AJ57" s="256">
        <v>30041.980000000014</v>
      </c>
      <c r="AK57" s="256">
        <v>31158.237999999987</v>
      </c>
      <c r="AL57" s="256">
        <v>32854.051000000014</v>
      </c>
      <c r="AM57" s="256">
        <v>32382.404999999973</v>
      </c>
      <c r="AN57" s="256">
        <v>26168.737000000016</v>
      </c>
      <c r="AO57" s="256">
        <v>29583.498000000007</v>
      </c>
      <c r="AP57" s="3">
        <v>33481.469999999979</v>
      </c>
      <c r="AQ57" s="92">
        <f t="shared" si="225"/>
        <v>0.13176170039121038</v>
      </c>
      <c r="AS57" s="183">
        <f t="shared" si="208"/>
        <v>3.3602242744063329</v>
      </c>
      <c r="AT57" s="259">
        <f t="shared" si="209"/>
        <v>8.6770833333333339</v>
      </c>
      <c r="AU57" s="259">
        <f t="shared" si="210"/>
        <v>4.960264900662251</v>
      </c>
      <c r="AV57" s="259">
        <f t="shared" si="211"/>
        <v>2.6307775512751173</v>
      </c>
      <c r="AW57" s="259">
        <f t="shared" si="212"/>
        <v>9.8741942653923065</v>
      </c>
      <c r="AX57" s="259">
        <f t="shared" si="213"/>
        <v>2.636536180308422</v>
      </c>
      <c r="AY57" s="259">
        <f t="shared" si="214"/>
        <v>7.8259795270031765</v>
      </c>
      <c r="AZ57" s="259">
        <f t="shared" si="214"/>
        <v>9.4114328913700831</v>
      </c>
      <c r="BA57" s="165">
        <f t="shared" si="230"/>
        <v>16.453769559032708</v>
      </c>
      <c r="BB57" s="92">
        <f t="shared" si="227"/>
        <v>0.74827465158043815</v>
      </c>
      <c r="BC57" s="165">
        <f t="shared" si="215"/>
        <v>1.78028436914874</v>
      </c>
      <c r="BD57" s="259">
        <f t="shared" si="216"/>
        <v>1.8490670998920886</v>
      </c>
      <c r="BE57" s="259">
        <f t="shared" si="217"/>
        <v>2.0713675613226452</v>
      </c>
      <c r="BF57" s="259">
        <f t="shared" si="218"/>
        <v>2.6398668876056313</v>
      </c>
      <c r="BG57" s="259">
        <f t="shared" si="219"/>
        <v>2.1564433770399614</v>
      </c>
      <c r="BH57" s="259">
        <f t="shared" si="220"/>
        <v>2.2613040218962874</v>
      </c>
      <c r="BI57" s="259">
        <f t="shared" si="221"/>
        <v>2.3003462816760107</v>
      </c>
      <c r="BJ57" s="259">
        <f t="shared" si="221"/>
        <v>2.6951375464521474</v>
      </c>
      <c r="BK57" s="343">
        <f t="shared" si="228"/>
        <v>2.795993387114593</v>
      </c>
      <c r="BL57" s="92">
        <f t="shared" si="229"/>
        <v>3.7421407599478998E-2</v>
      </c>
      <c r="BN57" s="164">
        <f t="shared" si="206"/>
        <v>26102.224000000017</v>
      </c>
      <c r="BO57" s="164">
        <f t="shared" si="207"/>
        <v>33412.067999999977</v>
      </c>
    </row>
    <row r="58" spans="1:67" ht="20.100000000000001" customHeight="1" x14ac:dyDescent="0.25">
      <c r="A58" s="178" t="s">
        <v>87</v>
      </c>
      <c r="B58" s="25">
        <v>733.11</v>
      </c>
      <c r="C58" s="256">
        <v>19</v>
      </c>
      <c r="D58" s="256">
        <v>777.31</v>
      </c>
      <c r="E58" s="256">
        <v>199.58</v>
      </c>
      <c r="F58" s="256">
        <v>112.44000000000001</v>
      </c>
      <c r="G58" s="256">
        <v>335.96999999999997</v>
      </c>
      <c r="H58" s="256">
        <v>208.92000000000002</v>
      </c>
      <c r="I58" s="256">
        <v>156.26000000000005</v>
      </c>
      <c r="J58" s="3">
        <v>103.26000000000002</v>
      </c>
      <c r="K58" s="92">
        <f t="shared" si="222"/>
        <v>-0.33917829258927434</v>
      </c>
      <c r="L58" s="3">
        <v>103944.79999999996</v>
      </c>
      <c r="M58" s="256">
        <v>126697.19000000006</v>
      </c>
      <c r="N58" s="256">
        <v>128779.38999999998</v>
      </c>
      <c r="O58" s="256">
        <v>107220.34000000003</v>
      </c>
      <c r="P58" s="256">
        <v>93191.830000000045</v>
      </c>
      <c r="Q58" s="256">
        <v>109094.74000000005</v>
      </c>
      <c r="R58" s="256">
        <v>96182.719999999987</v>
      </c>
      <c r="S58" s="256">
        <v>105913.96999999993</v>
      </c>
      <c r="T58" s="3">
        <v>100928.46000000004</v>
      </c>
      <c r="U58" s="92">
        <f t="shared" si="223"/>
        <v>-4.7071316465617297E-2</v>
      </c>
      <c r="W58" s="163" t="s">
        <v>87</v>
      </c>
      <c r="X58" s="25">
        <v>248.68200000000002</v>
      </c>
      <c r="Y58" s="256">
        <v>13.135</v>
      </c>
      <c r="Z58" s="256">
        <v>170.39499999999998</v>
      </c>
      <c r="AA58" s="256">
        <v>85.355999999999995</v>
      </c>
      <c r="AB58" s="256">
        <v>57.158000000000001</v>
      </c>
      <c r="AC58" s="256">
        <v>62.073999999999998</v>
      </c>
      <c r="AD58" s="256">
        <v>182.14699999999996</v>
      </c>
      <c r="AE58" s="256">
        <v>90.742000000000004</v>
      </c>
      <c r="AF58" s="3">
        <v>92.774000000000001</v>
      </c>
      <c r="AG58" s="92">
        <f t="shared" si="224"/>
        <v>2.2393158625553727E-2</v>
      </c>
      <c r="AH58" s="3">
        <v>17333.093000000012</v>
      </c>
      <c r="AI58" s="256">
        <v>19429.269</v>
      </c>
      <c r="AJ58" s="256">
        <v>22173.393</v>
      </c>
      <c r="AK58" s="256">
        <v>23485.576000000015</v>
      </c>
      <c r="AL58" s="256">
        <v>20594.052000000025</v>
      </c>
      <c r="AM58" s="256">
        <v>21320.543000000012</v>
      </c>
      <c r="AN58" s="256">
        <v>22518.471000000009</v>
      </c>
      <c r="AO58" s="256">
        <v>23833.485000000011</v>
      </c>
      <c r="AP58" s="3">
        <v>25464.178999999975</v>
      </c>
      <c r="AQ58" s="92">
        <f t="shared" si="225"/>
        <v>6.842029187086833E-2</v>
      </c>
      <c r="AS58" s="183">
        <f t="shared" si="208"/>
        <v>3.3921512460613008</v>
      </c>
      <c r="AT58" s="259">
        <f t="shared" si="209"/>
        <v>6.9131578947368419</v>
      </c>
      <c r="AU58" s="259">
        <f t="shared" si="210"/>
        <v>2.1921112554836548</v>
      </c>
      <c r="AV58" s="259">
        <f t="shared" si="211"/>
        <v>4.2767812406052705</v>
      </c>
      <c r="AW58" s="259">
        <f t="shared" si="212"/>
        <v>5.0834222696549265</v>
      </c>
      <c r="AX58" s="259">
        <f t="shared" si="213"/>
        <v>1.8476054409619906</v>
      </c>
      <c r="AY58" s="259">
        <f t="shared" si="214"/>
        <v>8.7185046907907306</v>
      </c>
      <c r="AZ58" s="259">
        <f t="shared" si="214"/>
        <v>5.8071163445539478</v>
      </c>
      <c r="BA58" s="165">
        <f t="shared" si="230"/>
        <v>8.9845051326747996</v>
      </c>
      <c r="BB58" s="92">
        <f t="shared" si="227"/>
        <v>0.54715431887302945</v>
      </c>
      <c r="BC58" s="165">
        <f t="shared" si="215"/>
        <v>1.6675286305808483</v>
      </c>
      <c r="BD58" s="259">
        <f t="shared" si="216"/>
        <v>1.5335201199016324</v>
      </c>
      <c r="BE58" s="259">
        <f t="shared" si="217"/>
        <v>1.7218122402971472</v>
      </c>
      <c r="BF58" s="259">
        <f t="shared" si="218"/>
        <v>2.1904030522566904</v>
      </c>
      <c r="BG58" s="259">
        <f t="shared" si="219"/>
        <v>2.2098559498187784</v>
      </c>
      <c r="BH58" s="259">
        <f t="shared" si="220"/>
        <v>1.9543144793232015</v>
      </c>
      <c r="BI58" s="259">
        <f t="shared" si="221"/>
        <v>2.3412179443459293</v>
      </c>
      <c r="BJ58" s="259">
        <f t="shared" si="221"/>
        <v>2.2502683073819276</v>
      </c>
      <c r="BK58" s="343">
        <f t="shared" si="228"/>
        <v>2.5229929199355627</v>
      </c>
      <c r="BL58" s="92">
        <f t="shared" si="229"/>
        <v>0.12119648650739621</v>
      </c>
      <c r="BN58" s="164">
        <f t="shared" si="206"/>
        <v>22336.324000000008</v>
      </c>
      <c r="BO58" s="164">
        <f t="shared" si="207"/>
        <v>25371.404999999973</v>
      </c>
    </row>
    <row r="59" spans="1:67" ht="20.100000000000001" customHeight="1" x14ac:dyDescent="0.25">
      <c r="A59" s="178" t="s">
        <v>88</v>
      </c>
      <c r="B59" s="25">
        <v>75.409999999999982</v>
      </c>
      <c r="C59" s="256">
        <v>202.55</v>
      </c>
      <c r="D59" s="256">
        <v>126.27000000000001</v>
      </c>
      <c r="E59" s="256">
        <v>192.72</v>
      </c>
      <c r="F59" s="256">
        <v>183.71</v>
      </c>
      <c r="G59" s="256">
        <v>506.25</v>
      </c>
      <c r="H59" s="256">
        <v>278.89</v>
      </c>
      <c r="I59" s="256">
        <v>2.5899999999999994</v>
      </c>
      <c r="J59" s="3"/>
      <c r="K59" s="92" t="str">
        <f t="shared" si="222"/>
        <v/>
      </c>
      <c r="L59" s="3">
        <v>137727.64000000004</v>
      </c>
      <c r="M59" s="256">
        <v>135396.7600000001</v>
      </c>
      <c r="N59" s="256">
        <v>128850.10999999991</v>
      </c>
      <c r="O59" s="256">
        <v>149577.98000000007</v>
      </c>
      <c r="P59" s="256">
        <v>166278.61999999994</v>
      </c>
      <c r="Q59" s="256">
        <v>139990.40999999989</v>
      </c>
      <c r="R59" s="256">
        <v>114963.66999999993</v>
      </c>
      <c r="S59" s="256">
        <v>120221.65000000013</v>
      </c>
      <c r="T59" s="3"/>
      <c r="U59" s="92" t="str">
        <f t="shared" si="223"/>
        <v/>
      </c>
      <c r="W59" s="163" t="s">
        <v>88</v>
      </c>
      <c r="X59" s="25">
        <v>26.283999999999999</v>
      </c>
      <c r="Y59" s="256">
        <v>140.136</v>
      </c>
      <c r="Z59" s="256">
        <v>62.427000000000007</v>
      </c>
      <c r="AA59" s="256">
        <v>148.22899999999998</v>
      </c>
      <c r="AB59" s="256">
        <v>99.02600000000001</v>
      </c>
      <c r="AC59" s="256">
        <v>189.15099999999995</v>
      </c>
      <c r="AD59" s="256">
        <v>114.91000000000001</v>
      </c>
      <c r="AE59" s="256">
        <v>15.391</v>
      </c>
      <c r="AF59" s="3"/>
      <c r="AG59" s="92" t="str">
        <f t="shared" si="224"/>
        <v/>
      </c>
      <c r="AH59" s="3">
        <v>27788.44999999999</v>
      </c>
      <c r="AI59" s="256">
        <v>28869.683000000026</v>
      </c>
      <c r="AJ59" s="256">
        <v>26669.555999999982</v>
      </c>
      <c r="AK59" s="256">
        <v>36191.052999999971</v>
      </c>
      <c r="AL59" s="256">
        <v>36827.313000000016</v>
      </c>
      <c r="AM59" s="256">
        <v>34137.561000000023</v>
      </c>
      <c r="AN59" s="256">
        <v>30068.736999999986</v>
      </c>
      <c r="AO59" s="256">
        <v>32961.34599999999</v>
      </c>
      <c r="AP59" s="3"/>
      <c r="AQ59" s="92" t="str">
        <f t="shared" si="225"/>
        <v/>
      </c>
      <c r="AS59" s="183">
        <f t="shared" si="208"/>
        <v>3.485479379392654</v>
      </c>
      <c r="AT59" s="259">
        <f t="shared" si="209"/>
        <v>6.9185880029622302</v>
      </c>
      <c r="AU59" s="259">
        <f t="shared" si="210"/>
        <v>4.9439296745070092</v>
      </c>
      <c r="AV59" s="259">
        <f t="shared" si="211"/>
        <v>7.6914176006641757</v>
      </c>
      <c r="AW59" s="259">
        <f t="shared" si="212"/>
        <v>5.3903434761308588</v>
      </c>
      <c r="AX59" s="259">
        <f t="shared" si="213"/>
        <v>3.7363160493827152</v>
      </c>
      <c r="AY59" s="259">
        <f t="shared" si="214"/>
        <v>4.120262469073829</v>
      </c>
      <c r="AZ59" s="259">
        <f t="shared" si="214"/>
        <v>59.42471042471044</v>
      </c>
      <c r="BA59" s="165" t="str">
        <f t="shared" si="230"/>
        <v/>
      </c>
      <c r="BB59" s="92" t="str">
        <f t="shared" si="227"/>
        <v/>
      </c>
      <c r="BC59" s="165">
        <f t="shared" si="215"/>
        <v>2.0176378539558204</v>
      </c>
      <c r="BD59" s="259">
        <f t="shared" si="216"/>
        <v>2.1322284964573752</v>
      </c>
      <c r="BE59" s="259">
        <f t="shared" si="217"/>
        <v>2.0698124355501131</v>
      </c>
      <c r="BF59" s="259">
        <f t="shared" si="218"/>
        <v>2.4195441735474672</v>
      </c>
      <c r="BG59" s="259">
        <f t="shared" si="219"/>
        <v>2.2147954439362096</v>
      </c>
      <c r="BH59" s="259">
        <f t="shared" si="220"/>
        <v>2.4385642559372496</v>
      </c>
      <c r="BI59" s="259">
        <f t="shared" si="221"/>
        <v>2.615499052874704</v>
      </c>
      <c r="BJ59" s="259">
        <f t="shared" si="221"/>
        <v>2.7417146578839962</v>
      </c>
      <c r="BK59" s="343" t="str">
        <f t="shared" si="228"/>
        <v/>
      </c>
      <c r="BL59" s="92" t="str">
        <f t="shared" si="229"/>
        <v/>
      </c>
      <c r="BN59" s="164">
        <f t="shared" si="206"/>
        <v>29953.826999999987</v>
      </c>
      <c r="BO59" s="164">
        <f t="shared" si="207"/>
        <v>0</v>
      </c>
    </row>
    <row r="60" spans="1:67" ht="20.100000000000001" customHeight="1" x14ac:dyDescent="0.25">
      <c r="A60" s="178" t="s">
        <v>89</v>
      </c>
      <c r="B60" s="25">
        <v>240.72</v>
      </c>
      <c r="C60" s="256">
        <v>303.53000000000003</v>
      </c>
      <c r="D60" s="256">
        <v>1.4</v>
      </c>
      <c r="E60" s="256">
        <v>199.3</v>
      </c>
      <c r="F60" s="256">
        <v>162.61000000000001</v>
      </c>
      <c r="G60" s="256">
        <v>265.22999999999996</v>
      </c>
      <c r="H60" s="256">
        <v>74.89</v>
      </c>
      <c r="I60" s="256">
        <v>2.6999999999999997</v>
      </c>
      <c r="J60" s="3"/>
      <c r="K60" s="92" t="str">
        <f t="shared" si="222"/>
        <v/>
      </c>
      <c r="L60" s="3">
        <v>96321.399999999951</v>
      </c>
      <c r="M60" s="256">
        <v>139396.15999999995</v>
      </c>
      <c r="N60" s="256">
        <v>143871.70000000001</v>
      </c>
      <c r="O60" s="256">
        <v>165296.83000000013</v>
      </c>
      <c r="P60" s="256">
        <v>162972.80000000025</v>
      </c>
      <c r="Q60" s="256">
        <v>134613.07000000015</v>
      </c>
      <c r="R60" s="256">
        <v>111066.13999999998</v>
      </c>
      <c r="S60" s="256">
        <v>140328.28</v>
      </c>
      <c r="T60" s="3"/>
      <c r="U60" s="92" t="str">
        <f t="shared" si="223"/>
        <v/>
      </c>
      <c r="W60" s="163" t="s">
        <v>89</v>
      </c>
      <c r="X60" s="25">
        <v>80.941000000000003</v>
      </c>
      <c r="Y60" s="256">
        <v>133.739</v>
      </c>
      <c r="Z60" s="256">
        <v>0.89600000000000013</v>
      </c>
      <c r="AA60" s="256">
        <v>99.911000000000001</v>
      </c>
      <c r="AB60" s="256">
        <v>62.055999999999997</v>
      </c>
      <c r="AC60" s="256">
        <v>42.978000000000009</v>
      </c>
      <c r="AD60" s="256">
        <v>73.328000000000003</v>
      </c>
      <c r="AE60" s="256">
        <v>7.7379999999999995</v>
      </c>
      <c r="AF60" s="3"/>
      <c r="AG60" s="92" t="str">
        <f t="shared" si="224"/>
        <v/>
      </c>
      <c r="AH60" s="3">
        <v>22777.257000000005</v>
      </c>
      <c r="AI60" s="256">
        <v>31524.350999999995</v>
      </c>
      <c r="AJ60" s="256">
        <v>36803.372000000003</v>
      </c>
      <c r="AK60" s="256">
        <v>39015.558000000005</v>
      </c>
      <c r="AL60" s="256">
        <v>41900.000000000029</v>
      </c>
      <c r="AM60" s="256">
        <v>32669.316000000006</v>
      </c>
      <c r="AN60" s="256">
        <v>30619.883999999991</v>
      </c>
      <c r="AO60" s="256">
        <v>36045.881999999991</v>
      </c>
      <c r="AP60" s="3"/>
      <c r="AQ60" s="92" t="str">
        <f t="shared" si="225"/>
        <v/>
      </c>
      <c r="AS60" s="183">
        <f t="shared" si="208"/>
        <v>3.3624543037554004</v>
      </c>
      <c r="AT60" s="259">
        <f t="shared" si="209"/>
        <v>4.4061213059664608</v>
      </c>
      <c r="AU60" s="259">
        <f t="shared" si="210"/>
        <v>6.4000000000000012</v>
      </c>
      <c r="AV60" s="259">
        <f t="shared" si="211"/>
        <v>5.0130958354239841</v>
      </c>
      <c r="AW60" s="259">
        <f t="shared" si="212"/>
        <v>3.816247463255642</v>
      </c>
      <c r="AX60" s="259">
        <f t="shared" si="213"/>
        <v>1.6204049315688276</v>
      </c>
      <c r="AY60" s="259">
        <f t="shared" si="214"/>
        <v>9.7914274268927759</v>
      </c>
      <c r="AZ60" s="259">
        <f t="shared" si="214"/>
        <v>28.659259259259258</v>
      </c>
      <c r="BA60" s="165" t="str">
        <f t="shared" si="230"/>
        <v/>
      </c>
      <c r="BB60" s="92" t="str">
        <f t="shared" si="227"/>
        <v/>
      </c>
      <c r="BC60" s="165">
        <f t="shared" si="215"/>
        <v>2.3647140718469641</v>
      </c>
      <c r="BD60" s="259">
        <f t="shared" si="216"/>
        <v>2.2614935016861302</v>
      </c>
      <c r="BE60" s="259">
        <f t="shared" si="217"/>
        <v>2.5580688905462297</v>
      </c>
      <c r="BF60" s="259">
        <f t="shared" si="218"/>
        <v>2.3603331049966276</v>
      </c>
      <c r="BG60" s="259">
        <f t="shared" si="219"/>
        <v>2.5709811698639262</v>
      </c>
      <c r="BH60" s="259">
        <f t="shared" si="220"/>
        <v>2.426905203187177</v>
      </c>
      <c r="BI60" s="259">
        <f t="shared" si="221"/>
        <v>2.7569053898875029</v>
      </c>
      <c r="BJ60" s="259">
        <f t="shared" si="221"/>
        <v>2.5686826632521962</v>
      </c>
      <c r="BK60" s="343" t="str">
        <f t="shared" si="228"/>
        <v/>
      </c>
      <c r="BL60" s="92" t="str">
        <f t="shared" si="229"/>
        <v/>
      </c>
      <c r="BN60" s="164">
        <f t="shared" si="206"/>
        <v>30546.55599999999</v>
      </c>
      <c r="BO60" s="164">
        <f t="shared" si="207"/>
        <v>0</v>
      </c>
    </row>
    <row r="61" spans="1:67" ht="20.100000000000001" customHeight="1" x14ac:dyDescent="0.25">
      <c r="A61" s="178" t="s">
        <v>90</v>
      </c>
      <c r="B61" s="25">
        <v>134.53000000000003</v>
      </c>
      <c r="C61" s="256">
        <v>176.85999999999999</v>
      </c>
      <c r="D61" s="256">
        <v>203.78999999999996</v>
      </c>
      <c r="E61" s="256">
        <v>75.959999999999994</v>
      </c>
      <c r="F61" s="256">
        <v>86.76</v>
      </c>
      <c r="G61" s="256">
        <v>338.64999999999992</v>
      </c>
      <c r="H61" s="256">
        <v>107.72999999999999</v>
      </c>
      <c r="I61" s="256">
        <v>189.56000000000003</v>
      </c>
      <c r="J61" s="3"/>
      <c r="K61" s="92" t="str">
        <f t="shared" si="222"/>
        <v/>
      </c>
      <c r="L61" s="3">
        <v>128709.03000000012</v>
      </c>
      <c r="M61" s="256">
        <v>150076.9599999999</v>
      </c>
      <c r="N61" s="256">
        <v>143385.01999999976</v>
      </c>
      <c r="O61" s="256">
        <v>130629.12999999999</v>
      </c>
      <c r="P61" s="256">
        <v>133047.13999999996</v>
      </c>
      <c r="Q61" s="256">
        <v>119520.93999999986</v>
      </c>
      <c r="R61" s="256">
        <v>122140.29999999996</v>
      </c>
      <c r="S61" s="256">
        <v>105628.01</v>
      </c>
      <c r="T61" s="3"/>
      <c r="U61" s="92" t="str">
        <f t="shared" si="223"/>
        <v/>
      </c>
      <c r="W61" s="163" t="s">
        <v>90</v>
      </c>
      <c r="X61" s="25">
        <v>62.047999999999995</v>
      </c>
      <c r="Y61" s="256">
        <v>49.418999999999997</v>
      </c>
      <c r="Z61" s="256">
        <v>115.30700000000002</v>
      </c>
      <c r="AA61" s="256">
        <v>48.548999999999999</v>
      </c>
      <c r="AB61" s="256">
        <v>60.350999999999999</v>
      </c>
      <c r="AC61" s="256">
        <v>250.62000000000003</v>
      </c>
      <c r="AD61" s="256">
        <v>66.029999999999987</v>
      </c>
      <c r="AE61" s="256">
        <v>58.631000000000007</v>
      </c>
      <c r="AF61" s="3"/>
      <c r="AG61" s="92" t="str">
        <f t="shared" si="224"/>
        <v/>
      </c>
      <c r="AH61" s="3">
        <v>25464.052000000007</v>
      </c>
      <c r="AI61" s="256">
        <v>29523.48000000001</v>
      </c>
      <c r="AJ61" s="256">
        <v>31498.723000000002</v>
      </c>
      <c r="AK61" s="256">
        <v>30997.326000000052</v>
      </c>
      <c r="AL61" s="256">
        <v>32940.034999999967</v>
      </c>
      <c r="AM61" s="256">
        <v>29831.125000000007</v>
      </c>
      <c r="AN61" s="256">
        <v>34512.415000000015</v>
      </c>
      <c r="AO61" s="256">
        <v>31123.434000000001</v>
      </c>
      <c r="AP61" s="3"/>
      <c r="AQ61" s="92" t="str">
        <f t="shared" si="225"/>
        <v/>
      </c>
      <c r="AS61" s="183">
        <f>(X61/B61)*10</f>
        <v>4.6122054560321102</v>
      </c>
      <c r="AT61" s="259">
        <f>(Y61/C61)*10</f>
        <v>2.7942440348298092</v>
      </c>
      <c r="AU61" s="259">
        <f t="shared" ref="AU61:AW62" si="231">IF(Z61="","",(Z61/D61)*10)</f>
        <v>5.6581284655773123</v>
      </c>
      <c r="AV61" s="259">
        <f t="shared" si="231"/>
        <v>6.3913902053712492</v>
      </c>
      <c r="AW61" s="259">
        <f t="shared" si="231"/>
        <v>6.9560857538035954</v>
      </c>
      <c r="AX61" s="259">
        <f t="shared" ref="AX61:AX62" si="232">IF(AC61="","",(AC61/G61)*10)</f>
        <v>7.400561051232839</v>
      </c>
      <c r="AY61" s="259">
        <f t="shared" ref="AY61:AZ62" si="233">IF(AD61="","",(AD61/H61)*10)</f>
        <v>6.129211918685602</v>
      </c>
      <c r="AZ61" s="259">
        <f t="shared" si="233"/>
        <v>3.0930048533445875</v>
      </c>
      <c r="BA61" s="165" t="str">
        <f t="shared" si="230"/>
        <v/>
      </c>
      <c r="BB61" s="92" t="str">
        <f t="shared" si="227"/>
        <v/>
      </c>
      <c r="BC61" s="165">
        <f>(AH61/L61)*10</f>
        <v>1.9784200067392308</v>
      </c>
      <c r="BD61" s="259">
        <f>(AI61/M61)*10</f>
        <v>1.9672226836151285</v>
      </c>
      <c r="BE61" s="259">
        <f t="shared" ref="BE61:BG62" si="234">IF(AJ61="","",(AJ61/N61)*10)</f>
        <v>2.1967931517532344</v>
      </c>
      <c r="BF61" s="259">
        <f t="shared" si="234"/>
        <v>2.3729260081576027</v>
      </c>
      <c r="BG61" s="259">
        <f t="shared" si="234"/>
        <v>2.4758168420606395</v>
      </c>
      <c r="BH61" s="259">
        <f t="shared" ref="BH61:BH62" si="235">IF(AM61="","",(AM61/Q61)*10)</f>
        <v>2.4958910965727048</v>
      </c>
      <c r="BI61" s="259">
        <f t="shared" ref="BI61:BJ62" si="236">IF(AN61="","",(AN61/R61)*10)</f>
        <v>2.8256369928680405</v>
      </c>
      <c r="BJ61" s="259">
        <f t="shared" si="236"/>
        <v>2.9465133348625998</v>
      </c>
      <c r="BK61" s="343" t="str">
        <f t="shared" si="228"/>
        <v/>
      </c>
      <c r="BL61" s="92" t="str">
        <f t="shared" si="229"/>
        <v/>
      </c>
      <c r="BN61" s="164">
        <f t="shared" si="206"/>
        <v>34446.385000000017</v>
      </c>
      <c r="BO61" s="164">
        <f t="shared" si="207"/>
        <v>0</v>
      </c>
    </row>
    <row r="62" spans="1:67" ht="20.100000000000001" customHeight="1" thickBot="1" x14ac:dyDescent="0.3">
      <c r="A62" s="179" t="s">
        <v>91</v>
      </c>
      <c r="B62" s="28">
        <v>93.24</v>
      </c>
      <c r="C62" s="257">
        <v>124.46000000000001</v>
      </c>
      <c r="D62" s="257">
        <v>113.12</v>
      </c>
      <c r="E62" s="257">
        <v>110.57000000000001</v>
      </c>
      <c r="F62" s="257">
        <v>72.960000000000008</v>
      </c>
      <c r="G62" s="257">
        <v>208.45</v>
      </c>
      <c r="H62" s="257">
        <v>87.240000000000009</v>
      </c>
      <c r="I62" s="257">
        <v>106.97</v>
      </c>
      <c r="J62" s="180"/>
      <c r="K62" s="95" t="str">
        <f t="shared" si="222"/>
        <v/>
      </c>
      <c r="L62" s="180">
        <v>76422.39</v>
      </c>
      <c r="M62" s="257">
        <v>98632.750000000015</v>
      </c>
      <c r="N62" s="257">
        <v>93700.91999999994</v>
      </c>
      <c r="O62" s="257">
        <v>82943.079999999973</v>
      </c>
      <c r="P62" s="257">
        <v>100845.22000000002</v>
      </c>
      <c r="Q62" s="257">
        <v>82769.729999999952</v>
      </c>
      <c r="R62" s="257">
        <v>78074.199999999866</v>
      </c>
      <c r="S62" s="257">
        <v>92901.829999999958</v>
      </c>
      <c r="T62" s="180"/>
      <c r="U62" s="92" t="str">
        <f t="shared" si="223"/>
        <v/>
      </c>
      <c r="W62" s="166" t="s">
        <v>91</v>
      </c>
      <c r="X62" s="28">
        <v>30.416</v>
      </c>
      <c r="Y62" s="257">
        <v>47.312999999999995</v>
      </c>
      <c r="Z62" s="257">
        <v>23.595999999999997</v>
      </c>
      <c r="AA62" s="257">
        <v>78.717000000000013</v>
      </c>
      <c r="AB62" s="257">
        <v>56.821999999999996</v>
      </c>
      <c r="AC62" s="257">
        <v>94.972999999999999</v>
      </c>
      <c r="AD62" s="257">
        <v>72.218000000000018</v>
      </c>
      <c r="AE62" s="257">
        <v>81.169000000000011</v>
      </c>
      <c r="AF62" s="180"/>
      <c r="AG62" s="92" t="str">
        <f t="shared" si="224"/>
        <v/>
      </c>
      <c r="AH62" s="180">
        <v>15596.707000000013</v>
      </c>
      <c r="AI62" s="257">
        <v>18332.828999999987</v>
      </c>
      <c r="AJ62" s="257">
        <v>21648.361999999994</v>
      </c>
      <c r="AK62" s="257">
        <v>20693.550999999999</v>
      </c>
      <c r="AL62" s="257">
        <v>23770.443999999989</v>
      </c>
      <c r="AM62" s="257">
        <v>22065.902999999984</v>
      </c>
      <c r="AN62" s="257">
        <v>24906.735000000001</v>
      </c>
      <c r="AO62" s="257">
        <v>28016.946999999996</v>
      </c>
      <c r="AP62" s="180"/>
      <c r="AQ62" s="92" t="str">
        <f t="shared" si="225"/>
        <v/>
      </c>
      <c r="AS62" s="183">
        <f>(X62/B62)*10</f>
        <v>3.2621192621192625</v>
      </c>
      <c r="AT62" s="259">
        <f>(Y62/C62)*10</f>
        <v>3.8014623172103477</v>
      </c>
      <c r="AU62" s="259">
        <f t="shared" si="231"/>
        <v>2.0859264497878356</v>
      </c>
      <c r="AV62" s="259">
        <f t="shared" si="231"/>
        <v>7.1192005064664921</v>
      </c>
      <c r="AW62" s="259">
        <f t="shared" si="231"/>
        <v>7.7881030701754375</v>
      </c>
      <c r="AX62" s="259">
        <f t="shared" si="232"/>
        <v>4.5561525545694419</v>
      </c>
      <c r="AY62" s="259">
        <f t="shared" si="233"/>
        <v>8.2780834479596539</v>
      </c>
      <c r="AZ62" s="259">
        <f t="shared" si="233"/>
        <v>7.588015331401329</v>
      </c>
      <c r="BA62" s="165" t="str">
        <f t="shared" si="230"/>
        <v/>
      </c>
      <c r="BB62" s="92" t="str">
        <f t="shared" si="227"/>
        <v/>
      </c>
      <c r="BC62" s="165">
        <f>(AH62/L62)*10</f>
        <v>2.0408556968710365</v>
      </c>
      <c r="BD62" s="259">
        <f>(AI62/M62)*10</f>
        <v>1.8586959199657298</v>
      </c>
      <c r="BE62" s="259">
        <f t="shared" si="234"/>
        <v>2.3103681372605527</v>
      </c>
      <c r="BF62" s="259">
        <f t="shared" si="234"/>
        <v>2.494909882777443</v>
      </c>
      <c r="BG62" s="259">
        <f t="shared" si="234"/>
        <v>2.357121537342076</v>
      </c>
      <c r="BH62" s="259">
        <f t="shared" si="235"/>
        <v>2.6659387435479127</v>
      </c>
      <c r="BI62" s="259">
        <f t="shared" si="236"/>
        <v>3.1901364343150544</v>
      </c>
      <c r="BJ62" s="259">
        <f t="shared" si="236"/>
        <v>3.0157583548138946</v>
      </c>
      <c r="BK62" s="165" t="str">
        <f t="shared" si="228"/>
        <v/>
      </c>
      <c r="BL62" s="92" t="str">
        <f t="shared" si="229"/>
        <v/>
      </c>
      <c r="BN62" s="164">
        <f t="shared" si="206"/>
        <v>24834.517</v>
      </c>
      <c r="BO62" s="164">
        <f t="shared" si="207"/>
        <v>0</v>
      </c>
    </row>
    <row r="63" spans="1:67" ht="20.100000000000001" customHeight="1" thickBot="1" x14ac:dyDescent="0.3">
      <c r="A63" s="279" t="s">
        <v>128</v>
      </c>
      <c r="B63" s="280">
        <f>SUM(B51:B62)</f>
        <v>2743.56</v>
      </c>
      <c r="C63" s="281">
        <f t="shared" ref="C63:I63" si="237">SUM(C51:C62)</f>
        <v>2573.9700000000003</v>
      </c>
      <c r="D63" s="281">
        <f t="shared" si="237"/>
        <v>3093.1899999999996</v>
      </c>
      <c r="E63" s="281">
        <f t="shared" si="237"/>
        <v>3236.6499999999996</v>
      </c>
      <c r="F63" s="281">
        <f t="shared" si="237"/>
        <v>2587.84</v>
      </c>
      <c r="G63" s="281">
        <f t="shared" si="237"/>
        <v>3019.55</v>
      </c>
      <c r="H63" s="281">
        <f t="shared" si="237"/>
        <v>2289.8599999999997</v>
      </c>
      <c r="I63" s="281">
        <f t="shared" si="237"/>
        <v>1443.8700000000001</v>
      </c>
      <c r="J63" s="282">
        <f>IF(J53="","",SUM(J51:J62))</f>
        <v>1199.67</v>
      </c>
      <c r="K63" s="104">
        <f t="shared" si="222"/>
        <v>-0.16912879968418212</v>
      </c>
      <c r="L63" s="282">
        <f>SUM(L51:L62)</f>
        <v>1169494.56</v>
      </c>
      <c r="M63" s="281">
        <f t="shared" ref="M63:S63" si="238">SUM(M51:M62)</f>
        <v>1396777.8300000003</v>
      </c>
      <c r="N63" s="281">
        <f t="shared" si="238"/>
        <v>1496007.3299999994</v>
      </c>
      <c r="O63" s="281">
        <f t="shared" si="238"/>
        <v>1402563.3800000001</v>
      </c>
      <c r="P63" s="281">
        <f t="shared" si="238"/>
        <v>1451677.5899999996</v>
      </c>
      <c r="Q63" s="281">
        <f t="shared" si="238"/>
        <v>1395666.61</v>
      </c>
      <c r="R63" s="281">
        <f t="shared" si="238"/>
        <v>1132753.4099999997</v>
      </c>
      <c r="S63" s="281">
        <f t="shared" si="238"/>
        <v>1304218.5399999996</v>
      </c>
      <c r="T63" s="282">
        <f>SUM(T51:T62)</f>
        <v>853414.38</v>
      </c>
      <c r="U63" s="104">
        <f t="shared" si="223"/>
        <v>-0.34565078334187743</v>
      </c>
      <c r="W63" s="163"/>
      <c r="X63" s="280">
        <f>SUM(X51:X62)</f>
        <v>899.43600000000015</v>
      </c>
      <c r="Y63" s="281">
        <f>SUM(Y51:Y62)</f>
        <v>1170.3490000000002</v>
      </c>
      <c r="Z63" s="281">
        <f t="shared" ref="Z63:AE63" si="239">SUM(Z51:Z62)</f>
        <v>1022.7370000000001</v>
      </c>
      <c r="AA63" s="281">
        <f t="shared" si="239"/>
        <v>1030.066</v>
      </c>
      <c r="AB63" s="281">
        <f t="shared" si="239"/>
        <v>1010.02</v>
      </c>
      <c r="AC63" s="281">
        <f t="shared" si="239"/>
        <v>1183.202</v>
      </c>
      <c r="AD63" s="281">
        <f t="shared" si="239"/>
        <v>1121.55</v>
      </c>
      <c r="AE63" s="281">
        <f t="shared" si="239"/>
        <v>1027.1999999999998</v>
      </c>
      <c r="AF63" s="281">
        <f>IF(AF53="","",SUM(AF64:AF67))</f>
        <v>780.53500000000008</v>
      </c>
      <c r="AG63" s="104">
        <f t="shared" si="224"/>
        <v>-0.24013337227414308</v>
      </c>
      <c r="AH63" s="282">
        <f>SUM(AH51:AH62)</f>
        <v>228223.55300000007</v>
      </c>
      <c r="AI63" s="281">
        <f>SUM(AI51:AI62)</f>
        <v>265930.68799999997</v>
      </c>
      <c r="AJ63" s="281">
        <f t="shared" ref="AJ63:AO63" si="240">SUM(AJ51:AJ62)</f>
        <v>297441.74100000004</v>
      </c>
      <c r="AK63" s="281">
        <f t="shared" si="240"/>
        <v>313195.50799999997</v>
      </c>
      <c r="AL63" s="281">
        <f t="shared" si="240"/>
        <v>319331.63400000008</v>
      </c>
      <c r="AM63" s="281">
        <f t="shared" si="240"/>
        <v>313646.51399999997</v>
      </c>
      <c r="AN63" s="281">
        <f t="shared" si="240"/>
        <v>292733.26400000002</v>
      </c>
      <c r="AO63" s="281">
        <f t="shared" si="240"/>
        <v>335910.984</v>
      </c>
      <c r="AP63" s="289">
        <f>IF(AP53="","",SUM(AP64:AP67))</f>
        <v>161006.51300000004</v>
      </c>
      <c r="AQ63" s="104">
        <f t="shared" si="225"/>
        <v>-0.52068696568731421</v>
      </c>
      <c r="AS63" s="285">
        <f t="shared" ref="AS63" si="241">(X63/B63)*10</f>
        <v>3.2783536718715833</v>
      </c>
      <c r="AT63" s="286">
        <f t="shared" ref="AT63" si="242">(Y63/C63)*10</f>
        <v>4.5468634055563975</v>
      </c>
      <c r="AU63" s="286">
        <f t="shared" ref="AU63" si="243">IF(Z63="","",(Z63/D63)*10)</f>
        <v>3.3064150601805906</v>
      </c>
      <c r="AV63" s="286">
        <f t="shared" ref="AV63" si="244">IF(AA63="","",(AA63/E63)*10)</f>
        <v>3.1825066040504844</v>
      </c>
      <c r="AW63" s="286">
        <f t="shared" ref="AW63" si="245">IF(AB63="","",(AB63/F63)*10)</f>
        <v>3.9029460863113634</v>
      </c>
      <c r="AX63" s="286">
        <f t="shared" ref="AX63" si="246">IF(AC63="","",(AC63/G63)*10)</f>
        <v>3.9184712953916971</v>
      </c>
      <c r="AY63" s="286">
        <f t="shared" ref="AY63:AZ63" si="247">IF(AD63="","",(AD63/H63)*10)</f>
        <v>4.8978976880682668</v>
      </c>
      <c r="AZ63" s="286">
        <f t="shared" si="247"/>
        <v>7.1142138835213675</v>
      </c>
      <c r="BA63" s="287">
        <f t="shared" ref="BA63" si="248">IF(J63="","",(AF63/J63)*10)</f>
        <v>6.506247551409972</v>
      </c>
      <c r="BB63" s="104">
        <f t="shared" si="227"/>
        <v>-8.5457977798450241E-2</v>
      </c>
      <c r="BC63" s="287">
        <f t="shared" ref="BC63" si="249">(AH63/L63)*10</f>
        <v>1.9514716938914198</v>
      </c>
      <c r="BD63" s="286">
        <f t="shared" ref="BD63" si="250">(AI63/M63)*10</f>
        <v>1.9038868049616731</v>
      </c>
      <c r="BE63" s="286">
        <f t="shared" ref="BE63" si="251">IF(AJ63="","",(AJ63/N63)*10)</f>
        <v>1.9882371899875662</v>
      </c>
      <c r="BF63" s="286">
        <f t="shared" ref="BF63" si="252">IF(AK63="","",(AK63/O63)*10)</f>
        <v>2.23302213979093</v>
      </c>
      <c r="BG63" s="286">
        <f t="shared" ref="BG63" si="253">IF(AL63="","",(AL63/P63)*10)</f>
        <v>2.1997421204249639</v>
      </c>
      <c r="BH63" s="286">
        <f t="shared" ref="BH63" si="254">IF(AM63="","",(AM63/Q63)*10)</f>
        <v>2.2472882259467393</v>
      </c>
      <c r="BI63" s="286">
        <f t="shared" ref="BI63:BJ63" si="255">IF(AN63="","",(AN63/R63)*10)</f>
        <v>2.5842629244435478</v>
      </c>
      <c r="BJ63" s="286">
        <f t="shared" si="255"/>
        <v>2.5755728330621652</v>
      </c>
      <c r="BK63" s="182">
        <f t="shared" si="228"/>
        <v>1.8866158899267673</v>
      </c>
      <c r="BL63" s="104">
        <f t="shared" si="229"/>
        <v>-0.26749658728007281</v>
      </c>
      <c r="BN63" s="164"/>
      <c r="BO63" s="164"/>
    </row>
    <row r="64" spans="1:67" ht="20.100000000000001" customHeight="1" x14ac:dyDescent="0.25">
      <c r="A64" s="178" t="s">
        <v>92</v>
      </c>
      <c r="B64" s="25">
        <f>SUM(B51:B53)</f>
        <v>510.83</v>
      </c>
      <c r="C64" s="256">
        <f>SUM(C51:C53)</f>
        <v>1024.79</v>
      </c>
      <c r="D64" s="256">
        <f>SUM(D51:D53)</f>
        <v>450.64</v>
      </c>
      <c r="E64" s="256">
        <f t="shared" ref="E64:F64" si="256">SUM(E51:E53)</f>
        <v>1578.6399999999999</v>
      </c>
      <c r="F64" s="256">
        <f t="shared" si="256"/>
        <v>623.19000000000005</v>
      </c>
      <c r="G64" s="256">
        <f t="shared" ref="G64:H64" si="257">SUM(G51:G53)</f>
        <v>256.62</v>
      </c>
      <c r="H64" s="256">
        <f t="shared" si="257"/>
        <v>278.10999999999996</v>
      </c>
      <c r="I64" s="256">
        <f t="shared" ref="I64" si="258">SUM(I51:I53)</f>
        <v>682.05000000000007</v>
      </c>
      <c r="J64" s="3">
        <f>IF(J53="","",SUM(J51:J53))</f>
        <v>363.4</v>
      </c>
      <c r="K64" s="104">
        <f t="shared" si="222"/>
        <v>-0.46719448720768281</v>
      </c>
      <c r="L64" s="3">
        <f>SUM(L51:L53)</f>
        <v>234491.43</v>
      </c>
      <c r="M64" s="256">
        <f>SUM(M51:M53)</f>
        <v>268123.53000000009</v>
      </c>
      <c r="N64" s="256">
        <f>SUM(N51:N53)</f>
        <v>341123.42000000004</v>
      </c>
      <c r="O64" s="256">
        <f t="shared" ref="O64:P64" si="259">SUM(O51:O53)</f>
        <v>307586.39999999991</v>
      </c>
      <c r="P64" s="256">
        <f t="shared" si="259"/>
        <v>312002.81999999983</v>
      </c>
      <c r="Q64" s="256">
        <f t="shared" ref="Q64:R64" si="260">SUM(Q51:Q53)</f>
        <v>314085.74999999994</v>
      </c>
      <c r="R64" s="256">
        <f t="shared" si="260"/>
        <v>225185.66999999993</v>
      </c>
      <c r="S64" s="256">
        <f t="shared" ref="S64" si="261">SUM(S51:S53)</f>
        <v>291374.19</v>
      </c>
      <c r="T64" s="3">
        <f>IF(T53="","",SUM(T51:T53))</f>
        <v>290943.54999999993</v>
      </c>
      <c r="U64" s="104">
        <f t="shared" si="223"/>
        <v>-1.4779620665786224E-3</v>
      </c>
      <c r="W64" s="162" t="s">
        <v>92</v>
      </c>
      <c r="X64" s="25">
        <f>SUM(X51:X53)</f>
        <v>176.74100000000001</v>
      </c>
      <c r="Y64" s="255">
        <f t="shared" ref="Y64:AD64" si="262">SUM(Y51:Y53)</f>
        <v>391.447</v>
      </c>
      <c r="Z64" s="255">
        <f t="shared" si="262"/>
        <v>211.98399999999998</v>
      </c>
      <c r="AA64" s="255">
        <f t="shared" si="262"/>
        <v>232.916</v>
      </c>
      <c r="AB64" s="255">
        <f t="shared" si="262"/>
        <v>266.57599999999996</v>
      </c>
      <c r="AC64" s="255">
        <f t="shared" si="262"/>
        <v>129.57999999999998</v>
      </c>
      <c r="AD64" s="255">
        <f t="shared" si="262"/>
        <v>229.95</v>
      </c>
      <c r="AE64" s="255">
        <f t="shared" ref="AE64" si="263">SUM(AE51:AE53)</f>
        <v>393.07100000000003</v>
      </c>
      <c r="AF64" s="3">
        <f>IF(AF53="","",SUM(AF51:AF53))</f>
        <v>307.45100000000002</v>
      </c>
      <c r="AG64" s="104">
        <f t="shared" si="224"/>
        <v>-0.21782324312910389</v>
      </c>
      <c r="AH64" s="3">
        <f>SUM(AH51:AH53)</f>
        <v>45609.39</v>
      </c>
      <c r="AI64" s="256">
        <f>SUM(AI51:AI53)</f>
        <v>53062.921000000002</v>
      </c>
      <c r="AJ64" s="256">
        <f>SUM(AJ51:AJ53)</f>
        <v>61321.651000000027</v>
      </c>
      <c r="AK64" s="256">
        <f>SUM(AK51:AK53)</f>
        <v>63351.315999999992</v>
      </c>
      <c r="AL64" s="256">
        <f t="shared" ref="AL64" si="264">SUM(AL51:AL53)</f>
        <v>61448.611999999994</v>
      </c>
      <c r="AM64" s="256">
        <f t="shared" ref="AM64:AN64" si="265">SUM(AM51:AM53)</f>
        <v>65590.697999999975</v>
      </c>
      <c r="AN64" s="256">
        <f t="shared" si="265"/>
        <v>58605.806999999979</v>
      </c>
      <c r="AO64" s="256">
        <f t="shared" ref="AO64" si="266">SUM(AO51:AO53)</f>
        <v>74098.355999999971</v>
      </c>
      <c r="AP64" s="3">
        <f>IF(AP53="","",SUM(AP51:AP53))</f>
        <v>76349.755000000034</v>
      </c>
      <c r="AQ64" s="104">
        <f t="shared" si="225"/>
        <v>3.0383926466601555E-2</v>
      </c>
      <c r="AS64" s="181">
        <f t="shared" ref="AS64:AW66" si="267">(X64/B64)*10</f>
        <v>3.4598790204177519</v>
      </c>
      <c r="AT64" s="258">
        <f t="shared" si="267"/>
        <v>3.819777710555333</v>
      </c>
      <c r="AU64" s="258">
        <f t="shared" si="267"/>
        <v>4.7040653293094268</v>
      </c>
      <c r="AV64" s="258">
        <f t="shared" si="267"/>
        <v>1.4754218821263874</v>
      </c>
      <c r="AW64" s="258">
        <f t="shared" si="267"/>
        <v>4.2776039410131732</v>
      </c>
      <c r="AX64" s="258">
        <f t="shared" ref="AX64:AX66" si="268">(AC64/G64)*10</f>
        <v>5.0494895175746235</v>
      </c>
      <c r="AY64" s="258">
        <f t="shared" ref="AY64:AZ66" si="269">(AD64/H64)*10</f>
        <v>8.2683110999244906</v>
      </c>
      <c r="AZ64" s="258">
        <f t="shared" si="269"/>
        <v>5.7630818854922659</v>
      </c>
      <c r="BA64" s="182">
        <f t="shared" si="230"/>
        <v>8.4604017611447464</v>
      </c>
      <c r="BB64" s="104">
        <f t="shared" si="227"/>
        <v>0.46803427909684875</v>
      </c>
      <c r="BC64" s="182">
        <f t="shared" ref="BC64:BG66" si="270">(AH64/L64)*10</f>
        <v>1.9450344091466372</v>
      </c>
      <c r="BD64" s="258">
        <f t="shared" si="270"/>
        <v>1.9790475308153666</v>
      </c>
      <c r="BE64" s="258">
        <f t="shared" si="270"/>
        <v>1.7976382565582869</v>
      </c>
      <c r="BF64" s="258">
        <f t="shared" si="270"/>
        <v>2.0596266935079059</v>
      </c>
      <c r="BG64" s="258">
        <f t="shared" si="270"/>
        <v>1.9694889937212756</v>
      </c>
      <c r="BH64" s="258">
        <f t="shared" ref="BH64:BH66" si="271">(AM64/Q64)*10</f>
        <v>2.0883054388809423</v>
      </c>
      <c r="BI64" s="258">
        <f t="shared" ref="BI64:BJ66" si="272">(AN64/R64)*10</f>
        <v>2.6025549050257064</v>
      </c>
      <c r="BJ64" s="258">
        <f t="shared" si="272"/>
        <v>2.5430651905029737</v>
      </c>
      <c r="BK64" s="345">
        <f t="shared" si="228"/>
        <v>2.6242119820150696</v>
      </c>
      <c r="BL64" s="104">
        <f t="shared" si="229"/>
        <v>3.1909048897030591E-2</v>
      </c>
    </row>
    <row r="65" spans="1:64" ht="20.100000000000001" customHeight="1" x14ac:dyDescent="0.25">
      <c r="A65" s="178" t="s">
        <v>93</v>
      </c>
      <c r="B65" s="25">
        <f>SUM(B54:B56)</f>
        <v>652.52</v>
      </c>
      <c r="C65" s="256">
        <f>SUM(C54:C56)</f>
        <v>482.78000000000003</v>
      </c>
      <c r="D65" s="256">
        <f>SUM(D54:D56)</f>
        <v>1177.5499999999997</v>
      </c>
      <c r="E65" s="256">
        <f t="shared" ref="E65:F65" si="273">SUM(E54:E56)</f>
        <v>639.50999999999988</v>
      </c>
      <c r="F65" s="256">
        <f t="shared" si="273"/>
        <v>1211.1999999999998</v>
      </c>
      <c r="G65" s="256">
        <f t="shared" ref="G65:H65" si="274">SUM(G54:G56)</f>
        <v>771.18000000000006</v>
      </c>
      <c r="H65" s="256">
        <f t="shared" si="274"/>
        <v>1169.0899999999999</v>
      </c>
      <c r="I65" s="256">
        <f t="shared" ref="I65" si="275">SUM(I54:I56)</f>
        <v>131.77999999999997</v>
      </c>
      <c r="J65" s="3">
        <f>IF(J56="","",SUM(J54:J56))</f>
        <v>690.83</v>
      </c>
      <c r="K65" s="92">
        <f t="shared" si="222"/>
        <v>4.2422977690089558</v>
      </c>
      <c r="L65" s="3">
        <f>SUM(L54:L56)</f>
        <v>270632.65000000014</v>
      </c>
      <c r="M65" s="256">
        <f>SUM(M54:M56)</f>
        <v>330331.44000000012</v>
      </c>
      <c r="N65" s="256">
        <f>SUM(N54:N56)</f>
        <v>371262.24999999988</v>
      </c>
      <c r="O65" s="256">
        <f t="shared" ref="O65:P65" si="276">SUM(O54:O56)</f>
        <v>341280.04000000004</v>
      </c>
      <c r="P65" s="256">
        <f t="shared" si="276"/>
        <v>330986.2099999999</v>
      </c>
      <c r="Q65" s="256">
        <f t="shared" ref="Q65:R65" si="277">SUM(Q54:Q56)</f>
        <v>352389.62000000011</v>
      </c>
      <c r="R65" s="256">
        <f t="shared" si="277"/>
        <v>271380.71999999986</v>
      </c>
      <c r="S65" s="256">
        <f t="shared" ref="S65" si="278">SUM(S54:S56)</f>
        <v>338084.41999999963</v>
      </c>
      <c r="T65" s="3">
        <f>IF(T56="","",SUM(T54:T56))</f>
        <v>341794.33999999997</v>
      </c>
      <c r="U65" s="92">
        <f t="shared" si="223"/>
        <v>1.0973353933317415E-2</v>
      </c>
      <c r="W65" s="163" t="s">
        <v>93</v>
      </c>
      <c r="X65" s="25">
        <f>SUM(X54:X56)</f>
        <v>172.44200000000001</v>
      </c>
      <c r="Y65" s="256">
        <f t="shared" ref="Y65:AD65" si="279">SUM(Y54:Y56)</f>
        <v>186.90999999999997</v>
      </c>
      <c r="Z65" s="256">
        <f t="shared" si="279"/>
        <v>317.54300000000001</v>
      </c>
      <c r="AA65" s="256">
        <f t="shared" si="279"/>
        <v>273.15200000000004</v>
      </c>
      <c r="AB65" s="256">
        <f t="shared" si="279"/>
        <v>274.7589999999999</v>
      </c>
      <c r="AC65" s="256">
        <f t="shared" si="279"/>
        <v>324.92199999999997</v>
      </c>
      <c r="AD65" s="256">
        <f t="shared" si="279"/>
        <v>316.45400000000001</v>
      </c>
      <c r="AE65" s="256">
        <f t="shared" ref="AE65" si="280">SUM(AE54:AE56)</f>
        <v>218.61900000000003</v>
      </c>
      <c r="AF65" s="3">
        <f>IF(AF56="","",SUM(AF54:AF56))</f>
        <v>473.084</v>
      </c>
      <c r="AG65" s="92">
        <f t="shared" si="224"/>
        <v>1.1639656205544804</v>
      </c>
      <c r="AH65" s="3">
        <f>SUM(AH54:AH56)</f>
        <v>52069.507000000012</v>
      </c>
      <c r="AI65" s="256">
        <f>SUM(AI54:AI56)</f>
        <v>57799.210999999981</v>
      </c>
      <c r="AJ65" s="256">
        <f>SUM(AJ54:AJ56)</f>
        <v>67284.703999999983</v>
      </c>
      <c r="AK65" s="256">
        <f>SUM(AK54:AK56)</f>
        <v>68302.889999999985</v>
      </c>
      <c r="AL65" s="256">
        <f t="shared" ref="AL65" si="281">SUM(AL54:AL56)</f>
        <v>68997.127000000022</v>
      </c>
      <c r="AM65" s="256">
        <f t="shared" ref="AM65:AN65" si="282">SUM(AM54:AM56)</f>
        <v>75648.96299999996</v>
      </c>
      <c r="AN65" s="256">
        <f t="shared" si="282"/>
        <v>65332.478000000025</v>
      </c>
      <c r="AO65" s="256">
        <f t="shared" ref="AO65" si="283">SUM(AO54:AO56)</f>
        <v>80248.036000000051</v>
      </c>
      <c r="AP65" s="3">
        <f>IF(AP56="","",SUM(AP54:AP56))</f>
        <v>84656.757999999987</v>
      </c>
      <c r="AQ65" s="92">
        <f t="shared" si="225"/>
        <v>5.4938690337542131E-2</v>
      </c>
      <c r="AS65" s="183">
        <f t="shared" si="267"/>
        <v>2.6427082694783306</v>
      </c>
      <c r="AT65" s="259">
        <f t="shared" si="267"/>
        <v>3.8715356891337658</v>
      </c>
      <c r="AU65" s="259">
        <f t="shared" si="267"/>
        <v>2.6966413315782778</v>
      </c>
      <c r="AV65" s="259">
        <f t="shared" si="267"/>
        <v>4.2712701912401698</v>
      </c>
      <c r="AW65" s="259">
        <f t="shared" si="267"/>
        <v>2.2684857992073972</v>
      </c>
      <c r="AX65" s="259">
        <f t="shared" si="268"/>
        <v>4.2133094737934069</v>
      </c>
      <c r="AY65" s="259">
        <f t="shared" si="269"/>
        <v>2.7068403630173901</v>
      </c>
      <c r="AZ65" s="259">
        <f t="shared" si="269"/>
        <v>16.589694946122332</v>
      </c>
      <c r="BA65" s="165">
        <f t="shared" si="230"/>
        <v>6.8480523428339826</v>
      </c>
      <c r="BB65" s="92">
        <f t="shared" si="227"/>
        <v>-0.5872104722194037</v>
      </c>
      <c r="BC65" s="165">
        <f t="shared" si="270"/>
        <v>1.9239920608248851</v>
      </c>
      <c r="BD65" s="259">
        <f t="shared" si="270"/>
        <v>1.7497338733485361</v>
      </c>
      <c r="BE65" s="259">
        <f t="shared" si="270"/>
        <v>1.8123227987763368</v>
      </c>
      <c r="BF65" s="259">
        <f t="shared" si="270"/>
        <v>2.0013737105750451</v>
      </c>
      <c r="BG65" s="259">
        <f t="shared" si="270"/>
        <v>2.0845921949437121</v>
      </c>
      <c r="BH65" s="259">
        <f t="shared" si="271"/>
        <v>2.1467420918924893</v>
      </c>
      <c r="BI65" s="259">
        <f t="shared" si="272"/>
        <v>2.4074104453698868</v>
      </c>
      <c r="BJ65" s="259">
        <f t="shared" si="272"/>
        <v>2.3736094079697652</v>
      </c>
      <c r="BK65" s="344">
        <f t="shared" si="228"/>
        <v>2.4768332325222238</v>
      </c>
      <c r="BL65" s="92">
        <f t="shared" si="229"/>
        <v>4.3488125807838666E-2</v>
      </c>
    </row>
    <row r="66" spans="1:64" ht="20.100000000000001" customHeight="1" x14ac:dyDescent="0.25">
      <c r="A66" s="178" t="s">
        <v>94</v>
      </c>
      <c r="B66" s="25">
        <f>SUM(B57:B59)</f>
        <v>1111.72</v>
      </c>
      <c r="C66" s="256">
        <f>SUM(C57:C59)</f>
        <v>461.55</v>
      </c>
      <c r="D66" s="256">
        <f>SUM(D57:D59)</f>
        <v>1146.69</v>
      </c>
      <c r="E66" s="256">
        <f t="shared" ref="E66:F66" si="284">SUM(E57:E59)</f>
        <v>632.67000000000007</v>
      </c>
      <c r="F66" s="256">
        <f t="shared" si="284"/>
        <v>431.12000000000012</v>
      </c>
      <c r="G66" s="256">
        <f t="shared" ref="G66:H66" si="285">SUM(G57:G59)</f>
        <v>1179.42</v>
      </c>
      <c r="H66" s="256">
        <f t="shared" si="285"/>
        <v>572.79999999999995</v>
      </c>
      <c r="I66" s="256">
        <f t="shared" ref="I66" si="286">SUM(I57:I59)</f>
        <v>330.81000000000006</v>
      </c>
      <c r="J66" s="3" t="str">
        <f>IF(J59="","",SUM(J57:J59))</f>
        <v/>
      </c>
      <c r="K66" s="92" t="str">
        <f t="shared" si="222"/>
        <v/>
      </c>
      <c r="L66" s="3">
        <f>SUM(L57:L59)</f>
        <v>362917.66000000003</v>
      </c>
      <c r="M66" s="256">
        <f>SUM(M57:M59)</f>
        <v>410216.99000000011</v>
      </c>
      <c r="N66" s="256">
        <f>SUM(N57:N59)</f>
        <v>402664.01999999979</v>
      </c>
      <c r="O66" s="256">
        <f t="shared" ref="O66:P66" si="287">SUM(O57:O59)</f>
        <v>374827.90000000014</v>
      </c>
      <c r="P66" s="256">
        <f t="shared" si="287"/>
        <v>411823.39999999991</v>
      </c>
      <c r="Q66" s="256">
        <f t="shared" ref="Q66:R66" si="288">SUM(Q57:Q59)</f>
        <v>392287.49999999988</v>
      </c>
      <c r="R66" s="256">
        <f t="shared" si="288"/>
        <v>324906.37999999989</v>
      </c>
      <c r="S66" s="256">
        <f t="shared" ref="S66" si="289">SUM(S57:S59)</f>
        <v>335901.81</v>
      </c>
      <c r="T66" s="3" t="str">
        <f>IF(T59="","",SUM(T57:T59))</f>
        <v/>
      </c>
      <c r="U66" s="92" t="str">
        <f t="shared" si="223"/>
        <v/>
      </c>
      <c r="W66" s="163" t="s">
        <v>94</v>
      </c>
      <c r="X66" s="25">
        <f>SUM(X57:X59)</f>
        <v>376.84800000000001</v>
      </c>
      <c r="Y66" s="256">
        <f t="shared" ref="Y66:AD66" si="290">SUM(Y57:Y59)</f>
        <v>361.52099999999996</v>
      </c>
      <c r="Z66" s="256">
        <f t="shared" si="290"/>
        <v>353.411</v>
      </c>
      <c r="AA66" s="256">
        <f t="shared" si="290"/>
        <v>296.82099999999997</v>
      </c>
      <c r="AB66" s="256">
        <f t="shared" si="290"/>
        <v>289.45600000000002</v>
      </c>
      <c r="AC66" s="256">
        <f t="shared" si="290"/>
        <v>340.12899999999996</v>
      </c>
      <c r="AD66" s="256">
        <f t="shared" si="290"/>
        <v>363.57</v>
      </c>
      <c r="AE66" s="256">
        <f t="shared" ref="AE66" si="291">SUM(AE57:AE59)</f>
        <v>267.97200000000004</v>
      </c>
      <c r="AF66" s="3" t="str">
        <f>IF(AF59="","",SUM(AF57:AF59))</f>
        <v/>
      </c>
      <c r="AG66" s="92" t="str">
        <f t="shared" si="224"/>
        <v/>
      </c>
      <c r="AH66" s="3">
        <f>SUM(AH57:AH59)</f>
        <v>66706.640000000043</v>
      </c>
      <c r="AI66" s="256">
        <f>SUM(AI57:AI59)</f>
        <v>75687.896000000008</v>
      </c>
      <c r="AJ66" s="256">
        <f>SUM(AJ57:AJ59)</f>
        <v>78884.929000000004</v>
      </c>
      <c r="AK66" s="256">
        <f>SUM(AK57:AK59)</f>
        <v>90834.866999999969</v>
      </c>
      <c r="AL66" s="256">
        <f t="shared" ref="AL66" si="292">SUM(AL57:AL59)</f>
        <v>90275.416000000056</v>
      </c>
      <c r="AM66" s="256">
        <f t="shared" ref="AM66:AN66" si="293">SUM(AM57:AM59)</f>
        <v>87840.50900000002</v>
      </c>
      <c r="AN66" s="256">
        <f t="shared" si="293"/>
        <v>78755.945000000007</v>
      </c>
      <c r="AO66" s="256">
        <f t="shared" ref="AO66" si="294">SUM(AO57:AO59)</f>
        <v>86378.329000000012</v>
      </c>
      <c r="AP66" s="3" t="str">
        <f>IF(AP59="","",SUM(AP57:AP59))</f>
        <v/>
      </c>
      <c r="AQ66" s="92" t="str">
        <f t="shared" si="225"/>
        <v/>
      </c>
      <c r="AS66" s="183">
        <f t="shared" si="267"/>
        <v>3.3897744036268125</v>
      </c>
      <c r="AT66" s="259">
        <f t="shared" si="267"/>
        <v>7.8327591810204735</v>
      </c>
      <c r="AU66" s="259">
        <f t="shared" si="267"/>
        <v>3.0820099590996692</v>
      </c>
      <c r="AV66" s="259">
        <f t="shared" si="267"/>
        <v>4.691561161426967</v>
      </c>
      <c r="AW66" s="259">
        <f t="shared" si="267"/>
        <v>6.7140471330488012</v>
      </c>
      <c r="AX66" s="259">
        <f t="shared" si="268"/>
        <v>2.883866646317681</v>
      </c>
      <c r="AY66" s="259">
        <f t="shared" si="269"/>
        <v>6.3472416201117321</v>
      </c>
      <c r="AZ66" s="259">
        <f t="shared" si="269"/>
        <v>8.1004806384329378</v>
      </c>
      <c r="BA66" s="165" t="str">
        <f t="shared" si="230"/>
        <v/>
      </c>
      <c r="BB66" s="92" t="str">
        <f t="shared" si="227"/>
        <v/>
      </c>
      <c r="BC66" s="165">
        <f t="shared" si="270"/>
        <v>1.8380654168220978</v>
      </c>
      <c r="BD66" s="259">
        <f t="shared" si="270"/>
        <v>1.8450697519866253</v>
      </c>
      <c r="BE66" s="259">
        <f t="shared" si="270"/>
        <v>1.959075682997454</v>
      </c>
      <c r="BF66" s="259">
        <f t="shared" si="270"/>
        <v>2.4233752876986996</v>
      </c>
      <c r="BG66" s="259">
        <f t="shared" si="270"/>
        <v>2.1920904931579916</v>
      </c>
      <c r="BH66" s="259">
        <f t="shared" si="271"/>
        <v>2.2391870503138653</v>
      </c>
      <c r="BI66" s="259">
        <f t="shared" si="272"/>
        <v>2.423958095251932</v>
      </c>
      <c r="BJ66" s="259">
        <f t="shared" si="272"/>
        <v>2.5715350863992077</v>
      </c>
      <c r="BK66" s="344" t="str">
        <f t="shared" si="228"/>
        <v/>
      </c>
      <c r="BL66" s="92" t="str">
        <f t="shared" si="229"/>
        <v/>
      </c>
    </row>
    <row r="67" spans="1:64" ht="20.100000000000001" customHeight="1" thickBot="1" x14ac:dyDescent="0.3">
      <c r="A67" s="179" t="s">
        <v>95</v>
      </c>
      <c r="B67" s="28">
        <f>SUM(B60:B62)</f>
        <v>468.49</v>
      </c>
      <c r="C67" s="257">
        <f>SUM(C60:C62)</f>
        <v>604.85</v>
      </c>
      <c r="D67" s="257">
        <f>IF(D62="","",SUM(D60:D62))</f>
        <v>318.30999999999995</v>
      </c>
      <c r="E67" s="257">
        <f t="shared" ref="E67:J67" si="295">IF(E62="","",SUM(E60:E62))</f>
        <v>385.83</v>
      </c>
      <c r="F67" s="257">
        <f t="shared" si="295"/>
        <v>322.33000000000004</v>
      </c>
      <c r="G67" s="257">
        <f t="shared" ref="G67:H67" si="296">IF(G62="","",SUM(G60:G62))</f>
        <v>812.32999999999993</v>
      </c>
      <c r="H67" s="257">
        <f t="shared" si="296"/>
        <v>269.86</v>
      </c>
      <c r="I67" s="257">
        <f t="shared" ref="I67" si="297">IF(I62="","",SUM(I60:I62))</f>
        <v>299.23</v>
      </c>
      <c r="J67" s="180" t="str">
        <f t="shared" si="295"/>
        <v/>
      </c>
      <c r="K67" s="95" t="str">
        <f t="shared" si="222"/>
        <v/>
      </c>
      <c r="L67" s="180">
        <f>SUM(L60:L62)</f>
        <v>301452.82000000007</v>
      </c>
      <c r="M67" s="257">
        <f>SUM(M60:M62)</f>
        <v>388105.86999999988</v>
      </c>
      <c r="N67" s="257">
        <f>IF(N62="","",SUM(N60:N62))</f>
        <v>380957.63999999966</v>
      </c>
      <c r="O67" s="257">
        <f t="shared" ref="O67:P67" si="298">IF(O62="","",SUM(O60:O62))</f>
        <v>378869.0400000001</v>
      </c>
      <c r="P67" s="257">
        <f t="shared" si="298"/>
        <v>396865.16000000021</v>
      </c>
      <c r="Q67" s="257">
        <f t="shared" ref="Q67:T67" si="299">IF(Q62="","",SUM(Q60:Q62))</f>
        <v>336903.74</v>
      </c>
      <c r="R67" s="257">
        <f t="shared" si="299"/>
        <v>311280.63999999978</v>
      </c>
      <c r="S67" s="257">
        <f t="shared" ref="S67" si="300">IF(S62="","",SUM(S60:S62))</f>
        <v>338858.11999999994</v>
      </c>
      <c r="T67" s="180" t="str">
        <f t="shared" si="299"/>
        <v/>
      </c>
      <c r="U67" s="95" t="str">
        <f t="shared" si="223"/>
        <v/>
      </c>
      <c r="W67" s="166" t="s">
        <v>95</v>
      </c>
      <c r="X67" s="28">
        <f>SUM(X60:X62)</f>
        <v>173.405</v>
      </c>
      <c r="Y67" s="257">
        <f t="shared" ref="Y67:AD67" si="301">SUM(Y60:Y62)</f>
        <v>230.471</v>
      </c>
      <c r="Z67" s="257">
        <f t="shared" si="301"/>
        <v>139.79900000000001</v>
      </c>
      <c r="AA67" s="257">
        <f t="shared" si="301"/>
        <v>227.17700000000002</v>
      </c>
      <c r="AB67" s="257">
        <f t="shared" si="301"/>
        <v>179.22899999999998</v>
      </c>
      <c r="AC67" s="257">
        <f t="shared" si="301"/>
        <v>388.57100000000008</v>
      </c>
      <c r="AD67" s="257">
        <f t="shared" si="301"/>
        <v>211.57600000000002</v>
      </c>
      <c r="AE67" s="257">
        <f t="shared" ref="AE67" si="302">SUM(AE60:AE62)</f>
        <v>147.53800000000001</v>
      </c>
      <c r="AF67" s="180" t="str">
        <f>IF(AF62="","",SUM(AF60:AF62))</f>
        <v/>
      </c>
      <c r="AG67" s="95" t="str">
        <f t="shared" si="224"/>
        <v/>
      </c>
      <c r="AH67" s="180">
        <f>SUM(AH60:AH62)</f>
        <v>63838.016000000018</v>
      </c>
      <c r="AI67" s="257">
        <f>SUM(AI60:AI62)</f>
        <v>79380.659999999989</v>
      </c>
      <c r="AJ67" s="257">
        <f>IF(AJ62="","",SUM(AJ60:AJ62))</f>
        <v>89950.456999999995</v>
      </c>
      <c r="AK67" s="257">
        <f>IF(AK62="","",SUM(AK60:AK62))</f>
        <v>90706.435000000056</v>
      </c>
      <c r="AL67" s="257">
        <f t="shared" ref="AL67" si="303">IF(AL62="","",SUM(AL60:AL62))</f>
        <v>98610.478999999992</v>
      </c>
      <c r="AM67" s="257">
        <f t="shared" ref="AM67:AP67" si="304">IF(AM62="","",SUM(AM60:AM62))</f>
        <v>84566.343999999997</v>
      </c>
      <c r="AN67" s="257">
        <f t="shared" si="304"/>
        <v>90039.034000000014</v>
      </c>
      <c r="AO67" s="257">
        <f t="shared" ref="AO67" si="305">IF(AO62="","",SUM(AO60:AO62))</f>
        <v>95186.262999999992</v>
      </c>
      <c r="AP67" s="180" t="str">
        <f t="shared" si="304"/>
        <v/>
      </c>
      <c r="AQ67" s="95" t="str">
        <f t="shared" si="225"/>
        <v/>
      </c>
      <c r="AS67" s="184">
        <f>(X67/B67)*10</f>
        <v>3.7013596875066703</v>
      </c>
      <c r="AT67" s="260">
        <f>(Y67/C67)*10</f>
        <v>3.8103827395221956</v>
      </c>
      <c r="AU67" s="260">
        <f t="shared" ref="AU67:AZ67" si="306">IF(Z62="","",(Z67/D67)*10)</f>
        <v>4.3919135434010883</v>
      </c>
      <c r="AV67" s="260">
        <f t="shared" si="306"/>
        <v>5.8880076717725425</v>
      </c>
      <c r="AW67" s="260">
        <f t="shared" si="306"/>
        <v>5.5604194459094707</v>
      </c>
      <c r="AX67" s="260">
        <f t="shared" si="306"/>
        <v>4.7834131449041664</v>
      </c>
      <c r="AY67" s="260">
        <f t="shared" si="306"/>
        <v>7.840213444008004</v>
      </c>
      <c r="AZ67" s="260">
        <f t="shared" si="306"/>
        <v>4.9305885105103098</v>
      </c>
      <c r="BA67" s="185" t="str">
        <f t="shared" si="230"/>
        <v/>
      </c>
      <c r="BB67" s="95" t="str">
        <f t="shared" si="227"/>
        <v/>
      </c>
      <c r="BC67" s="185">
        <f>(AH67/L67)*10</f>
        <v>2.1176785143360082</v>
      </c>
      <c r="BD67" s="260">
        <f>(AI67/M67)*10</f>
        <v>2.0453352071175841</v>
      </c>
      <c r="BE67" s="260">
        <f t="shared" ref="BE67:BJ67" si="307">IF(AJ62="","",(AJ67/N67)*10)</f>
        <v>2.3611669003409426</v>
      </c>
      <c r="BF67" s="260">
        <f t="shared" si="307"/>
        <v>2.3941369028200361</v>
      </c>
      <c r="BG67" s="260">
        <f t="shared" si="307"/>
        <v>2.4847350923925884</v>
      </c>
      <c r="BH67" s="260">
        <f t="shared" si="307"/>
        <v>2.5101040433685897</v>
      </c>
      <c r="BI67" s="260">
        <f t="shared" si="307"/>
        <v>2.8925356231598625</v>
      </c>
      <c r="BJ67" s="260">
        <f t="shared" si="307"/>
        <v>2.8090300152760102</v>
      </c>
      <c r="BK67" s="346" t="str">
        <f t="shared" si="228"/>
        <v/>
      </c>
      <c r="BL67" s="95" t="str">
        <f t="shared" si="229"/>
        <v/>
      </c>
    </row>
    <row r="68" spans="1:64" x14ac:dyDescent="0.25">
      <c r="L68" s="176"/>
      <c r="M68" s="176"/>
      <c r="N68" s="176"/>
      <c r="O68" s="176"/>
      <c r="P68" s="176"/>
      <c r="Q68" s="176"/>
      <c r="R68" s="176"/>
      <c r="S68" s="176"/>
      <c r="T68" s="176"/>
      <c r="AH68" s="176"/>
      <c r="AI68" s="176"/>
      <c r="AJ68" s="176"/>
      <c r="AK68" s="176"/>
      <c r="AL68" s="176"/>
      <c r="AM68" s="176"/>
      <c r="AN68" s="176"/>
      <c r="AO68" s="176"/>
      <c r="AP68" s="176"/>
    </row>
    <row r="69" spans="1:64" x14ac:dyDescent="0.25">
      <c r="X69" s="176"/>
      <c r="Y69" s="176"/>
      <c r="Z69" s="176"/>
      <c r="AA69" s="176"/>
      <c r="AB69" s="176"/>
      <c r="AC69" s="176"/>
      <c r="AD69" s="176"/>
      <c r="AE69" s="176"/>
      <c r="AF69" s="176"/>
    </row>
  </sheetData>
  <mergeCells count="42">
    <mergeCell ref="BC48:BK48"/>
    <mergeCell ref="BL48:BL49"/>
    <mergeCell ref="X48:AF48"/>
    <mergeCell ref="AG48:AG49"/>
    <mergeCell ref="AH48:AP48"/>
    <mergeCell ref="AQ48:AQ49"/>
    <mergeCell ref="AS48:BA48"/>
    <mergeCell ref="BB48:BB49"/>
    <mergeCell ref="A48:A49"/>
    <mergeCell ref="B48:J48"/>
    <mergeCell ref="K48:K49"/>
    <mergeCell ref="L48:T48"/>
    <mergeCell ref="U48:U49"/>
    <mergeCell ref="W48:W49"/>
    <mergeCell ref="AH26:AP26"/>
    <mergeCell ref="AQ26:AQ27"/>
    <mergeCell ref="AS26:BA26"/>
    <mergeCell ref="BB26:BB27"/>
    <mergeCell ref="BC26:BK26"/>
    <mergeCell ref="BL26:BL27"/>
    <mergeCell ref="BC4:BK4"/>
    <mergeCell ref="BL4:BL5"/>
    <mergeCell ref="A26:A27"/>
    <mergeCell ref="B26:J26"/>
    <mergeCell ref="K26:K27"/>
    <mergeCell ref="L26:T26"/>
    <mergeCell ref="U26:U27"/>
    <mergeCell ref="W26:W27"/>
    <mergeCell ref="X26:AF26"/>
    <mergeCell ref="AG26:AG27"/>
    <mergeCell ref="X4:AF4"/>
    <mergeCell ref="AG4:AG5"/>
    <mergeCell ref="AH4:AP4"/>
    <mergeCell ref="AQ4:AQ5"/>
    <mergeCell ref="AS4:BA4"/>
    <mergeCell ref="BB4:BB5"/>
    <mergeCell ref="A4:A5"/>
    <mergeCell ref="B4:J4"/>
    <mergeCell ref="K4:K5"/>
    <mergeCell ref="L4:T4"/>
    <mergeCell ref="U4:U5"/>
    <mergeCell ref="W4:W5"/>
  </mergeCells>
  <pageMargins left="0.70866141732283472" right="0.70866141732283472" top="0.74803149606299213" bottom="0.74803149606299213" header="0.31496062992125984" footer="0.31496062992125984"/>
  <pageSetup paperSize="9" scale="54" fitToHeight="2" orientation="landscape" horizontalDpi="4294967292" r:id="rId1"/>
  <ignoredErrors>
    <ignoredError sqref="B20:H23 AH20:AN23 AP21 T65:T67 AP65:AP67 J65:J67 X20:AD23 AH64:AN67 B64:H67 L64:R67 I20:I23 AO20:AO23 B42:I45 L20:S23 L42:S45 X42:AD45 AE42:AE45 AH42:AM45 AN42:AN45 AO42:AO45 S64:S67 I64:I67 X63:Z67 AA64:AE67 AO64:AO67 AH63:AI63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2" id="{391D1CA5-2905-4BC4-A19F-1333B2F2817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K7:K23</xm:sqref>
        </x14:conditionalFormatting>
        <x14:conditionalFormatting xmlns:xm="http://schemas.microsoft.com/office/excel/2006/main">
          <x14:cfRule type="iconSet" priority="41" id="{F6B00361-CA12-4618-B76B-700151C6935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U7:U23</xm:sqref>
        </x14:conditionalFormatting>
        <x14:conditionalFormatting xmlns:xm="http://schemas.microsoft.com/office/excel/2006/main">
          <x14:cfRule type="iconSet" priority="37" id="{1B8DEE3C-9913-4649-A715-A6CF9ECC95A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BB7:BB23</xm:sqref>
        </x14:conditionalFormatting>
        <x14:conditionalFormatting xmlns:xm="http://schemas.microsoft.com/office/excel/2006/main">
          <x14:cfRule type="iconSet" priority="36" id="{2FCE0F4A-BED9-4F79-8128-56F4F28EF42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BL7:BL23</xm:sqref>
        </x14:conditionalFormatting>
        <x14:conditionalFormatting xmlns:xm="http://schemas.microsoft.com/office/excel/2006/main">
          <x14:cfRule type="iconSet" priority="35" id="{34DDF56C-680D-4F5E-BCE7-A21C54284BD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AG7:AG23</xm:sqref>
        </x14:conditionalFormatting>
        <x14:conditionalFormatting xmlns:xm="http://schemas.microsoft.com/office/excel/2006/main">
          <x14:cfRule type="iconSet" priority="34" id="{9FB5C3C4-3763-435C-ABD3-DC4AB82B89B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AQ7:AQ23</xm:sqref>
        </x14:conditionalFormatting>
        <x14:conditionalFormatting xmlns:xm="http://schemas.microsoft.com/office/excel/2006/main">
          <x14:cfRule type="iconSet" priority="16" id="{D0B73B83-F298-4177-B4E3-C22E52C9FDB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K29:K45</xm:sqref>
        </x14:conditionalFormatting>
        <x14:conditionalFormatting xmlns:xm="http://schemas.microsoft.com/office/excel/2006/main">
          <x14:cfRule type="iconSet" priority="15" id="{7FAB90C6-0B3D-4411-83C1-B640335AB63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U29:U45</xm:sqref>
        </x14:conditionalFormatting>
        <x14:conditionalFormatting xmlns:xm="http://schemas.microsoft.com/office/excel/2006/main">
          <x14:cfRule type="iconSet" priority="13" id="{9B101CED-D281-47D8-BB24-3823C84A806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BB29:BB45</xm:sqref>
        </x14:conditionalFormatting>
        <x14:conditionalFormatting xmlns:xm="http://schemas.microsoft.com/office/excel/2006/main">
          <x14:cfRule type="iconSet" priority="12" id="{35D524CD-2096-46E7-B568-AAE528611F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BL29:BL45</xm:sqref>
        </x14:conditionalFormatting>
        <x14:conditionalFormatting xmlns:xm="http://schemas.microsoft.com/office/excel/2006/main">
          <x14:cfRule type="iconSet" priority="11" id="{1BEF4AD4-8B3B-4F2E-9B6C-6D6C5D2F32F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AG29:AG45</xm:sqref>
        </x14:conditionalFormatting>
        <x14:conditionalFormatting xmlns:xm="http://schemas.microsoft.com/office/excel/2006/main">
          <x14:cfRule type="iconSet" priority="10" id="{7462860E-F239-4BFB-9719-A6BE72303C1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AQ29:AQ45</xm:sqref>
        </x14:conditionalFormatting>
        <x14:conditionalFormatting xmlns:xm="http://schemas.microsoft.com/office/excel/2006/main">
          <x14:cfRule type="iconSet" priority="8" id="{7E956D44-F2DA-49CA-AF1A-17896911F25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K51:K67</xm:sqref>
        </x14:conditionalFormatting>
        <x14:conditionalFormatting xmlns:xm="http://schemas.microsoft.com/office/excel/2006/main">
          <x14:cfRule type="iconSet" priority="7" id="{A1387DF0-7CCF-4EDF-A94F-459D1EC020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U51:U67</xm:sqref>
        </x14:conditionalFormatting>
        <x14:conditionalFormatting xmlns:xm="http://schemas.microsoft.com/office/excel/2006/main">
          <x14:cfRule type="iconSet" priority="5" id="{3A8B3E2F-DE32-42EC-9506-1CB3430FB10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BB51:BB67</xm:sqref>
        </x14:conditionalFormatting>
        <x14:conditionalFormatting xmlns:xm="http://schemas.microsoft.com/office/excel/2006/main">
          <x14:cfRule type="iconSet" priority="4" id="{5080B736-A031-4143-BF20-B731D18C994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BL51:BL67</xm:sqref>
        </x14:conditionalFormatting>
        <x14:conditionalFormatting xmlns:xm="http://schemas.microsoft.com/office/excel/2006/main">
          <x14:cfRule type="iconSet" priority="3" id="{39E19CDD-CBAC-4F4E-9D2D-C617C882002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AG51:AG67</xm:sqref>
        </x14:conditionalFormatting>
        <x14:conditionalFormatting xmlns:xm="http://schemas.microsoft.com/office/excel/2006/main">
          <x14:cfRule type="iconSet" priority="2" id="{013837BF-68D5-4AB3-8387-038EC102EED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AQ51:AQ67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>
    <pageSetUpPr fitToPage="1"/>
  </sheetPr>
  <dimension ref="A1:S57"/>
  <sheetViews>
    <sheetView showGridLines="0" workbookViewId="0">
      <selection activeCell="J51" sqref="J51:K56"/>
    </sheetView>
  </sheetViews>
  <sheetFormatPr defaultRowHeight="15" x14ac:dyDescent="0.25"/>
  <cols>
    <col min="1" max="1" width="3.140625" customWidth="1"/>
    <col min="2" max="2" width="28.7109375" customWidth="1"/>
    <col min="7" max="8" width="9.85546875" style="65" customWidth="1"/>
    <col min="9" max="9" width="1.85546875" customWidth="1"/>
    <col min="14" max="15" width="9.85546875" style="65" customWidth="1"/>
    <col min="16" max="16" width="1.85546875" customWidth="1"/>
    <col min="18" max="18" width="9.140625" style="51"/>
    <col min="19" max="19" width="9.85546875" style="65" customWidth="1"/>
  </cols>
  <sheetData>
    <row r="1" spans="1:19" ht="15.75" x14ac:dyDescent="0.25">
      <c r="A1" s="6" t="s">
        <v>25</v>
      </c>
    </row>
    <row r="3" spans="1:19" ht="8.25" customHeight="1" thickBot="1" x14ac:dyDescent="0.3">
      <c r="S3" s="91"/>
    </row>
    <row r="4" spans="1:19" x14ac:dyDescent="0.25">
      <c r="A4" s="371" t="s">
        <v>3</v>
      </c>
      <c r="B4" s="386"/>
      <c r="C4" s="389" t="s">
        <v>1</v>
      </c>
      <c r="D4" s="390"/>
      <c r="E4" s="384" t="s">
        <v>13</v>
      </c>
      <c r="F4" s="384"/>
      <c r="G4" s="389" t="s">
        <v>14</v>
      </c>
      <c r="H4" s="385"/>
      <c r="J4" s="391">
        <v>1000</v>
      </c>
      <c r="K4" s="384"/>
      <c r="L4" s="382" t="s">
        <v>13</v>
      </c>
      <c r="M4" s="383"/>
      <c r="N4" s="384" t="s">
        <v>14</v>
      </c>
      <c r="O4" s="385"/>
      <c r="Q4" s="395" t="s">
        <v>23</v>
      </c>
      <c r="R4" s="384"/>
      <c r="S4" s="208" t="s">
        <v>0</v>
      </c>
    </row>
    <row r="5" spans="1:19" x14ac:dyDescent="0.25">
      <c r="A5" s="387"/>
      <c r="B5" s="388"/>
      <c r="C5" s="392" t="s">
        <v>222</v>
      </c>
      <c r="D5" s="393"/>
      <c r="E5" s="380" t="str">
        <f>C5</f>
        <v>jan-ago</v>
      </c>
      <c r="F5" s="380"/>
      <c r="G5" s="392" t="s">
        <v>132</v>
      </c>
      <c r="H5" s="381"/>
      <c r="J5" s="394" t="str">
        <f>C5</f>
        <v>jan-ago</v>
      </c>
      <c r="K5" s="380"/>
      <c r="L5" s="378" t="str">
        <f>C5</f>
        <v>jan-ago</v>
      </c>
      <c r="M5" s="379"/>
      <c r="N5" s="380" t="s">
        <v>132</v>
      </c>
      <c r="O5" s="381"/>
      <c r="Q5" s="394" t="str">
        <f>C5</f>
        <v>jan-ago</v>
      </c>
      <c r="R5" s="393"/>
      <c r="S5" s="209" t="s">
        <v>133</v>
      </c>
    </row>
    <row r="6" spans="1:19" ht="19.5" customHeight="1" x14ac:dyDescent="0.25">
      <c r="A6" s="387"/>
      <c r="B6" s="388"/>
      <c r="C6" s="221">
        <v>2017</v>
      </c>
      <c r="D6" s="219">
        <v>2018</v>
      </c>
      <c r="E6" s="216">
        <f>C6</f>
        <v>2017</v>
      </c>
      <c r="F6" s="219">
        <f>D6</f>
        <v>2018</v>
      </c>
      <c r="G6" s="221" t="s">
        <v>1</v>
      </c>
      <c r="H6" s="222" t="s">
        <v>15</v>
      </c>
      <c r="J6" s="22">
        <f>C6</f>
        <v>2017</v>
      </c>
      <c r="K6" s="220">
        <f>D6</f>
        <v>2018</v>
      </c>
      <c r="L6" s="218">
        <f>E6</f>
        <v>2017</v>
      </c>
      <c r="M6" s="219">
        <f>D6</f>
        <v>2018</v>
      </c>
      <c r="N6" s="217">
        <v>1000</v>
      </c>
      <c r="O6" s="222" t="s">
        <v>15</v>
      </c>
      <c r="Q6" s="66">
        <f>C6</f>
        <v>2017</v>
      </c>
      <c r="R6" s="220">
        <f>D6</f>
        <v>2018</v>
      </c>
      <c r="S6" s="209" t="s">
        <v>24</v>
      </c>
    </row>
    <row r="7" spans="1:19" ht="20.100000000000001" customHeight="1" x14ac:dyDescent="0.25">
      <c r="A7" s="14" t="s">
        <v>4</v>
      </c>
      <c r="B7" s="1"/>
      <c r="C7" s="25">
        <v>408612.96000000014</v>
      </c>
      <c r="D7" s="223">
        <v>438674.17000000086</v>
      </c>
      <c r="E7" s="31">
        <f t="shared" ref="E7:E18" si="0">C7/$C$19</f>
        <v>0.21874189998766233</v>
      </c>
      <c r="F7" s="229">
        <f t="shared" ref="F7:F18" si="1">D7/$D$19</f>
        <v>0.21966168346288709</v>
      </c>
      <c r="G7" s="87">
        <f>(D7-C7)/C7</f>
        <v>7.3568909806484617E-2</v>
      </c>
      <c r="H7" s="83">
        <f>(F7-E7)/E7</f>
        <v>4.2048801591127909E-3</v>
      </c>
      <c r="J7" s="25">
        <v>121282.58599999979</v>
      </c>
      <c r="K7" s="223">
        <v>130393.85199999975</v>
      </c>
      <c r="L7" s="31">
        <f t="shared" ref="L7:L18" si="2">J7/$J$19</f>
        <v>0.26107203717248983</v>
      </c>
      <c r="M7" s="229">
        <f t="shared" ref="M7:M18" si="3">K7/$K$19</f>
        <v>0.26255439577153084</v>
      </c>
      <c r="N7" s="87">
        <f>(K7-J7)/J7</f>
        <v>7.5124272168800688E-2</v>
      </c>
      <c r="O7" s="83">
        <f>(M7-L7)/L7</f>
        <v>5.6779677176288651E-3</v>
      </c>
      <c r="Q7" s="49">
        <f>(J7/C7)*10</f>
        <v>2.9681531882884911</v>
      </c>
      <c r="R7" s="236">
        <f>(K7/D7)*10</f>
        <v>2.9724533815154763</v>
      </c>
      <c r="S7" s="92">
        <f>(R7-Q7)/Q7</f>
        <v>1.4487773892374021E-3</v>
      </c>
    </row>
    <row r="8" spans="1:19" ht="20.100000000000001" customHeight="1" x14ac:dyDescent="0.25">
      <c r="A8" s="14" t="s">
        <v>5</v>
      </c>
      <c r="B8" s="1"/>
      <c r="C8" s="25">
        <v>331427.68999999994</v>
      </c>
      <c r="D8" s="223">
        <v>330766.20000000013</v>
      </c>
      <c r="E8" s="31">
        <f t="shared" si="0"/>
        <v>0.17742247485033738</v>
      </c>
      <c r="F8" s="229">
        <f t="shared" si="1"/>
        <v>0.16562785158884985</v>
      </c>
      <c r="G8" s="87">
        <f>(D8-C8)/C8</f>
        <v>-1.9958803080087129E-3</v>
      </c>
      <c r="H8" s="83">
        <f>(F8-E8)/E8</f>
        <v>-6.6477616612194951E-2</v>
      </c>
      <c r="J8" s="25">
        <v>82614.849999999889</v>
      </c>
      <c r="K8" s="223">
        <v>84455.463000000032</v>
      </c>
      <c r="L8" s="31">
        <f t="shared" si="2"/>
        <v>0.17783614203443585</v>
      </c>
      <c r="M8" s="229">
        <f t="shared" si="3"/>
        <v>0.17005520365768417</v>
      </c>
      <c r="N8" s="87">
        <f>(K8-J8)/J8</f>
        <v>2.2279444918197461E-2</v>
      </c>
      <c r="O8" s="83">
        <f>(M8-L8)/L8</f>
        <v>-4.375341416957295E-2</v>
      </c>
      <c r="Q8" s="49">
        <f t="shared" ref="Q8:Q18" si="4">(J8/C8)*10</f>
        <v>2.4926960689373874</v>
      </c>
      <c r="R8" s="236">
        <f t="shared" ref="R8:R18" si="5">(K8/D8)*10</f>
        <v>2.5533280909597171</v>
      </c>
      <c r="S8" s="92">
        <f t="shared" ref="S8:S19" si="6">(R8-Q8)/Q8</f>
        <v>2.4323872764872058E-2</v>
      </c>
    </row>
    <row r="9" spans="1:19" ht="20.100000000000001" customHeight="1" x14ac:dyDescent="0.25">
      <c r="A9" s="33" t="s">
        <v>42</v>
      </c>
      <c r="B9" s="21"/>
      <c r="C9" s="27">
        <f>C10+C11</f>
        <v>718115.99</v>
      </c>
      <c r="D9" s="224">
        <f>D10+D11</f>
        <v>818288.23000000021</v>
      </c>
      <c r="E9" s="34">
        <f t="shared" si="0"/>
        <v>0.38442749359717093</v>
      </c>
      <c r="F9" s="230">
        <f t="shared" si="1"/>
        <v>0.40974961019397577</v>
      </c>
      <c r="G9" s="88">
        <f>(D9-C9)/C9</f>
        <v>0.13949312004596948</v>
      </c>
      <c r="H9" s="84">
        <f>(F9-E9)/E9</f>
        <v>6.5869681587704176E-2</v>
      </c>
      <c r="J9" s="27">
        <f>J10+J11</f>
        <v>75254.935000000041</v>
      </c>
      <c r="K9" s="224">
        <f>K10+K11</f>
        <v>90713.729999999923</v>
      </c>
      <c r="L9" s="34">
        <f t="shared" si="2"/>
        <v>0.16199324103901735</v>
      </c>
      <c r="M9" s="230">
        <f t="shared" si="3"/>
        <v>0.18265653021993564</v>
      </c>
      <c r="N9" s="88">
        <f>(K9-J9)/J9</f>
        <v>0.20541902002838583</v>
      </c>
      <c r="O9" s="84">
        <f>(M9-L9)/L9</f>
        <v>0.12755648969293332</v>
      </c>
      <c r="Q9" s="50">
        <f t="shared" si="4"/>
        <v>1.0479495798443375</v>
      </c>
      <c r="R9" s="237">
        <f t="shared" si="5"/>
        <v>1.1085791860894774</v>
      </c>
      <c r="S9" s="93">
        <f t="shared" si="6"/>
        <v>5.7855461189407452E-2</v>
      </c>
    </row>
    <row r="10" spans="1:19" ht="20.100000000000001" customHeight="1" x14ac:dyDescent="0.25">
      <c r="A10" s="14"/>
      <c r="B10" s="1" t="s">
        <v>6</v>
      </c>
      <c r="C10" s="25">
        <v>696692.77999999991</v>
      </c>
      <c r="D10" s="223">
        <v>763897.94000000018</v>
      </c>
      <c r="E10" s="44">
        <f t="shared" si="0"/>
        <v>0.37295905250995065</v>
      </c>
      <c r="F10" s="231">
        <f t="shared" si="1"/>
        <v>0.38251421891156989</v>
      </c>
      <c r="G10" s="87">
        <f t="shared" ref="G10:G18" si="7">(D10-C10)/C10</f>
        <v>9.6463121090475876E-2</v>
      </c>
      <c r="H10" s="83">
        <f t="shared" ref="H10:H18" si="8">(F10-E10)/E10</f>
        <v>2.5619880620445075E-2</v>
      </c>
      <c r="J10" s="25">
        <v>71651.383000000045</v>
      </c>
      <c r="K10" s="223">
        <v>83158.059999999925</v>
      </c>
      <c r="L10" s="44">
        <f t="shared" si="2"/>
        <v>0.15423626048043163</v>
      </c>
      <c r="M10" s="231">
        <f t="shared" si="3"/>
        <v>0.1674428192890009</v>
      </c>
      <c r="N10" s="87">
        <f t="shared" ref="N10:N18" si="9">(K10-J10)/J10</f>
        <v>0.16059253175894556</v>
      </c>
      <c r="O10" s="83">
        <f t="shared" ref="O10:O18" si="10">(M10-L10)/L10</f>
        <v>8.5625512233193868E-2</v>
      </c>
      <c r="Q10" s="49">
        <f t="shared" si="4"/>
        <v>1.0284502015364656</v>
      </c>
      <c r="R10" s="236">
        <f t="shared" si="5"/>
        <v>1.0886017050916501</v>
      </c>
      <c r="S10" s="92">
        <f t="shared" si="6"/>
        <v>5.8487521773363881E-2</v>
      </c>
    </row>
    <row r="11" spans="1:19" ht="20.100000000000001" customHeight="1" x14ac:dyDescent="0.25">
      <c r="A11" s="14"/>
      <c r="B11" s="1" t="s">
        <v>43</v>
      </c>
      <c r="C11" s="25">
        <v>21423.210000000025</v>
      </c>
      <c r="D11" s="223">
        <v>54390.29000000003</v>
      </c>
      <c r="E11" s="43">
        <f t="shared" si="0"/>
        <v>1.1468441087220267E-2</v>
      </c>
      <c r="F11" s="232">
        <f t="shared" si="1"/>
        <v>2.7235391282405839E-2</v>
      </c>
      <c r="G11" s="87">
        <f t="shared" si="7"/>
        <v>1.5388487532914052</v>
      </c>
      <c r="H11" s="83">
        <f t="shared" si="8"/>
        <v>1.3748119796992551</v>
      </c>
      <c r="J11" s="25">
        <v>3603.5519999999979</v>
      </c>
      <c r="K11" s="223">
        <v>7555.6700000000055</v>
      </c>
      <c r="L11" s="43">
        <f t="shared" si="2"/>
        <v>7.7569805585857247E-3</v>
      </c>
      <c r="M11" s="232">
        <f t="shared" si="3"/>
        <v>1.5213710930934746E-2</v>
      </c>
      <c r="N11" s="87">
        <f t="shared" si="9"/>
        <v>1.096728450151409</v>
      </c>
      <c r="O11" s="83">
        <f t="shared" si="10"/>
        <v>0.96129290463357231</v>
      </c>
      <c r="Q11" s="49">
        <f t="shared" si="4"/>
        <v>1.6820784560296955</v>
      </c>
      <c r="R11" s="236">
        <f t="shared" si="5"/>
        <v>1.3891578809379399</v>
      </c>
      <c r="S11" s="92">
        <f t="shared" si="6"/>
        <v>-0.17414204078396708</v>
      </c>
    </row>
    <row r="12" spans="1:19" ht="20.100000000000001" customHeight="1" x14ac:dyDescent="0.25">
      <c r="A12" s="33" t="s">
        <v>41</v>
      </c>
      <c r="B12" s="21"/>
      <c r="C12" s="27">
        <f>SUM(C13:C15)</f>
        <v>377674.52000000008</v>
      </c>
      <c r="D12" s="224">
        <f>SUM(D13:D15)</f>
        <v>378142.22999999986</v>
      </c>
      <c r="E12" s="34">
        <f t="shared" si="0"/>
        <v>0.20217969122107229</v>
      </c>
      <c r="F12" s="230">
        <f t="shared" si="1"/>
        <v>0.18935092264541142</v>
      </c>
      <c r="G12" s="88">
        <f t="shared" si="7"/>
        <v>1.2383943719576E-3</v>
      </c>
      <c r="H12" s="84">
        <f t="shared" si="8"/>
        <v>-6.3452310655837937E-2</v>
      </c>
      <c r="J12" s="27">
        <f>SUM(J13:J15)</f>
        <v>176615.68799999999</v>
      </c>
      <c r="K12" s="224">
        <f>SUM(K13:K15)</f>
        <v>178970.27900000013</v>
      </c>
      <c r="L12" s="34">
        <f t="shared" si="2"/>
        <v>0.38018168134031166</v>
      </c>
      <c r="M12" s="230">
        <f t="shared" si="3"/>
        <v>0.36036540636829573</v>
      </c>
      <c r="N12" s="88">
        <f t="shared" si="9"/>
        <v>1.3331720566069597E-2</v>
      </c>
      <c r="O12" s="84">
        <f t="shared" si="10"/>
        <v>-5.2123171485155835E-2</v>
      </c>
      <c r="Q12" s="50">
        <f t="shared" si="4"/>
        <v>4.6763993504248038</v>
      </c>
      <c r="R12" s="237">
        <f t="shared" si="5"/>
        <v>4.7328826246145583</v>
      </c>
      <c r="S12" s="93">
        <f t="shared" si="6"/>
        <v>1.2078368410649869E-2</v>
      </c>
    </row>
    <row r="13" spans="1:19" ht="20.100000000000001" customHeight="1" x14ac:dyDescent="0.25">
      <c r="A13" s="14"/>
      <c r="B13" s="5" t="s">
        <v>7</v>
      </c>
      <c r="C13" s="42">
        <v>356452.16000000009</v>
      </c>
      <c r="D13" s="225">
        <v>352871.29999999981</v>
      </c>
      <c r="E13" s="31">
        <f t="shared" si="0"/>
        <v>0.19081877073381667</v>
      </c>
      <c r="F13" s="229">
        <f t="shared" si="1"/>
        <v>0.17669675833372472</v>
      </c>
      <c r="G13" s="87">
        <f t="shared" si="7"/>
        <v>-1.0045836164943638E-2</v>
      </c>
      <c r="H13" s="83">
        <f t="shared" si="8"/>
        <v>-7.4007459254579841E-2</v>
      </c>
      <c r="J13" s="42">
        <v>165074.92299999998</v>
      </c>
      <c r="K13" s="225">
        <v>166125.50100000011</v>
      </c>
      <c r="L13" s="31">
        <f t="shared" si="2"/>
        <v>0.35533911219292408</v>
      </c>
      <c r="M13" s="229">
        <f t="shared" si="3"/>
        <v>0.33450181790241112</v>
      </c>
      <c r="N13" s="87">
        <f t="shared" si="9"/>
        <v>6.3642495232308855E-3</v>
      </c>
      <c r="O13" s="83">
        <f t="shared" si="10"/>
        <v>-5.8640587471271023E-2</v>
      </c>
      <c r="Q13" s="49">
        <f t="shared" si="4"/>
        <v>4.6310540803007036</v>
      </c>
      <c r="R13" s="236">
        <f t="shared" si="5"/>
        <v>4.7078212651468165</v>
      </c>
      <c r="S13" s="92">
        <f t="shared" si="6"/>
        <v>1.657661161260467E-2</v>
      </c>
    </row>
    <row r="14" spans="1:19" ht="20.100000000000001" customHeight="1" x14ac:dyDescent="0.25">
      <c r="A14" s="14"/>
      <c r="B14" s="5" t="s">
        <v>8</v>
      </c>
      <c r="C14" s="42">
        <v>16726.190000000006</v>
      </c>
      <c r="D14" s="225">
        <v>18007.600000000009</v>
      </c>
      <c r="E14" s="31">
        <f t="shared" si="0"/>
        <v>8.9539954389959587E-3</v>
      </c>
      <c r="F14" s="229">
        <f t="shared" si="1"/>
        <v>9.0171247856382329E-3</v>
      </c>
      <c r="G14" s="87">
        <f t="shared" si="7"/>
        <v>7.6610991504939441E-2</v>
      </c>
      <c r="H14" s="83">
        <f t="shared" si="8"/>
        <v>7.0504108553972114E-3</v>
      </c>
      <c r="J14" s="42">
        <v>10031.441999999999</v>
      </c>
      <c r="K14" s="225">
        <v>10364.531000000003</v>
      </c>
      <c r="L14" s="31">
        <f t="shared" si="2"/>
        <v>2.15936111282924E-2</v>
      </c>
      <c r="M14" s="229">
        <f t="shared" si="3"/>
        <v>2.0869489875644642E-2</v>
      </c>
      <c r="N14" s="87">
        <f t="shared" si="9"/>
        <v>3.3204498416080523E-2</v>
      </c>
      <c r="O14" s="83">
        <f t="shared" si="10"/>
        <v>-3.3534050805379155E-2</v>
      </c>
      <c r="Q14" s="49">
        <f t="shared" si="4"/>
        <v>5.9974459216354683</v>
      </c>
      <c r="R14" s="236">
        <f t="shared" si="5"/>
        <v>5.755642617561473</v>
      </c>
      <c r="S14" s="92">
        <f t="shared" si="6"/>
        <v>-4.0317713112127063E-2</v>
      </c>
    </row>
    <row r="15" spans="1:19" ht="20.100000000000001" customHeight="1" x14ac:dyDescent="0.25">
      <c r="A15" s="45"/>
      <c r="B15" s="46" t="s">
        <v>9</v>
      </c>
      <c r="C15" s="47">
        <v>4496.17</v>
      </c>
      <c r="D15" s="226">
        <v>7263.3300000000036</v>
      </c>
      <c r="E15" s="48">
        <f t="shared" si="0"/>
        <v>2.4069250482596722E-3</v>
      </c>
      <c r="F15" s="233">
        <f t="shared" si="1"/>
        <v>3.6370395260484321E-3</v>
      </c>
      <c r="G15" s="87">
        <f t="shared" si="7"/>
        <v>0.61544825929624625</v>
      </c>
      <c r="H15" s="83">
        <f t="shared" si="8"/>
        <v>0.51107303016277739</v>
      </c>
      <c r="J15" s="47">
        <v>1509.3230000000001</v>
      </c>
      <c r="K15" s="226">
        <v>2480.2470000000021</v>
      </c>
      <c r="L15" s="48">
        <f t="shared" si="2"/>
        <v>3.2489580190951284E-3</v>
      </c>
      <c r="M15" s="233">
        <f t="shared" si="3"/>
        <v>4.9940985902399279E-3</v>
      </c>
      <c r="N15" s="87">
        <f t="shared" si="9"/>
        <v>0.64328443944735614</v>
      </c>
      <c r="O15" s="83">
        <f t="shared" si="10"/>
        <v>0.53713854130711136</v>
      </c>
      <c r="Q15" s="49">
        <f t="shared" si="4"/>
        <v>3.3569082129901675</v>
      </c>
      <c r="R15" s="236">
        <f t="shared" si="5"/>
        <v>3.4147519113134073</v>
      </c>
      <c r="S15" s="92">
        <f t="shared" si="6"/>
        <v>1.7231242158901768E-2</v>
      </c>
    </row>
    <row r="16" spans="1:19" ht="20.100000000000001" customHeight="1" x14ac:dyDescent="0.25">
      <c r="A16" s="14" t="s">
        <v>44</v>
      </c>
      <c r="B16" s="5"/>
      <c r="C16" s="42">
        <v>1968.2600000000004</v>
      </c>
      <c r="D16" s="225">
        <v>2223.98</v>
      </c>
      <c r="E16" s="31">
        <f t="shared" si="0"/>
        <v>1.0536644067033905E-3</v>
      </c>
      <c r="F16" s="229">
        <f t="shared" si="1"/>
        <v>1.1136356416603938E-3</v>
      </c>
      <c r="G16" s="89">
        <f t="shared" si="7"/>
        <v>0.12992185991688066</v>
      </c>
      <c r="H16" s="85">
        <f t="shared" si="8"/>
        <v>5.6916827194187822E-2</v>
      </c>
      <c r="J16" s="42">
        <v>571.56700000000012</v>
      </c>
      <c r="K16" s="225">
        <v>606.84800000000007</v>
      </c>
      <c r="L16" s="31">
        <f t="shared" si="2"/>
        <v>1.2303510833003577E-3</v>
      </c>
      <c r="M16" s="229">
        <f t="shared" si="3"/>
        <v>1.2219181159335813E-3</v>
      </c>
      <c r="N16" s="89">
        <f t="shared" si="9"/>
        <v>6.1726796683503317E-2</v>
      </c>
      <c r="O16" s="85">
        <f t="shared" si="10"/>
        <v>-6.8541146354383154E-3</v>
      </c>
      <c r="Q16" s="81">
        <f t="shared" si="4"/>
        <v>2.903920213792893</v>
      </c>
      <c r="R16" s="238">
        <f t="shared" si="5"/>
        <v>2.7286576318132361</v>
      </c>
      <c r="S16" s="94">
        <f t="shared" si="6"/>
        <v>-6.0353786976378901E-2</v>
      </c>
    </row>
    <row r="17" spans="1:19" ht="20.100000000000001" customHeight="1" x14ac:dyDescent="0.25">
      <c r="A17" s="14" t="s">
        <v>10</v>
      </c>
      <c r="B17" s="1"/>
      <c r="C17" s="25">
        <v>8242.8300000000054</v>
      </c>
      <c r="D17" s="223">
        <v>10761.349999999989</v>
      </c>
      <c r="E17" s="31">
        <f t="shared" si="0"/>
        <v>4.4126165148440305E-3</v>
      </c>
      <c r="F17" s="229">
        <f t="shared" si="1"/>
        <v>5.388637897994617E-3</v>
      </c>
      <c r="G17" s="87">
        <f t="shared" si="7"/>
        <v>0.30554069415479662</v>
      </c>
      <c r="H17" s="83">
        <f t="shared" si="8"/>
        <v>0.22118880710962602</v>
      </c>
      <c r="J17" s="25">
        <v>4418.3740000000016</v>
      </c>
      <c r="K17" s="223">
        <v>7339.7890000000198</v>
      </c>
      <c r="L17" s="31">
        <f t="shared" si="2"/>
        <v>9.5109606351068826E-3</v>
      </c>
      <c r="M17" s="229">
        <f t="shared" si="3"/>
        <v>1.477902398332045E-2</v>
      </c>
      <c r="N17" s="87">
        <f t="shared" si="9"/>
        <v>0.66119685658118055</v>
      </c>
      <c r="O17" s="83">
        <f t="shared" si="10"/>
        <v>0.55389392831341122</v>
      </c>
      <c r="Q17" s="49">
        <f t="shared" si="4"/>
        <v>5.3602634046801869</v>
      </c>
      <c r="R17" s="236">
        <f t="shared" si="5"/>
        <v>6.8205095085653999</v>
      </c>
      <c r="S17" s="92">
        <f t="shared" si="6"/>
        <v>0.27242058713201178</v>
      </c>
    </row>
    <row r="18" spans="1:19" ht="20.100000000000001" customHeight="1" thickBot="1" x14ac:dyDescent="0.3">
      <c r="A18" s="14" t="s">
        <v>11</v>
      </c>
      <c r="B18" s="16"/>
      <c r="C18" s="28">
        <v>21971.880000000016</v>
      </c>
      <c r="D18" s="227">
        <v>18188.399999999991</v>
      </c>
      <c r="E18" s="32">
        <f t="shared" si="0"/>
        <v>1.1762159422209515E-2</v>
      </c>
      <c r="F18" s="234">
        <f t="shared" si="1"/>
        <v>9.1076585692209007E-3</v>
      </c>
      <c r="G18" s="90">
        <f t="shared" si="7"/>
        <v>-0.17219646202327804</v>
      </c>
      <c r="H18" s="86">
        <f t="shared" si="8"/>
        <v>-0.22568142104725594</v>
      </c>
      <c r="J18" s="28">
        <v>3798.0180000000005</v>
      </c>
      <c r="K18" s="227">
        <v>4155.6089999999995</v>
      </c>
      <c r="L18" s="32">
        <f t="shared" si="2"/>
        <v>8.1755866953380045E-3</v>
      </c>
      <c r="M18" s="234">
        <f t="shared" si="3"/>
        <v>8.3675218832996619E-3</v>
      </c>
      <c r="N18" s="90">
        <f t="shared" si="9"/>
        <v>9.4152002439166674E-2</v>
      </c>
      <c r="O18" s="86">
        <f t="shared" si="10"/>
        <v>2.3476625606710929E-2</v>
      </c>
      <c r="Q18" s="82">
        <f t="shared" si="4"/>
        <v>1.7285812593187284</v>
      </c>
      <c r="R18" s="239">
        <f t="shared" si="5"/>
        <v>2.2847578676519111</v>
      </c>
      <c r="S18" s="95">
        <f t="shared" si="6"/>
        <v>0.32175323279414936</v>
      </c>
    </row>
    <row r="19" spans="1:19" ht="26.25" customHeight="1" thickBot="1" x14ac:dyDescent="0.3">
      <c r="A19" s="18" t="s">
        <v>12</v>
      </c>
      <c r="B19" s="75"/>
      <c r="C19" s="76">
        <f>C7+C8+C9+C12+C16+C17+C18</f>
        <v>1868014.1300000004</v>
      </c>
      <c r="D19" s="228">
        <f>D7+D8+D9+D12+D16+D17+D18</f>
        <v>1997044.560000001</v>
      </c>
      <c r="E19" s="77">
        <f>E7+E8+E9+E12+E16+E17+E18</f>
        <v>0.99999999999999989</v>
      </c>
      <c r="F19" s="235">
        <f>F7+F8+F9+F12+F16+F17+F18</f>
        <v>1</v>
      </c>
      <c r="G19" s="90">
        <f>(D19-C19)/C19</f>
        <v>6.90735835065662E-2</v>
      </c>
      <c r="H19" s="86">
        <v>0</v>
      </c>
      <c r="I19" s="2"/>
      <c r="J19" s="76">
        <f>J7+J8+J9+J12+J16+J17+J18</f>
        <v>464556.01799999975</v>
      </c>
      <c r="K19" s="228">
        <f>K7+K8+K9+K12+K16+K17+K18</f>
        <v>496635.56999999983</v>
      </c>
      <c r="L19" s="77">
        <f>L7+L8+L9+L12+L16+L17+L18</f>
        <v>1</v>
      </c>
      <c r="M19" s="235">
        <f>M7+M8+M9+M12+M16+M17+M18</f>
        <v>1</v>
      </c>
      <c r="N19" s="90">
        <f>(K19-J19)/J19</f>
        <v>6.9054216837204127E-2</v>
      </c>
      <c r="O19" s="86">
        <f>(M19-L19)/L19</f>
        <v>0</v>
      </c>
      <c r="P19" s="2"/>
      <c r="Q19" s="35">
        <f>(J19/C19)*10</f>
        <v>2.486897773091254</v>
      </c>
      <c r="R19" s="240">
        <f>(K19/D19)*10</f>
        <v>2.4868527220043584</v>
      </c>
      <c r="S19" s="95">
        <f t="shared" si="6"/>
        <v>-1.8115375462207388E-5</v>
      </c>
    </row>
    <row r="21" spans="1:19" x14ac:dyDescent="0.25">
      <c r="A21" s="2"/>
    </row>
    <row r="22" spans="1:19" ht="8.25" customHeight="1" thickBot="1" x14ac:dyDescent="0.3"/>
    <row r="23" spans="1:19" ht="15" customHeight="1" x14ac:dyDescent="0.25">
      <c r="A23" s="371" t="s">
        <v>2</v>
      </c>
      <c r="B23" s="386"/>
      <c r="C23" s="389" t="s">
        <v>1</v>
      </c>
      <c r="D23" s="390"/>
      <c r="E23" s="384" t="s">
        <v>13</v>
      </c>
      <c r="F23" s="384"/>
      <c r="G23" s="389" t="s">
        <v>14</v>
      </c>
      <c r="H23" s="385"/>
      <c r="J23" s="391">
        <v>1000</v>
      </c>
      <c r="K23" s="384"/>
      <c r="L23" s="382" t="s">
        <v>13</v>
      </c>
      <c r="M23" s="383"/>
      <c r="N23" s="384" t="s">
        <v>14</v>
      </c>
      <c r="O23" s="385"/>
      <c r="Q23" s="395" t="s">
        <v>23</v>
      </c>
      <c r="R23" s="384"/>
      <c r="S23" s="208" t="s">
        <v>0</v>
      </c>
    </row>
    <row r="24" spans="1:19" ht="15" customHeight="1" x14ac:dyDescent="0.25">
      <c r="A24" s="387"/>
      <c r="B24" s="388"/>
      <c r="C24" s="392" t="str">
        <f>C5</f>
        <v>jan-ago</v>
      </c>
      <c r="D24" s="393"/>
      <c r="E24" s="380" t="str">
        <f>C5</f>
        <v>jan-ago</v>
      </c>
      <c r="F24" s="380"/>
      <c r="G24" s="392" t="str">
        <f>G5</f>
        <v>2018/2017</v>
      </c>
      <c r="H24" s="381"/>
      <c r="J24" s="394" t="str">
        <f>C5</f>
        <v>jan-ago</v>
      </c>
      <c r="K24" s="380"/>
      <c r="L24" s="378" t="str">
        <f>C5</f>
        <v>jan-ago</v>
      </c>
      <c r="M24" s="379"/>
      <c r="N24" s="380" t="str">
        <f>N5</f>
        <v>2018/2017</v>
      </c>
      <c r="O24" s="381"/>
      <c r="Q24" s="394" t="str">
        <f>C5</f>
        <v>jan-ago</v>
      </c>
      <c r="R24" s="393"/>
      <c r="S24" s="209" t="str">
        <f>S5</f>
        <v>2018 /2017</v>
      </c>
    </row>
    <row r="25" spans="1:19" ht="19.5" customHeight="1" x14ac:dyDescent="0.25">
      <c r="A25" s="387"/>
      <c r="B25" s="388"/>
      <c r="C25" s="221">
        <f>C6</f>
        <v>2017</v>
      </c>
      <c r="D25" s="219">
        <f>D6</f>
        <v>2018</v>
      </c>
      <c r="E25" s="216">
        <f>C6</f>
        <v>2017</v>
      </c>
      <c r="F25" s="219">
        <f>D6</f>
        <v>2018</v>
      </c>
      <c r="G25" s="221" t="s">
        <v>1</v>
      </c>
      <c r="H25" s="222" t="s">
        <v>15</v>
      </c>
      <c r="J25" s="215">
        <f>C6</f>
        <v>2017</v>
      </c>
      <c r="K25" s="220">
        <f>D6</f>
        <v>2018</v>
      </c>
      <c r="L25" s="218">
        <f>C6</f>
        <v>2017</v>
      </c>
      <c r="M25" s="219">
        <f>D6</f>
        <v>2018</v>
      </c>
      <c r="N25" s="217">
        <v>1000</v>
      </c>
      <c r="O25" s="222" t="s">
        <v>15</v>
      </c>
      <c r="Q25" s="215">
        <f>C6</f>
        <v>2017</v>
      </c>
      <c r="R25" s="220">
        <f>D6</f>
        <v>2018</v>
      </c>
      <c r="S25" s="209" t="s">
        <v>24</v>
      </c>
    </row>
    <row r="26" spans="1:19" ht="20.100000000000001" customHeight="1" x14ac:dyDescent="0.25">
      <c r="A26" s="14" t="s">
        <v>4</v>
      </c>
      <c r="B26" s="1"/>
      <c r="C26" s="25">
        <v>198074.31999999992</v>
      </c>
      <c r="D26" s="223">
        <v>211078.19999999992</v>
      </c>
      <c r="E26" s="31">
        <f>C26/$C$38</f>
        <v>0.19364462939062288</v>
      </c>
      <c r="F26" s="229">
        <f>D26/$D$38</f>
        <v>0.18456858142725815</v>
      </c>
      <c r="G26" s="87">
        <f>(D26-C26)/C26</f>
        <v>6.5651519086371263E-2</v>
      </c>
      <c r="H26" s="83">
        <f>(F26-E26)/E26</f>
        <v>-4.6869608477787338E-2</v>
      </c>
      <c r="J26" s="25">
        <v>50872.70100000003</v>
      </c>
      <c r="K26" s="223">
        <v>53798.943000000014</v>
      </c>
      <c r="L26" s="31">
        <f>J26/$J$38</f>
        <v>0.19810809377432206</v>
      </c>
      <c r="M26" s="229">
        <f>K26/$K$38</f>
        <v>0.19444224497914231</v>
      </c>
      <c r="N26" s="87">
        <f>(K26-J26)/J26</f>
        <v>5.7520869591728224E-2</v>
      </c>
      <c r="O26" s="83">
        <f>(M26-L26)/L26</f>
        <v>-1.8504285843847269E-2</v>
      </c>
      <c r="Q26" s="49">
        <f t="shared" ref="Q26:Q38" si="11">(J26/C26)*10</f>
        <v>2.5683642887174902</v>
      </c>
      <c r="R26" s="236">
        <f t="shared" ref="R26:R38" si="12">(K26/D26)*10</f>
        <v>2.5487683237776348</v>
      </c>
      <c r="S26" s="92">
        <f>(R26-Q26)/Q26</f>
        <v>-7.6297451362090868E-3</v>
      </c>
    </row>
    <row r="27" spans="1:19" ht="20.100000000000001" customHeight="1" x14ac:dyDescent="0.25">
      <c r="A27" s="14" t="s">
        <v>5</v>
      </c>
      <c r="B27" s="1"/>
      <c r="C27" s="25">
        <v>121921.49999999994</v>
      </c>
      <c r="D27" s="223">
        <v>116487.06000000003</v>
      </c>
      <c r="E27" s="31">
        <f>C27/$C$38</f>
        <v>0.11919487433933296</v>
      </c>
      <c r="F27" s="229">
        <f>D27/$D$38</f>
        <v>0.10185728047155944</v>
      </c>
      <c r="G27" s="87">
        <f t="shared" ref="G27:G38" si="13">(D27-C27)/C27</f>
        <v>-4.4573270506021639E-2</v>
      </c>
      <c r="H27" s="83">
        <f t="shared" ref="H27:H38" si="14">(F27-E27)/E27</f>
        <v>-0.14545586766101659</v>
      </c>
      <c r="J27" s="25">
        <v>28877.253999999994</v>
      </c>
      <c r="K27" s="223">
        <v>27994.284000000025</v>
      </c>
      <c r="L27" s="31">
        <f t="shared" ref="L27:L37" si="15">J27/$J$38</f>
        <v>0.11245358769877212</v>
      </c>
      <c r="M27" s="229">
        <f t="shared" ref="M27:M37" si="16">K27/$K$38</f>
        <v>0.10117803666781497</v>
      </c>
      <c r="N27" s="87">
        <f t="shared" ref="N27:N38" si="17">(K27-J27)/J27</f>
        <v>-3.0576660786374239E-2</v>
      </c>
      <c r="O27" s="83">
        <f t="shared" ref="O27:O37" si="18">(M27-L27)/L27</f>
        <v>-0.1002684864191333</v>
      </c>
      <c r="Q27" s="49">
        <f t="shared" si="11"/>
        <v>2.3685120343827797</v>
      </c>
      <c r="R27" s="236">
        <f t="shared" si="12"/>
        <v>2.4032097642433432</v>
      </c>
      <c r="S27" s="92">
        <f t="shared" ref="S27:S36" si="19">(R27-Q27)/Q27</f>
        <v>1.4649589850872573E-2</v>
      </c>
    </row>
    <row r="28" spans="1:19" ht="20.100000000000001" customHeight="1" x14ac:dyDescent="0.25">
      <c r="A28" s="33" t="s">
        <v>42</v>
      </c>
      <c r="B28" s="21"/>
      <c r="C28" s="27">
        <f>C29+C30</f>
        <v>358959.35999999999</v>
      </c>
      <c r="D28" s="224">
        <f>D29+D30</f>
        <v>473421.4000000002</v>
      </c>
      <c r="E28" s="34">
        <f>C28/$C$38</f>
        <v>0.35093167167503186</v>
      </c>
      <c r="F28" s="230">
        <f>D28/$D$38</f>
        <v>0.41396371683720357</v>
      </c>
      <c r="G28" s="88">
        <f>(D28-C28)/C28</f>
        <v>0.318871863377515</v>
      </c>
      <c r="H28" s="84">
        <f t="shared" si="14"/>
        <v>0.17961344116167532</v>
      </c>
      <c r="J28" s="27">
        <f>J29+J30</f>
        <v>40645.527000000024</v>
      </c>
      <c r="K28" s="224">
        <f>K29+K30</f>
        <v>53636.226000000017</v>
      </c>
      <c r="L28" s="34">
        <f t="shared" si="15"/>
        <v>0.15828150886705894</v>
      </c>
      <c r="M28" s="230">
        <f t="shared" si="16"/>
        <v>0.19385414683051752</v>
      </c>
      <c r="N28" s="88">
        <f t="shared" si="17"/>
        <v>0.31960955998922058</v>
      </c>
      <c r="O28" s="84">
        <f t="shared" si="18"/>
        <v>0.22474285352773668</v>
      </c>
      <c r="Q28" s="50">
        <f t="shared" ref="Q28:R30" si="20">(J28/C28)*10</f>
        <v>1.132315563522289</v>
      </c>
      <c r="R28" s="237">
        <f t="shared" si="20"/>
        <v>1.132948911899631</v>
      </c>
      <c r="S28" s="93">
        <f t="shared" si="19"/>
        <v>5.593391080590777E-4</v>
      </c>
    </row>
    <row r="29" spans="1:19" ht="20.100000000000001" customHeight="1" x14ac:dyDescent="0.25">
      <c r="A29" s="14"/>
      <c r="B29" s="1" t="s">
        <v>6</v>
      </c>
      <c r="C29" s="25">
        <v>342623.17</v>
      </c>
      <c r="D29" s="223">
        <v>431659.79000000015</v>
      </c>
      <c r="E29" s="44">
        <f t="shared" ref="E29:E36" si="21">C29/$C$38</f>
        <v>0.33496082064192068</v>
      </c>
      <c r="F29" s="231">
        <f t="shared" ref="F29:F36" si="22">D29/$D$38</f>
        <v>0.37744700826275857</v>
      </c>
      <c r="G29" s="87">
        <f>(D29-C29)/C29</f>
        <v>0.25986748064936815</v>
      </c>
      <c r="H29" s="83">
        <f>(F29-E29)/E29</f>
        <v>0.12683927493196709</v>
      </c>
      <c r="J29" s="25">
        <v>38212.363000000027</v>
      </c>
      <c r="K29" s="223">
        <v>48637.661000000015</v>
      </c>
      <c r="L29" s="44">
        <f>J29/$J$38</f>
        <v>0.14880629971941994</v>
      </c>
      <c r="M29" s="231">
        <f>K29/$K$38</f>
        <v>0.17578813761033327</v>
      </c>
      <c r="N29" s="87">
        <f>(K29-J29)/J29</f>
        <v>0.27282526338399904</v>
      </c>
      <c r="O29" s="83">
        <f>(M29-L29)/L29</f>
        <v>0.18132187912600897</v>
      </c>
      <c r="Q29" s="49">
        <f t="shared" si="20"/>
        <v>1.1152883501719988</v>
      </c>
      <c r="R29" s="236">
        <f t="shared" si="20"/>
        <v>1.1267591313056979</v>
      </c>
      <c r="S29" s="92">
        <f t="shared" si="19"/>
        <v>1.0285036270602248E-2</v>
      </c>
    </row>
    <row r="30" spans="1:19" ht="20.100000000000001" customHeight="1" x14ac:dyDescent="0.25">
      <c r="A30" s="14"/>
      <c r="B30" s="1" t="s">
        <v>43</v>
      </c>
      <c r="C30" s="25">
        <v>16336.190000000008</v>
      </c>
      <c r="D30" s="223">
        <v>41761.610000000022</v>
      </c>
      <c r="E30" s="43">
        <f t="shared" si="21"/>
        <v>1.597085103311122E-2</v>
      </c>
      <c r="F30" s="232">
        <f t="shared" si="22"/>
        <v>3.6516708574444945E-2</v>
      </c>
      <c r="G30" s="87">
        <f>(D30-C30)/C30</f>
        <v>1.5563861585841008</v>
      </c>
      <c r="H30" s="83">
        <f>(F30-E30)/E30</f>
        <v>1.2864597821830204</v>
      </c>
      <c r="J30" s="25">
        <v>2433.1639999999998</v>
      </c>
      <c r="K30" s="223">
        <v>4998.5650000000032</v>
      </c>
      <c r="L30" s="43">
        <f>J30/$J$38</f>
        <v>9.4752091476390105E-3</v>
      </c>
      <c r="M30" s="232">
        <f>K30/$K$38</f>
        <v>1.8066009220184247E-2</v>
      </c>
      <c r="N30" s="87">
        <f>(K30-J30)/J30</f>
        <v>1.0543477546108704</v>
      </c>
      <c r="O30" s="83">
        <f>(M30-L30)/L30</f>
        <v>0.9066607331497113</v>
      </c>
      <c r="Q30" s="49">
        <f t="shared" si="20"/>
        <v>1.4894317463251827</v>
      </c>
      <c r="R30" s="236">
        <f t="shared" si="20"/>
        <v>1.1969282314546783</v>
      </c>
      <c r="S30" s="92">
        <f t="shared" si="19"/>
        <v>-0.19638598115837602</v>
      </c>
    </row>
    <row r="31" spans="1:19" ht="20.100000000000001" customHeight="1" x14ac:dyDescent="0.25">
      <c r="A31" s="33" t="s">
        <v>41</v>
      </c>
      <c r="B31" s="21"/>
      <c r="C31" s="27">
        <f>SUM(C32:C34)</f>
        <v>324978.73</v>
      </c>
      <c r="D31" s="224">
        <f>SUM(D32:D34)</f>
        <v>324778.46000000002</v>
      </c>
      <c r="E31" s="34">
        <f t="shared" si="21"/>
        <v>0.31771097702461032</v>
      </c>
      <c r="F31" s="230">
        <f t="shared" si="22"/>
        <v>0.2839890601697832</v>
      </c>
      <c r="G31" s="88">
        <f t="shared" si="13"/>
        <v>-6.1625571618167268E-4</v>
      </c>
      <c r="H31" s="84">
        <f t="shared" si="14"/>
        <v>-0.1061402321400276</v>
      </c>
      <c r="J31" s="27">
        <f>SUM(J32:J34)</f>
        <v>132082.96100000007</v>
      </c>
      <c r="K31" s="224">
        <f>SUM(K32:K34)</f>
        <v>133910.30900000004</v>
      </c>
      <c r="L31" s="34">
        <f t="shared" si="15"/>
        <v>0.51435648411469481</v>
      </c>
      <c r="M31" s="230">
        <f t="shared" si="16"/>
        <v>0.48398387878755617</v>
      </c>
      <c r="N31" s="88">
        <f t="shared" si="17"/>
        <v>1.3834850355905998E-2</v>
      </c>
      <c r="O31" s="84">
        <f t="shared" si="18"/>
        <v>-5.9049717978019986E-2</v>
      </c>
      <c r="Q31" s="50">
        <f t="shared" si="11"/>
        <v>4.0643571042326396</v>
      </c>
      <c r="R31" s="237">
        <f t="shared" si="12"/>
        <v>4.1231277776241697</v>
      </c>
      <c r="S31" s="93">
        <f t="shared" si="19"/>
        <v>1.4460017140306407E-2</v>
      </c>
    </row>
    <row r="32" spans="1:19" ht="20.100000000000001" customHeight="1" x14ac:dyDescent="0.25">
      <c r="A32" s="14"/>
      <c r="B32" s="5" t="s">
        <v>7</v>
      </c>
      <c r="C32" s="42">
        <v>310424.69999999995</v>
      </c>
      <c r="D32" s="225">
        <v>306203.91000000003</v>
      </c>
      <c r="E32" s="31">
        <f t="shared" si="21"/>
        <v>0.30348243015649529</v>
      </c>
      <c r="F32" s="229">
        <f t="shared" si="22"/>
        <v>0.26774731495805748</v>
      </c>
      <c r="G32" s="87">
        <f t="shared" si="13"/>
        <v>-1.3596823964072193E-2</v>
      </c>
      <c r="H32" s="83">
        <f t="shared" si="14"/>
        <v>-0.11775019456648761</v>
      </c>
      <c r="J32" s="42">
        <v>125280.55000000009</v>
      </c>
      <c r="K32" s="225">
        <v>126379.93700000003</v>
      </c>
      <c r="L32" s="31">
        <f t="shared" si="15"/>
        <v>0.48786658580401787</v>
      </c>
      <c r="M32" s="229">
        <f t="shared" si="16"/>
        <v>0.45676731363667444</v>
      </c>
      <c r="N32" s="87">
        <f t="shared" si="17"/>
        <v>8.7754004911372394E-3</v>
      </c>
      <c r="O32" s="83">
        <f t="shared" si="18"/>
        <v>-6.3745444087118519E-2</v>
      </c>
      <c r="Q32" s="49">
        <f t="shared" si="11"/>
        <v>4.035779047221439</v>
      </c>
      <c r="R32" s="236">
        <f t="shared" si="12"/>
        <v>4.1273129725874504</v>
      </c>
      <c r="S32" s="92">
        <f t="shared" si="19"/>
        <v>2.2680608699088944E-2</v>
      </c>
    </row>
    <row r="33" spans="1:19" ht="20.100000000000001" customHeight="1" x14ac:dyDescent="0.25">
      <c r="A33" s="14"/>
      <c r="B33" s="5" t="s">
        <v>8</v>
      </c>
      <c r="C33" s="42">
        <v>11302.340000000002</v>
      </c>
      <c r="D33" s="225">
        <v>12693.349999999999</v>
      </c>
      <c r="E33" s="31">
        <f t="shared" si="21"/>
        <v>1.1049576949433999E-2</v>
      </c>
      <c r="F33" s="229">
        <f t="shared" si="22"/>
        <v>1.1099173685675204E-2</v>
      </c>
      <c r="G33" s="87">
        <f t="shared" si="13"/>
        <v>0.12307274422818605</v>
      </c>
      <c r="H33" s="83">
        <f t="shared" si="14"/>
        <v>4.4885642652360913E-3</v>
      </c>
      <c r="J33" s="42">
        <v>5877.9889999999987</v>
      </c>
      <c r="K33" s="225">
        <v>6044.6539999999986</v>
      </c>
      <c r="L33" s="31">
        <f t="shared" si="15"/>
        <v>2.2890021035376764E-2</v>
      </c>
      <c r="M33" s="229">
        <f t="shared" si="16"/>
        <v>2.1846825018144909E-2</v>
      </c>
      <c r="N33" s="87">
        <f t="shared" si="17"/>
        <v>2.8354085045072388E-2</v>
      </c>
      <c r="O33" s="83">
        <f t="shared" si="18"/>
        <v>-4.557427079772379E-2</v>
      </c>
      <c r="Q33" s="49">
        <f t="shared" si="11"/>
        <v>5.2006832213506202</v>
      </c>
      <c r="R33" s="236">
        <f t="shared" si="12"/>
        <v>4.7620636002316168</v>
      </c>
      <c r="S33" s="92">
        <f t="shared" si="19"/>
        <v>-8.4338845965144876E-2</v>
      </c>
    </row>
    <row r="34" spans="1:19" ht="20.100000000000001" customHeight="1" x14ac:dyDescent="0.25">
      <c r="A34" s="45"/>
      <c r="B34" s="46" t="s">
        <v>9</v>
      </c>
      <c r="C34" s="47">
        <v>3251.6900000000005</v>
      </c>
      <c r="D34" s="226">
        <v>5881.2</v>
      </c>
      <c r="E34" s="48">
        <f t="shared" si="21"/>
        <v>3.1789699186810022E-3</v>
      </c>
      <c r="F34" s="233">
        <f t="shared" si="22"/>
        <v>5.1425715260504917E-3</v>
      </c>
      <c r="G34" s="87">
        <f t="shared" si="13"/>
        <v>0.80865949706152762</v>
      </c>
      <c r="H34" s="83">
        <f t="shared" si="14"/>
        <v>0.61768486572663595</v>
      </c>
      <c r="J34" s="47">
        <v>924.42199999999968</v>
      </c>
      <c r="K34" s="226">
        <v>1485.7180000000001</v>
      </c>
      <c r="L34" s="48">
        <f t="shared" si="15"/>
        <v>3.5998772753002865E-3</v>
      </c>
      <c r="M34" s="233">
        <f t="shared" si="16"/>
        <v>5.3697401327368324E-3</v>
      </c>
      <c r="N34" s="87">
        <f t="shared" si="17"/>
        <v>0.60718589561910097</v>
      </c>
      <c r="O34" s="83">
        <f t="shared" si="18"/>
        <v>0.49164533179507108</v>
      </c>
      <c r="Q34" s="49">
        <f t="shared" si="11"/>
        <v>2.8428970781347527</v>
      </c>
      <c r="R34" s="236">
        <f t="shared" si="12"/>
        <v>2.5262157382847041</v>
      </c>
      <c r="S34" s="92">
        <f t="shared" si="19"/>
        <v>-0.1113938813633822</v>
      </c>
    </row>
    <row r="35" spans="1:19" ht="20.100000000000001" customHeight="1" x14ac:dyDescent="0.25">
      <c r="A35" s="14" t="s">
        <v>44</v>
      </c>
      <c r="B35" s="5"/>
      <c r="C35" s="42">
        <v>1524.03</v>
      </c>
      <c r="D35" s="225">
        <v>1850.1000000000004</v>
      </c>
      <c r="E35" s="31">
        <f t="shared" si="21"/>
        <v>1.4899469276491322E-3</v>
      </c>
      <c r="F35" s="229">
        <f t="shared" si="22"/>
        <v>1.6177432463351047E-3</v>
      </c>
      <c r="G35" s="89">
        <f>(D35-C35)/C35</f>
        <v>0.21395248125036934</v>
      </c>
      <c r="H35" s="85">
        <f>(F35-E35)/E35</f>
        <v>8.577239652932607E-2</v>
      </c>
      <c r="J35" s="42">
        <v>335.41200000000003</v>
      </c>
      <c r="K35" s="225">
        <v>415.73100000000005</v>
      </c>
      <c r="L35" s="31">
        <f>J35/$J$38</f>
        <v>1.3061589151524091E-3</v>
      </c>
      <c r="M35" s="229">
        <f>K35/$K$38</f>
        <v>1.5025512480314677E-3</v>
      </c>
      <c r="N35" s="89">
        <f>(K35-J35)/J35</f>
        <v>0.23946370433973743</v>
      </c>
      <c r="O35" s="85">
        <f>(M35-L35)/L35</f>
        <v>0.15035868193430552</v>
      </c>
      <c r="Q35" s="81">
        <f>(J35/C35)*10</f>
        <v>2.2008228184484562</v>
      </c>
      <c r="R35" s="238">
        <f>(K35/D35)*10</f>
        <v>2.2470731311820984</v>
      </c>
      <c r="S35" s="94">
        <f t="shared" si="19"/>
        <v>2.1015009634554736E-2</v>
      </c>
    </row>
    <row r="36" spans="1:19" ht="20.100000000000001" customHeight="1" x14ac:dyDescent="0.25">
      <c r="A36" s="14" t="s">
        <v>10</v>
      </c>
      <c r="B36" s="1"/>
      <c r="C36" s="25">
        <v>2565.0000000000014</v>
      </c>
      <c r="D36" s="223">
        <v>4235.2900000000009</v>
      </c>
      <c r="E36" s="31">
        <f t="shared" si="21"/>
        <v>2.5076369030924764E-3</v>
      </c>
      <c r="F36" s="229">
        <f t="shared" si="22"/>
        <v>3.7033737602132888E-3</v>
      </c>
      <c r="G36" s="87">
        <f t="shared" si="13"/>
        <v>0.65118518518518465</v>
      </c>
      <c r="H36" s="83">
        <f t="shared" si="14"/>
        <v>0.4768381162544712</v>
      </c>
      <c r="J36" s="25">
        <v>1419.5619999999999</v>
      </c>
      <c r="K36" s="223">
        <v>3998.6019999999994</v>
      </c>
      <c r="L36" s="31">
        <f t="shared" si="15"/>
        <v>5.528047779780043E-3</v>
      </c>
      <c r="M36" s="229">
        <f t="shared" si="16"/>
        <v>1.4451903816364721E-2</v>
      </c>
      <c r="N36" s="87">
        <f t="shared" si="17"/>
        <v>1.8167857409538997</v>
      </c>
      <c r="O36" s="83">
        <f t="shared" si="18"/>
        <v>1.6142870669869194</v>
      </c>
      <c r="Q36" s="49">
        <f t="shared" si="11"/>
        <v>5.534354775828457</v>
      </c>
      <c r="R36" s="236">
        <f t="shared" si="12"/>
        <v>9.441152790009653</v>
      </c>
      <c r="S36" s="92">
        <f t="shared" si="19"/>
        <v>0.70591752289613086</v>
      </c>
    </row>
    <row r="37" spans="1:19" ht="20.100000000000001" customHeight="1" thickBot="1" x14ac:dyDescent="0.3">
      <c r="A37" s="14" t="s">
        <v>11</v>
      </c>
      <c r="B37" s="16"/>
      <c r="C37" s="28">
        <v>14852.42</v>
      </c>
      <c r="D37" s="227">
        <v>11779.670000000007</v>
      </c>
      <c r="E37" s="32">
        <f>C37/$C$38</f>
        <v>1.4520263739660326E-2</v>
      </c>
      <c r="F37" s="234">
        <f>D37/$D$38</f>
        <v>1.0300244087647289E-2</v>
      </c>
      <c r="G37" s="90">
        <f t="shared" si="13"/>
        <v>-0.20688547724882494</v>
      </c>
      <c r="H37" s="86">
        <f t="shared" si="14"/>
        <v>-0.29062968329470279</v>
      </c>
      <c r="J37" s="28">
        <v>2559.2259999999992</v>
      </c>
      <c r="K37" s="227">
        <v>2929.3130000000001</v>
      </c>
      <c r="L37" s="32">
        <f t="shared" si="15"/>
        <v>9.9661188502195436E-3</v>
      </c>
      <c r="M37" s="234">
        <f t="shared" si="16"/>
        <v>1.0587237670572564E-2</v>
      </c>
      <c r="N37" s="90">
        <f t="shared" si="17"/>
        <v>0.1446089559890377</v>
      </c>
      <c r="O37" s="86">
        <f t="shared" si="18"/>
        <v>6.232303965944954E-2</v>
      </c>
      <c r="Q37" s="82">
        <f t="shared" si="11"/>
        <v>1.7231037096984863</v>
      </c>
      <c r="R37" s="239">
        <f t="shared" si="12"/>
        <v>2.4867530244904978</v>
      </c>
      <c r="S37" s="95">
        <f>(R37-Q37)/Q37</f>
        <v>0.44318244484868363</v>
      </c>
    </row>
    <row r="38" spans="1:19" ht="26.25" customHeight="1" thickBot="1" x14ac:dyDescent="0.3">
      <c r="A38" s="18" t="s">
        <v>12</v>
      </c>
      <c r="B38" s="75"/>
      <c r="C38" s="76">
        <f>C26+C27+C28+C31+C35+C36+C37</f>
        <v>1022875.3599999999</v>
      </c>
      <c r="D38" s="228">
        <f>D26+D27+D28+D31+D35+D36+D37</f>
        <v>1143630.1800000002</v>
      </c>
      <c r="E38" s="77">
        <f>C38/$C$38</f>
        <v>1</v>
      </c>
      <c r="F38" s="235">
        <f>D38/$D$38</f>
        <v>1</v>
      </c>
      <c r="G38" s="90">
        <f t="shared" si="13"/>
        <v>0.11805428571473293</v>
      </c>
      <c r="H38" s="86">
        <f t="shared" si="14"/>
        <v>0</v>
      </c>
      <c r="I38" s="2"/>
      <c r="J38" s="76">
        <f>J26+J27+J28+J31+J35+J36+J37</f>
        <v>256792.64300000013</v>
      </c>
      <c r="K38" s="228">
        <f>K26+K27+K28+K31+K35+K36+K37</f>
        <v>276683.40800000017</v>
      </c>
      <c r="L38" s="77">
        <f>L26+L27+L28+L31+L35+L36+L37</f>
        <v>0.99999999999999989</v>
      </c>
      <c r="M38" s="235">
        <f>M26+M27+M28+M31+M35+M36+M37</f>
        <v>0.99999999999999967</v>
      </c>
      <c r="N38" s="90">
        <f t="shared" si="17"/>
        <v>7.7458469088618059E-2</v>
      </c>
      <c r="O38" s="86">
        <v>0</v>
      </c>
      <c r="P38" s="2"/>
      <c r="Q38" s="35">
        <f t="shared" si="11"/>
        <v>2.510497887054393</v>
      </c>
      <c r="R38" s="240">
        <f t="shared" si="12"/>
        <v>2.4193433580075698</v>
      </c>
      <c r="S38" s="95">
        <f>(R38-Q38)/Q38</f>
        <v>-3.6309343065720021E-2</v>
      </c>
    </row>
    <row r="40" spans="1:19" x14ac:dyDescent="0.25">
      <c r="A40" s="2"/>
    </row>
    <row r="41" spans="1:19" ht="8.25" customHeight="1" thickBot="1" x14ac:dyDescent="0.3"/>
    <row r="42" spans="1:19" ht="15" customHeight="1" x14ac:dyDescent="0.25">
      <c r="A42" s="371" t="s">
        <v>16</v>
      </c>
      <c r="B42" s="386"/>
      <c r="C42" s="389" t="s">
        <v>1</v>
      </c>
      <c r="D42" s="390"/>
      <c r="E42" s="384" t="s">
        <v>13</v>
      </c>
      <c r="F42" s="384"/>
      <c r="G42" s="389" t="s">
        <v>14</v>
      </c>
      <c r="H42" s="385"/>
      <c r="J42" s="391">
        <v>1000</v>
      </c>
      <c r="K42" s="384"/>
      <c r="L42" s="382" t="s">
        <v>13</v>
      </c>
      <c r="M42" s="383"/>
      <c r="N42" s="384" t="s">
        <v>14</v>
      </c>
      <c r="O42" s="385"/>
      <c r="Q42" s="395" t="s">
        <v>23</v>
      </c>
      <c r="R42" s="384"/>
      <c r="S42" s="208" t="s">
        <v>0</v>
      </c>
    </row>
    <row r="43" spans="1:19" ht="15" customHeight="1" x14ac:dyDescent="0.25">
      <c r="A43" s="387"/>
      <c r="B43" s="388"/>
      <c r="C43" s="392" t="str">
        <f>C5</f>
        <v>jan-ago</v>
      </c>
      <c r="D43" s="393"/>
      <c r="E43" s="380" t="str">
        <f>C5</f>
        <v>jan-ago</v>
      </c>
      <c r="F43" s="380"/>
      <c r="G43" s="392" t="str">
        <f>C5</f>
        <v>jan-ago</v>
      </c>
      <c r="H43" s="381"/>
      <c r="J43" s="394" t="str">
        <f>C5</f>
        <v>jan-ago</v>
      </c>
      <c r="K43" s="380"/>
      <c r="L43" s="378" t="str">
        <f>C5</f>
        <v>jan-ago</v>
      </c>
      <c r="M43" s="379"/>
      <c r="N43" s="380" t="str">
        <f>C5</f>
        <v>jan-ago</v>
      </c>
      <c r="O43" s="381"/>
      <c r="Q43" s="394" t="str">
        <f>C5</f>
        <v>jan-ago</v>
      </c>
      <c r="R43" s="393"/>
      <c r="S43" s="209" t="str">
        <f>S24</f>
        <v>2018 /2017</v>
      </c>
    </row>
    <row r="44" spans="1:19" ht="15.75" customHeight="1" x14ac:dyDescent="0.25">
      <c r="A44" s="387"/>
      <c r="B44" s="388"/>
      <c r="C44" s="221">
        <f>C6</f>
        <v>2017</v>
      </c>
      <c r="D44" s="219">
        <f>D6</f>
        <v>2018</v>
      </c>
      <c r="E44" s="216">
        <f>C6</f>
        <v>2017</v>
      </c>
      <c r="F44" s="219">
        <f>D6</f>
        <v>2018</v>
      </c>
      <c r="G44" s="221" t="s">
        <v>1</v>
      </c>
      <c r="H44" s="222" t="s">
        <v>15</v>
      </c>
      <c r="J44" s="215">
        <f>C6</f>
        <v>2017</v>
      </c>
      <c r="K44" s="220">
        <f>D6</f>
        <v>2018</v>
      </c>
      <c r="L44" s="218">
        <f>C6</f>
        <v>2017</v>
      </c>
      <c r="M44" s="219">
        <f>D6</f>
        <v>2018</v>
      </c>
      <c r="N44" s="217">
        <v>1000</v>
      </c>
      <c r="O44" s="222" t="s">
        <v>15</v>
      </c>
      <c r="Q44" s="215">
        <f>Q25</f>
        <v>2017</v>
      </c>
      <c r="R44" s="220">
        <f>R25</f>
        <v>2018</v>
      </c>
      <c r="S44" s="209" t="s">
        <v>24</v>
      </c>
    </row>
    <row r="45" spans="1:19" ht="20.100000000000001" customHeight="1" x14ac:dyDescent="0.25">
      <c r="A45" s="14" t="s">
        <v>4</v>
      </c>
      <c r="B45" s="1"/>
      <c r="C45" s="25">
        <v>210538.63999999981</v>
      </c>
      <c r="D45" s="223">
        <v>227595.96999999991</v>
      </c>
      <c r="E45" s="31">
        <f>C45/$C$57</f>
        <v>0.24911724260383875</v>
      </c>
      <c r="F45" s="229">
        <f>D45/$D$57</f>
        <v>0.26668869816794033</v>
      </c>
      <c r="G45" s="87">
        <f>(D45-C45)/C45</f>
        <v>8.1017574731175795E-2</v>
      </c>
      <c r="H45" s="83">
        <f>(F45-E45)/E45</f>
        <v>7.0534883015082067E-2</v>
      </c>
      <c r="J45" s="25">
        <v>70409.885000000024</v>
      </c>
      <c r="K45" s="223">
        <v>76594.908999999971</v>
      </c>
      <c r="L45" s="31">
        <f>J45/$J$57</f>
        <v>0.33889459583528631</v>
      </c>
      <c r="M45" s="229">
        <f>K45/$K$57</f>
        <v>0.34823439925996263</v>
      </c>
      <c r="N45" s="87">
        <f>(K45-J45)/J45</f>
        <v>8.7843120323232229E-2</v>
      </c>
      <c r="O45" s="83">
        <f>(M45-L45)/L45</f>
        <v>2.7559611570837132E-2</v>
      </c>
      <c r="Q45" s="49">
        <f t="shared" ref="Q45:R47" si="23">(J45/C45)*10</f>
        <v>3.3442737637138764</v>
      </c>
      <c r="R45" s="236">
        <f t="shared" si="23"/>
        <v>3.3653895101921183</v>
      </c>
      <c r="S45" s="92">
        <f>(R45-Q45)/Q45</f>
        <v>6.314000578347528E-3</v>
      </c>
    </row>
    <row r="46" spans="1:19" ht="20.100000000000001" customHeight="1" x14ac:dyDescent="0.25">
      <c r="A46" s="14" t="s">
        <v>5</v>
      </c>
      <c r="B46" s="1"/>
      <c r="C46" s="25">
        <v>209506.19000000021</v>
      </c>
      <c r="D46" s="223">
        <v>214279.13999999993</v>
      </c>
      <c r="E46" s="31">
        <f>C46/$C$57</f>
        <v>0.24789560890692575</v>
      </c>
      <c r="F46" s="229">
        <f>D46/$D$57</f>
        <v>0.25108452004288928</v>
      </c>
      <c r="G46" s="87">
        <f>(D46-C46)/C46</f>
        <v>2.278190443919445E-2</v>
      </c>
      <c r="H46" s="83">
        <f>(F46-E46)/E46</f>
        <v>1.2863927481510313E-2</v>
      </c>
      <c r="J46" s="25">
        <v>53737.596000000027</v>
      </c>
      <c r="K46" s="223">
        <v>56461.179000000011</v>
      </c>
      <c r="L46" s="31">
        <f>J46/$J$57</f>
        <v>0.25864807019042713</v>
      </c>
      <c r="M46" s="229">
        <f>K46/$K$57</f>
        <v>0.25669754044063464</v>
      </c>
      <c r="N46" s="87">
        <f>(K46-J46)/J46</f>
        <v>5.0683007851709309E-2</v>
      </c>
      <c r="O46" s="83">
        <f>(M46-L46)/L46</f>
        <v>-7.5412499631504152E-3</v>
      </c>
      <c r="Q46" s="49">
        <f t="shared" si="23"/>
        <v>2.5649645960341303</v>
      </c>
      <c r="R46" s="236">
        <f t="shared" si="23"/>
        <v>2.634935859832181</v>
      </c>
      <c r="S46" s="92">
        <f>(R46-Q46)/Q46</f>
        <v>2.727962167830237E-2</v>
      </c>
    </row>
    <row r="47" spans="1:19" ht="20.100000000000001" customHeight="1" x14ac:dyDescent="0.25">
      <c r="A47" s="33" t="s">
        <v>42</v>
      </c>
      <c r="B47" s="21"/>
      <c r="C47" s="27">
        <f>C48+C49</f>
        <v>359156.62999999995</v>
      </c>
      <c r="D47" s="224">
        <f>D48+D49</f>
        <v>344866.83000000019</v>
      </c>
      <c r="E47" s="34">
        <f>C47/$C$57</f>
        <v>0.42496764170456885</v>
      </c>
      <c r="F47" s="230">
        <f>D47/$D$57</f>
        <v>0.40410243614596719</v>
      </c>
      <c r="G47" s="88">
        <f>(D47-C47)/C47</f>
        <v>-3.9787097902104045E-2</v>
      </c>
      <c r="H47" s="84">
        <f>(F47-E47)/E47</f>
        <v>-4.9098339522769693E-2</v>
      </c>
      <c r="J47" s="27">
        <f>J48+J49</f>
        <v>34609.407999999959</v>
      </c>
      <c r="K47" s="224">
        <f>K48+K49</f>
        <v>37077.504000000015</v>
      </c>
      <c r="L47" s="34">
        <f>J47/$J$57</f>
        <v>0.16658089039995599</v>
      </c>
      <c r="M47" s="230">
        <f>K47/$K$57</f>
        <v>0.16857076403731835</v>
      </c>
      <c r="N47" s="88">
        <f>(K47-J47)/J47</f>
        <v>7.131286383170897E-2</v>
      </c>
      <c r="O47" s="84">
        <f>(M47-L47)/L47</f>
        <v>1.1945389609724922E-2</v>
      </c>
      <c r="Q47" s="50">
        <f t="shared" si="23"/>
        <v>0.96362993493952664</v>
      </c>
      <c r="R47" s="237">
        <f t="shared" si="23"/>
        <v>1.0751252592196239</v>
      </c>
      <c r="S47" s="93">
        <f>(R47-Q47)/Q47</f>
        <v>0.11570346689893378</v>
      </c>
    </row>
    <row r="48" spans="1:19" ht="20.100000000000001" customHeight="1" x14ac:dyDescent="0.25">
      <c r="A48" s="14"/>
      <c r="B48" s="1" t="s">
        <v>6</v>
      </c>
      <c r="C48" s="25">
        <v>354069.60999999993</v>
      </c>
      <c r="D48" s="223">
        <v>332238.1500000002</v>
      </c>
      <c r="E48" s="44">
        <f t="shared" ref="E48:E54" si="24">C48/$C$57</f>
        <v>0.41894848818733049</v>
      </c>
      <c r="F48" s="231">
        <f t="shared" ref="F48:F54" si="25">D48/$D$57</f>
        <v>0.38930460721789129</v>
      </c>
      <c r="G48" s="87">
        <f t="shared" ref="G48:G56" si="26">(D48-C48)/C48</f>
        <v>-6.1658666497810231E-2</v>
      </c>
      <c r="H48" s="83">
        <f t="shared" ref="H48:H56" si="27">(F48-E48)/E48</f>
        <v>-7.0757818216983542E-2</v>
      </c>
      <c r="J48" s="25">
        <v>33439.01999999996</v>
      </c>
      <c r="K48" s="223">
        <v>34520.399000000019</v>
      </c>
      <c r="L48" s="44">
        <f t="shared" ref="L48:L55" si="28">J48/$J$57</f>
        <v>0.16094761648919093</v>
      </c>
      <c r="M48" s="231">
        <f t="shared" ref="M48:M55" si="29">K48/$K$57</f>
        <v>0.15694503152917419</v>
      </c>
      <c r="N48" s="87">
        <f t="shared" ref="N48:N55" si="30">(K48-J48)/J48</f>
        <v>3.2338836485042335E-2</v>
      </c>
      <c r="O48" s="83">
        <f t="shared" ref="O48:O55" si="31">(M48-L48)/L48</f>
        <v>-2.4868867569005259E-2</v>
      </c>
      <c r="Q48" s="49">
        <f t="shared" ref="Q48:Q55" si="32">(J48/C48)*10</f>
        <v>0.94441937561373779</v>
      </c>
      <c r="R48" s="236">
        <f t="shared" ref="R48:R55" si="33">(K48/D48)*10</f>
        <v>1.0390257410234196</v>
      </c>
      <c r="S48" s="92">
        <f t="shared" ref="S48:S55" si="34">(R48-Q48)/Q48</f>
        <v>0.10017410469602149</v>
      </c>
    </row>
    <row r="49" spans="1:19" ht="20.100000000000001" customHeight="1" x14ac:dyDescent="0.25">
      <c r="A49" s="14"/>
      <c r="B49" s="1" t="s">
        <v>43</v>
      </c>
      <c r="C49" s="25">
        <v>5087.0199999999977</v>
      </c>
      <c r="D49" s="223">
        <v>12628.680000000006</v>
      </c>
      <c r="E49" s="43">
        <f t="shared" si="24"/>
        <v>6.0191535172383574E-3</v>
      </c>
      <c r="F49" s="232">
        <f t="shared" si="25"/>
        <v>1.4797828928075955E-2</v>
      </c>
      <c r="G49" s="87">
        <f t="shared" si="26"/>
        <v>1.4825300470609535</v>
      </c>
      <c r="H49" s="83">
        <f t="shared" si="27"/>
        <v>1.4584568055451981</v>
      </c>
      <c r="J49" s="25">
        <v>1170.3879999999995</v>
      </c>
      <c r="K49" s="223">
        <v>2557.1049999999977</v>
      </c>
      <c r="L49" s="43">
        <f t="shared" si="28"/>
        <v>5.6332739107650687E-3</v>
      </c>
      <c r="M49" s="232">
        <f t="shared" si="29"/>
        <v>1.1625732508144195E-2</v>
      </c>
      <c r="N49" s="87">
        <f t="shared" si="30"/>
        <v>1.1848352853925355</v>
      </c>
      <c r="O49" s="83">
        <f t="shared" si="31"/>
        <v>1.0637612678353281</v>
      </c>
      <c r="Q49" s="49">
        <f t="shared" si="32"/>
        <v>2.3007340250284054</v>
      </c>
      <c r="R49" s="236">
        <f t="shared" si="33"/>
        <v>2.0248394923301536</v>
      </c>
      <c r="S49" s="92">
        <f t="shared" si="34"/>
        <v>-0.11991587454131972</v>
      </c>
    </row>
    <row r="50" spans="1:19" ht="20.100000000000001" customHeight="1" x14ac:dyDescent="0.25">
      <c r="A50" s="33" t="s">
        <v>41</v>
      </c>
      <c r="B50" s="21"/>
      <c r="C50" s="27">
        <f>SUM(C51:C53)</f>
        <v>52695.789999999964</v>
      </c>
      <c r="D50" s="224">
        <f>SUM(D51:D53)</f>
        <v>53363.770000000019</v>
      </c>
      <c r="E50" s="34">
        <f t="shared" si="24"/>
        <v>6.2351641967626187E-2</v>
      </c>
      <c r="F50" s="230">
        <f t="shared" si="25"/>
        <v>6.2529729110025092E-2</v>
      </c>
      <c r="G50" s="88">
        <f t="shared" si="26"/>
        <v>1.2676154964183183E-2</v>
      </c>
      <c r="H50" s="84">
        <f t="shared" si="27"/>
        <v>2.8561740602015069E-3</v>
      </c>
      <c r="J50" s="27">
        <f>SUM(J51:J53)</f>
        <v>44532.726999999992</v>
      </c>
      <c r="K50" s="224">
        <f>SUM(K51:K53)</f>
        <v>45059.969999999936</v>
      </c>
      <c r="L50" s="34">
        <f t="shared" si="28"/>
        <v>0.21434349052136831</v>
      </c>
      <c r="M50" s="230">
        <f t="shared" si="29"/>
        <v>0.20486259189395895</v>
      </c>
      <c r="N50" s="88">
        <f t="shared" si="30"/>
        <v>1.183945011945808E-2</v>
      </c>
      <c r="O50" s="84">
        <f t="shared" si="31"/>
        <v>-4.4232267582971892E-2</v>
      </c>
      <c r="Q50" s="50">
        <f t="shared" si="32"/>
        <v>8.4509079378068002</v>
      </c>
      <c r="R50" s="237">
        <f t="shared" si="33"/>
        <v>8.4439255322477997</v>
      </c>
      <c r="S50" s="93">
        <f t="shared" si="34"/>
        <v>-8.2623140736905448E-4</v>
      </c>
    </row>
    <row r="51" spans="1:19" ht="20.100000000000001" customHeight="1" x14ac:dyDescent="0.25">
      <c r="A51" s="14"/>
      <c r="B51" s="5" t="s">
        <v>7</v>
      </c>
      <c r="C51" s="42">
        <v>46027.45999999997</v>
      </c>
      <c r="D51" s="225">
        <v>46667.390000000021</v>
      </c>
      <c r="E51" s="31">
        <f t="shared" si="24"/>
        <v>5.4461422944778619E-2</v>
      </c>
      <c r="F51" s="229">
        <f t="shared" si="25"/>
        <v>5.4683154038252815E-2</v>
      </c>
      <c r="G51" s="87">
        <f t="shared" si="26"/>
        <v>1.3903222120013827E-2</v>
      </c>
      <c r="H51" s="83">
        <f t="shared" si="27"/>
        <v>4.0713422728418536E-3</v>
      </c>
      <c r="J51" s="42">
        <v>39794.372999999992</v>
      </c>
      <c r="K51" s="225">
        <v>39745.563999999933</v>
      </c>
      <c r="L51" s="31">
        <f t="shared" si="28"/>
        <v>0.19153699731726054</v>
      </c>
      <c r="M51" s="229">
        <f t="shared" si="29"/>
        <v>0.18070094714504303</v>
      </c>
      <c r="N51" s="87">
        <f t="shared" si="30"/>
        <v>-1.2265301931019073E-3</v>
      </c>
      <c r="O51" s="83">
        <f t="shared" si="31"/>
        <v>-5.6574188402195462E-2</v>
      </c>
      <c r="Q51" s="49">
        <f t="shared" si="32"/>
        <v>8.6457894917512323</v>
      </c>
      <c r="R51" s="236">
        <f t="shared" si="33"/>
        <v>8.5167745614228512</v>
      </c>
      <c r="S51" s="92">
        <f t="shared" si="34"/>
        <v>-1.4922284477487179E-2</v>
      </c>
    </row>
    <row r="52" spans="1:19" ht="20.100000000000001" customHeight="1" x14ac:dyDescent="0.25">
      <c r="A52" s="14"/>
      <c r="B52" s="5" t="s">
        <v>8</v>
      </c>
      <c r="C52" s="42">
        <v>5423.8500000000013</v>
      </c>
      <c r="D52" s="225">
        <v>5314.2500000000009</v>
      </c>
      <c r="E52" s="31">
        <f t="shared" si="24"/>
        <v>6.4177034500499872E-3</v>
      </c>
      <c r="F52" s="229">
        <f t="shared" si="25"/>
        <v>6.2270452953933127E-3</v>
      </c>
      <c r="G52" s="87">
        <f t="shared" si="26"/>
        <v>-2.0207048498760167E-2</v>
      </c>
      <c r="H52" s="83">
        <f t="shared" si="27"/>
        <v>-2.9708159023020826E-2</v>
      </c>
      <c r="J52" s="42">
        <v>4153.4530000000022</v>
      </c>
      <c r="K52" s="225">
        <v>4319.8770000000013</v>
      </c>
      <c r="L52" s="31">
        <f t="shared" si="28"/>
        <v>1.9991266506909616E-2</v>
      </c>
      <c r="M52" s="229">
        <f t="shared" si="29"/>
        <v>1.9640075190531667E-2</v>
      </c>
      <c r="N52" s="87">
        <f t="shared" si="30"/>
        <v>4.0068829477545302E-2</v>
      </c>
      <c r="O52" s="83">
        <f t="shared" si="31"/>
        <v>-1.7567236986039177E-2</v>
      </c>
      <c r="Q52" s="49">
        <f t="shared" si="32"/>
        <v>7.6577578657226901</v>
      </c>
      <c r="R52" s="236">
        <f t="shared" si="33"/>
        <v>8.1288554358564244</v>
      </c>
      <c r="S52" s="92">
        <f t="shared" si="34"/>
        <v>6.1518995297884772E-2</v>
      </c>
    </row>
    <row r="53" spans="1:19" ht="20.100000000000001" customHeight="1" x14ac:dyDescent="0.25">
      <c r="A53" s="45"/>
      <c r="B53" s="46" t="s">
        <v>9</v>
      </c>
      <c r="C53" s="47">
        <v>1244.4799999999996</v>
      </c>
      <c r="D53" s="226">
        <v>1382.1299999999999</v>
      </c>
      <c r="E53" s="48">
        <f t="shared" si="24"/>
        <v>1.4725155727975891E-3</v>
      </c>
      <c r="F53" s="233">
        <f t="shared" si="25"/>
        <v>1.619529776378973E-3</v>
      </c>
      <c r="G53" s="87">
        <f t="shared" si="26"/>
        <v>0.11060844690151739</v>
      </c>
      <c r="H53" s="83">
        <f t="shared" si="27"/>
        <v>9.9838810738059627E-2</v>
      </c>
      <c r="J53" s="47">
        <v>584.90099999999973</v>
      </c>
      <c r="K53" s="226">
        <v>994.52899999999966</v>
      </c>
      <c r="L53" s="48">
        <f t="shared" si="28"/>
        <v>2.8152266971981934E-3</v>
      </c>
      <c r="M53" s="233">
        <f t="shared" si="29"/>
        <v>4.5215695583842447E-3</v>
      </c>
      <c r="N53" s="87">
        <f t="shared" si="30"/>
        <v>0.70033732204253385</v>
      </c>
      <c r="O53" s="83">
        <f t="shared" si="31"/>
        <v>0.60611206297676135</v>
      </c>
      <c r="Q53" s="49">
        <f t="shared" si="32"/>
        <v>4.6999630367703773</v>
      </c>
      <c r="R53" s="236">
        <f t="shared" si="33"/>
        <v>7.1956255923827692</v>
      </c>
      <c r="S53" s="92">
        <f t="shared" si="34"/>
        <v>0.53099620913770196</v>
      </c>
    </row>
    <row r="54" spans="1:19" ht="20.100000000000001" customHeight="1" x14ac:dyDescent="0.25">
      <c r="A54" s="14" t="s">
        <v>44</v>
      </c>
      <c r="B54" s="5"/>
      <c r="C54" s="42">
        <v>444.22999999999985</v>
      </c>
      <c r="D54" s="225">
        <v>373.88000000000005</v>
      </c>
      <c r="E54" s="31">
        <f t="shared" si="24"/>
        <v>5.2562965487904423E-4</v>
      </c>
      <c r="F54" s="229">
        <f t="shared" si="25"/>
        <v>4.3809901586143891E-4</v>
      </c>
      <c r="G54" s="89">
        <f t="shared" si="26"/>
        <v>-0.15836391058685775</v>
      </c>
      <c r="H54" s="85">
        <f t="shared" si="27"/>
        <v>-0.16652530580251892</v>
      </c>
      <c r="J54" s="42">
        <v>236.15499999999997</v>
      </c>
      <c r="K54" s="225">
        <v>191.11700000000005</v>
      </c>
      <c r="L54" s="31">
        <f t="shared" si="28"/>
        <v>1.1366536570750257E-3</v>
      </c>
      <c r="M54" s="229">
        <f t="shared" si="29"/>
        <v>8.6890257527907401E-4</v>
      </c>
      <c r="N54" s="89">
        <f t="shared" si="30"/>
        <v>-0.19071372615443219</v>
      </c>
      <c r="O54" s="85">
        <f t="shared" si="31"/>
        <v>-0.23556083256263047</v>
      </c>
      <c r="Q54" s="81">
        <f t="shared" si="32"/>
        <v>5.3160524953289983</v>
      </c>
      <c r="R54" s="238">
        <f t="shared" si="33"/>
        <v>5.1117203380763883</v>
      </c>
      <c r="S54" s="94">
        <f t="shared" si="34"/>
        <v>-3.8436820823750037E-2</v>
      </c>
    </row>
    <row r="55" spans="1:19" ht="20.100000000000001" customHeight="1" x14ac:dyDescent="0.25">
      <c r="A55" s="14" t="s">
        <v>10</v>
      </c>
      <c r="B55" s="1"/>
      <c r="C55" s="25">
        <v>5677.8300000000045</v>
      </c>
      <c r="D55" s="223">
        <v>6526.0599999999968</v>
      </c>
      <c r="E55" s="31">
        <f>C55/$C$57</f>
        <v>6.718222144749088E-3</v>
      </c>
      <c r="F55" s="229">
        <f>D55/$D$57</f>
        <v>7.6470002767002783E-3</v>
      </c>
      <c r="G55" s="87">
        <f t="shared" si="26"/>
        <v>0.14939334217473782</v>
      </c>
      <c r="H55" s="83">
        <f t="shared" si="27"/>
        <v>0.13824760657506932</v>
      </c>
      <c r="J55" s="25">
        <v>2998.8119999999985</v>
      </c>
      <c r="K55" s="223">
        <v>3341.1870000000026</v>
      </c>
      <c r="L55" s="31">
        <f t="shared" si="28"/>
        <v>1.4433785550509075E-2</v>
      </c>
      <c r="M55" s="229">
        <f t="shared" si="29"/>
        <v>1.5190516745182087E-2</v>
      </c>
      <c r="N55" s="87">
        <f t="shared" si="30"/>
        <v>0.11417021140371729</v>
      </c>
      <c r="O55" s="83">
        <f t="shared" si="31"/>
        <v>5.2427770388089386E-2</v>
      </c>
      <c r="Q55" s="49">
        <f t="shared" si="32"/>
        <v>5.2816163921779911</v>
      </c>
      <c r="R55" s="236">
        <f t="shared" si="33"/>
        <v>5.1197613874221259</v>
      </c>
      <c r="S55" s="92">
        <f t="shared" si="34"/>
        <v>-3.0644975465384118E-2</v>
      </c>
    </row>
    <row r="56" spans="1:19" ht="20.100000000000001" customHeight="1" thickBot="1" x14ac:dyDescent="0.3">
      <c r="A56" s="14" t="s">
        <v>11</v>
      </c>
      <c r="B56" s="16"/>
      <c r="C56" s="28">
        <v>7119.4600000000009</v>
      </c>
      <c r="D56" s="227">
        <v>6408.73</v>
      </c>
      <c r="E56" s="32">
        <f>C56/$C$57</f>
        <v>8.4240130174125169E-3</v>
      </c>
      <c r="F56" s="234">
        <f>D56/$D$57</f>
        <v>7.5095172406164515E-3</v>
      </c>
      <c r="G56" s="90">
        <f t="shared" si="26"/>
        <v>-9.98292005292538E-2</v>
      </c>
      <c r="H56" s="86">
        <f t="shared" si="27"/>
        <v>-0.10855821030971743</v>
      </c>
      <c r="J56" s="28">
        <v>1238.7919999999997</v>
      </c>
      <c r="K56" s="227">
        <v>1226.2960000000005</v>
      </c>
      <c r="L56" s="32">
        <f>J56/$J$57</f>
        <v>5.9625138453781841E-3</v>
      </c>
      <c r="M56" s="234">
        <f>K56/$K$57</f>
        <v>5.5752850476641401E-3</v>
      </c>
      <c r="N56" s="90">
        <f>(K56-J56)/J56</f>
        <v>-1.0087246285089982E-2</v>
      </c>
      <c r="O56" s="86">
        <f>(M56-L56)/L56</f>
        <v>-6.4943882354957155E-2</v>
      </c>
      <c r="Q56" s="82">
        <f>(J56/C56)*10</f>
        <v>1.7400083714214274</v>
      </c>
      <c r="R56" s="239">
        <f>(K56/D56)*10</f>
        <v>1.9134773972378309</v>
      </c>
      <c r="S56" s="95">
        <f>(R56-Q56)/Q56</f>
        <v>9.969436277751656E-2</v>
      </c>
    </row>
    <row r="57" spans="1:19" ht="26.25" customHeight="1" thickBot="1" x14ac:dyDescent="0.3">
      <c r="A57" s="18" t="s">
        <v>12</v>
      </c>
      <c r="B57" s="75"/>
      <c r="C57" s="76">
        <f>C45+C46+C47+C50+C54+C55+C56</f>
        <v>845138.76999999979</v>
      </c>
      <c r="D57" s="228">
        <f>D45+D46+D47+D50+D54+D55+D56</f>
        <v>853414.38</v>
      </c>
      <c r="E57" s="77">
        <f>E45+E46+E47+E50+E54+E55+E56</f>
        <v>1</v>
      </c>
      <c r="F57" s="235">
        <f>F45+F46+F47+F50+F54+F55+F56</f>
        <v>1.0000000000000002</v>
      </c>
      <c r="G57" s="90">
        <f>(D57-C57)/C57</f>
        <v>9.7920132098545439E-3</v>
      </c>
      <c r="H57" s="86">
        <v>0</v>
      </c>
      <c r="I57" s="2"/>
      <c r="J57" s="76">
        <f>J45+J46+J47+J50+J54+J55+J56</f>
        <v>207763.375</v>
      </c>
      <c r="K57" s="228">
        <f>K45+K46+K47+K50+K54+K55+K56</f>
        <v>219952.16199999995</v>
      </c>
      <c r="L57" s="77">
        <f>L45+L46+L47+L50+L54+L55+L56</f>
        <v>1.0000000000000002</v>
      </c>
      <c r="M57" s="235">
        <f>M45+M46+M47+M50+M54+M55+M56</f>
        <v>0.99999999999999989</v>
      </c>
      <c r="N57" s="90">
        <f>(K57-J57)/J57</f>
        <v>5.866667789739146E-2</v>
      </c>
      <c r="O57" s="86">
        <v>0</v>
      </c>
      <c r="P57" s="2"/>
      <c r="Q57" s="35">
        <f>(J57/C57)*10</f>
        <v>2.4583344460697272</v>
      </c>
      <c r="R57" s="240">
        <f>(K57/D57)*10</f>
        <v>2.5773196134801473</v>
      </c>
      <c r="S57" s="95">
        <f>(R57-Q57)/Q57</f>
        <v>4.8400724157222845E-2</v>
      </c>
    </row>
  </sheetData>
  <customSheetViews>
    <customSheetView guid="{D2454DF7-9151-402B-B9E4-208D72282370}" showGridLines="0" fitToPage="1" hiddenColumns="1">
      <selection activeCell="B11" sqref="B11:O11"/>
      <pageMargins left="0.31496062992125984" right="0.31496062992125984" top="0.35433070866141736" bottom="0.35433070866141736" header="0.31496062992125984" footer="0.31496062992125984"/>
      <pageSetup paperSize="9" scale="56" orientation="portrait" r:id="rId1"/>
    </customSheetView>
  </customSheetViews>
  <mergeCells count="45">
    <mergeCell ref="Q43:R43"/>
    <mergeCell ref="Q4:R4"/>
    <mergeCell ref="Q5:R5"/>
    <mergeCell ref="Q23:R23"/>
    <mergeCell ref="Q24:R24"/>
    <mergeCell ref="Q42:R42"/>
    <mergeCell ref="A4:B6"/>
    <mergeCell ref="G4:H4"/>
    <mergeCell ref="E4:F4"/>
    <mergeCell ref="A23:B25"/>
    <mergeCell ref="C23:D23"/>
    <mergeCell ref="C24:D24"/>
    <mergeCell ref="E24:F24"/>
    <mergeCell ref="G24:H24"/>
    <mergeCell ref="E23:F23"/>
    <mergeCell ref="G23:H23"/>
    <mergeCell ref="J24:K24"/>
    <mergeCell ref="L24:M24"/>
    <mergeCell ref="N24:O24"/>
    <mergeCell ref="C4:D4"/>
    <mergeCell ref="C5:D5"/>
    <mergeCell ref="E5:F5"/>
    <mergeCell ref="G5:H5"/>
    <mergeCell ref="J4:K4"/>
    <mergeCell ref="J5:K5"/>
    <mergeCell ref="L5:M5"/>
    <mergeCell ref="N5:O5"/>
    <mergeCell ref="J23:K23"/>
    <mergeCell ref="A42:B44"/>
    <mergeCell ref="C42:D42"/>
    <mergeCell ref="J42:K42"/>
    <mergeCell ref="C43:D43"/>
    <mergeCell ref="E43:F43"/>
    <mergeCell ref="G43:H43"/>
    <mergeCell ref="J43:K43"/>
    <mergeCell ref="E42:F42"/>
    <mergeCell ref="G42:H42"/>
    <mergeCell ref="L43:M43"/>
    <mergeCell ref="N43:O43"/>
    <mergeCell ref="L4:M4"/>
    <mergeCell ref="N4:O4"/>
    <mergeCell ref="L23:M23"/>
    <mergeCell ref="N23:O23"/>
    <mergeCell ref="L42:M42"/>
    <mergeCell ref="N42:O4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2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6" id="{175EAEC1-69B6-4BF0-BC98-45FB04374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G7:H19</xm:sqref>
        </x14:conditionalFormatting>
        <x14:conditionalFormatting xmlns:xm="http://schemas.microsoft.com/office/excel/2006/main">
          <x14:cfRule type="iconSet" priority="15" id="{3F3808E6-41D0-41A4-BEC7-146C0F8F6C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N7:O19</xm:sqref>
        </x14:conditionalFormatting>
        <x14:conditionalFormatting xmlns:xm="http://schemas.microsoft.com/office/excel/2006/main">
          <x14:cfRule type="iconSet" priority="14" id="{8A96D951-0E9F-4C8B-ACEF-0402B82FAA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S7:S19</xm:sqref>
        </x14:conditionalFormatting>
        <x14:conditionalFormatting xmlns:xm="http://schemas.microsoft.com/office/excel/2006/main">
          <x14:cfRule type="iconSet" priority="6" id="{4B18F59D-C7D3-4008-A727-25B83564ED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G26:H38</xm:sqref>
        </x14:conditionalFormatting>
        <x14:conditionalFormatting xmlns:xm="http://schemas.microsoft.com/office/excel/2006/main">
          <x14:cfRule type="iconSet" priority="5" id="{37AD2CE7-68EB-4720-A686-6ED8E18D10C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N26:O38</xm:sqref>
        </x14:conditionalFormatting>
        <x14:conditionalFormatting xmlns:xm="http://schemas.microsoft.com/office/excel/2006/main">
          <x14:cfRule type="iconSet" priority="4" id="{A903B1F2-257E-48C8-AA1F-710D0D5C2DA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S26:S38</xm:sqref>
        </x14:conditionalFormatting>
        <x14:conditionalFormatting xmlns:xm="http://schemas.microsoft.com/office/excel/2006/main">
          <x14:cfRule type="iconSet" priority="3" id="{32B6219A-ED3A-4ED2-8B5E-3618575A19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G45:H57</xm:sqref>
        </x14:conditionalFormatting>
        <x14:conditionalFormatting xmlns:xm="http://schemas.microsoft.com/office/excel/2006/main">
          <x14:cfRule type="iconSet" priority="2" id="{396467D4-38FC-4CB5-8030-9947C326A3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N45:O57</xm:sqref>
        </x14:conditionalFormatting>
        <x14:conditionalFormatting xmlns:xm="http://schemas.microsoft.com/office/excel/2006/main">
          <x14:cfRule type="iconSet" priority="1" id="{33E0C9DC-9ACB-4562-97C7-17FD07E49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S45:S57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>
    <pageSetUpPr fitToPage="1"/>
  </sheetPr>
  <dimension ref="A1:U19"/>
  <sheetViews>
    <sheetView showGridLines="0" workbookViewId="0">
      <selection activeCell="L7" sqref="L7:M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10" width="9.5703125" customWidth="1"/>
    <col min="11" max="11" width="2.140625" customWidth="1"/>
    <col min="16" max="17" width="9.5703125" customWidth="1"/>
    <col min="18" max="18" width="2" style="13" customWidth="1"/>
    <col min="19" max="20" width="9.140625" style="51"/>
    <col min="21" max="21" width="10.85546875" customWidth="1"/>
  </cols>
  <sheetData>
    <row r="1" spans="1:21" ht="15.75" x14ac:dyDescent="0.25">
      <c r="A1" s="41" t="s">
        <v>104</v>
      </c>
      <c r="B1" s="6"/>
    </row>
    <row r="3" spans="1:21" ht="15.75" thickBot="1" x14ac:dyDescent="0.3"/>
    <row r="4" spans="1:21" x14ac:dyDescent="0.25">
      <c r="A4" s="371" t="s">
        <v>17</v>
      </c>
      <c r="B4" s="386"/>
      <c r="C4" s="386"/>
      <c r="D4" s="386"/>
      <c r="E4" s="389" t="s">
        <v>1</v>
      </c>
      <c r="F4" s="390"/>
      <c r="G4" s="384" t="s">
        <v>13</v>
      </c>
      <c r="H4" s="384"/>
      <c r="I4" s="397" t="s">
        <v>134</v>
      </c>
      <c r="J4" s="385"/>
      <c r="L4" s="391" t="s">
        <v>20</v>
      </c>
      <c r="M4" s="384"/>
      <c r="N4" s="382" t="s">
        <v>13</v>
      </c>
      <c r="O4" s="383"/>
      <c r="P4" s="398" t="s">
        <v>134</v>
      </c>
      <c r="Q4" s="385"/>
      <c r="R4"/>
      <c r="S4" s="395" t="s">
        <v>23</v>
      </c>
      <c r="T4" s="384"/>
      <c r="U4" s="208" t="s">
        <v>0</v>
      </c>
    </row>
    <row r="5" spans="1:21" x14ac:dyDescent="0.25">
      <c r="A5" s="387"/>
      <c r="B5" s="388"/>
      <c r="C5" s="388"/>
      <c r="D5" s="388"/>
      <c r="E5" s="392" t="s">
        <v>222</v>
      </c>
      <c r="F5" s="393"/>
      <c r="G5" s="380" t="str">
        <f>E5</f>
        <v>jan-ago</v>
      </c>
      <c r="H5" s="380"/>
      <c r="I5" s="392" t="str">
        <f>G5</f>
        <v>jan-ago</v>
      </c>
      <c r="J5" s="381"/>
      <c r="L5" s="394" t="str">
        <f>E5</f>
        <v>jan-ago</v>
      </c>
      <c r="M5" s="380"/>
      <c r="N5" s="378" t="str">
        <f>E5</f>
        <v>jan-ago</v>
      </c>
      <c r="O5" s="379"/>
      <c r="P5" s="380" t="str">
        <f>E5</f>
        <v>jan-ago</v>
      </c>
      <c r="Q5" s="381"/>
      <c r="R5"/>
      <c r="S5" s="394" t="str">
        <f>E5</f>
        <v>jan-ago</v>
      </c>
      <c r="T5" s="393"/>
      <c r="U5" s="209" t="s">
        <v>132</v>
      </c>
    </row>
    <row r="6" spans="1:21" ht="15.75" thickBot="1" x14ac:dyDescent="0.3">
      <c r="A6" s="372"/>
      <c r="B6" s="396"/>
      <c r="C6" s="396"/>
      <c r="D6" s="396"/>
      <c r="E6" s="148">
        <v>2017</v>
      </c>
      <c r="F6" s="241">
        <v>2018</v>
      </c>
      <c r="G6" s="216">
        <f>E6</f>
        <v>2017</v>
      </c>
      <c r="H6" s="219">
        <f>F6</f>
        <v>2018</v>
      </c>
      <c r="I6" s="221" t="s">
        <v>1</v>
      </c>
      <c r="J6" s="222" t="s">
        <v>15</v>
      </c>
      <c r="L6" s="215">
        <f>E6</f>
        <v>2017</v>
      </c>
      <c r="M6" s="220">
        <f>F6</f>
        <v>2018</v>
      </c>
      <c r="N6" s="218">
        <f>G6</f>
        <v>2017</v>
      </c>
      <c r="O6" s="219">
        <f>H6</f>
        <v>2018</v>
      </c>
      <c r="P6" s="217">
        <v>1000</v>
      </c>
      <c r="Q6" s="222" t="s">
        <v>15</v>
      </c>
      <c r="R6"/>
      <c r="S6" s="294">
        <f>E6</f>
        <v>2017</v>
      </c>
      <c r="T6" s="220">
        <f>F6</f>
        <v>2018</v>
      </c>
      <c r="U6" s="209" t="s">
        <v>24</v>
      </c>
    </row>
    <row r="7" spans="1:21" ht="24" customHeight="1" thickBot="1" x14ac:dyDescent="0.3">
      <c r="A7" s="18" t="s">
        <v>21</v>
      </c>
      <c r="B7" s="19"/>
      <c r="C7" s="19"/>
      <c r="D7" s="19"/>
      <c r="E7" s="23">
        <v>1022875.3599999999</v>
      </c>
      <c r="F7" s="242">
        <v>1143630.1800000004</v>
      </c>
      <c r="G7" s="20">
        <f>E7/E15</f>
        <v>0.54757367386723077</v>
      </c>
      <c r="H7" s="243">
        <f>F7/F15</f>
        <v>0.57266132309035611</v>
      </c>
      <c r="I7" s="153">
        <f t="shared" ref="I7:I11" si="0">(F7-E7)/E7</f>
        <v>0.11805428571473317</v>
      </c>
      <c r="J7" s="99">
        <f t="shared" ref="J7:J11" si="1">(H7-G7)/G7</f>
        <v>4.5816025167799243E-2</v>
      </c>
      <c r="K7" s="12"/>
      <c r="L7" s="23">
        <v>256792.64300000019</v>
      </c>
      <c r="M7" s="242">
        <v>276683.40799999965</v>
      </c>
      <c r="N7" s="20">
        <f>L7/L15</f>
        <v>0.55277002783332918</v>
      </c>
      <c r="O7" s="243">
        <f>M7/M15</f>
        <v>0.55711556866537004</v>
      </c>
      <c r="P7" s="153">
        <f t="shared" ref="P7:P18" si="2">(M7-L7)/L7</f>
        <v>7.7458469088615783E-2</v>
      </c>
      <c r="Q7" s="99">
        <f t="shared" ref="Q7:Q18" si="3">(O7-N7)/N7</f>
        <v>7.861390113848803E-3</v>
      </c>
      <c r="R7" s="67"/>
      <c r="S7" s="334">
        <f>(L7/E7)*10</f>
        <v>2.5104978870543935</v>
      </c>
      <c r="T7" s="335">
        <f>(M7/F7)*10</f>
        <v>2.4193433580075645</v>
      </c>
      <c r="U7" s="95">
        <f>(T7-S7)/S7</f>
        <v>-3.6309343065722317E-2</v>
      </c>
    </row>
    <row r="8" spans="1:21" s="9" customFormat="1" ht="24" customHeight="1" x14ac:dyDescent="0.25">
      <c r="A8" s="73"/>
      <c r="B8" s="303" t="s">
        <v>36</v>
      </c>
      <c r="C8" s="303"/>
      <c r="D8" s="304"/>
      <c r="E8" s="306">
        <v>792507.00999999989</v>
      </c>
      <c r="F8" s="307">
        <v>827913.61000000034</v>
      </c>
      <c r="G8" s="308">
        <f>E8/E7</f>
        <v>0.77478355720681358</v>
      </c>
      <c r="H8" s="309">
        <f>F8/F7</f>
        <v>0.7239347338665022</v>
      </c>
      <c r="I8" s="318">
        <f t="shared" si="0"/>
        <v>4.4676702607337755E-2</v>
      </c>
      <c r="J8" s="317">
        <f t="shared" si="1"/>
        <v>-6.5629714088961053E-2</v>
      </c>
      <c r="K8" s="5"/>
      <c r="L8" s="306">
        <v>240747.48200000019</v>
      </c>
      <c r="M8" s="307">
        <v>252254.39899999968</v>
      </c>
      <c r="N8" s="321">
        <f>L8/L7</f>
        <v>0.93751705339938429</v>
      </c>
      <c r="O8" s="309">
        <f>M8/M7</f>
        <v>0.91170771974877518</v>
      </c>
      <c r="P8" s="316">
        <f t="shared" si="2"/>
        <v>4.779662451464179E-2</v>
      </c>
      <c r="Q8" s="317">
        <f t="shared" si="3"/>
        <v>-2.75294551251371E-2</v>
      </c>
      <c r="R8" s="72"/>
      <c r="S8" s="336">
        <f t="shared" ref="S8:S18" si="4">(L8/E8)*10</f>
        <v>3.0377962461177499</v>
      </c>
      <c r="T8" s="337">
        <f t="shared" ref="T8:T18" si="5">(M8/F8)*10</f>
        <v>3.0468686098782651</v>
      </c>
      <c r="U8" s="310">
        <f t="shared" ref="U8:U18" si="6">(T8-S8)/S8</f>
        <v>2.986495151578897E-3</v>
      </c>
    </row>
    <row r="9" spans="1:21" ht="24" customHeight="1" x14ac:dyDescent="0.25">
      <c r="A9" s="14"/>
      <c r="B9" s="1" t="s">
        <v>40</v>
      </c>
      <c r="D9" s="1"/>
      <c r="E9" s="25">
        <v>84178.74000000002</v>
      </c>
      <c r="F9" s="223">
        <v>102646.74000000005</v>
      </c>
      <c r="G9" s="4">
        <f>E9/E7</f>
        <v>8.2296185138333991E-2</v>
      </c>
      <c r="H9" s="229">
        <f>F9/F7</f>
        <v>8.9755186418742472E-2</v>
      </c>
      <c r="I9" s="314">
        <f t="shared" ref="I9:I10" si="7">(F9-E9)/E9</f>
        <v>0.21939031161549846</v>
      </c>
      <c r="J9" s="315">
        <f t="shared" ref="J9:J10" si="8">(H9-G9)/G9</f>
        <v>9.0636051572383747E-2</v>
      </c>
      <c r="K9" s="1"/>
      <c r="L9" s="25">
        <v>8809.3759999999966</v>
      </c>
      <c r="M9" s="223">
        <v>10698.024999999992</v>
      </c>
      <c r="N9" s="4">
        <f>L9/L7</f>
        <v>3.4305406483159995E-2</v>
      </c>
      <c r="O9" s="229">
        <f>M9/M7</f>
        <v>3.8665220575857612E-2</v>
      </c>
      <c r="P9" s="314">
        <f t="shared" si="2"/>
        <v>0.21439078091342639</v>
      </c>
      <c r="Q9" s="315">
        <f t="shared" si="3"/>
        <v>0.12708825050179143</v>
      </c>
      <c r="R9" s="8"/>
      <c r="S9" s="336">
        <f t="shared" si="4"/>
        <v>1.0465084176836092</v>
      </c>
      <c r="T9" s="337">
        <f t="shared" si="5"/>
        <v>1.0422177070601548</v>
      </c>
      <c r="U9" s="310">
        <f t="shared" si="6"/>
        <v>-4.1000249505414301E-3</v>
      </c>
    </row>
    <row r="10" spans="1:21" ht="24" customHeight="1" thickBot="1" x14ac:dyDescent="0.3">
      <c r="A10" s="14"/>
      <c r="B10" s="1" t="s">
        <v>39</v>
      </c>
      <c r="D10" s="1"/>
      <c r="E10" s="25">
        <v>146189.61000000002</v>
      </c>
      <c r="F10" s="223">
        <v>213069.83000000002</v>
      </c>
      <c r="G10" s="4">
        <f>E10/E7</f>
        <v>0.14292025765485253</v>
      </c>
      <c r="H10" s="229">
        <f>F10/F7</f>
        <v>0.1863100797147553</v>
      </c>
      <c r="I10" s="319">
        <f t="shared" si="7"/>
        <v>0.45748955756842086</v>
      </c>
      <c r="J10" s="312">
        <f t="shared" si="8"/>
        <v>0.30359462522582131</v>
      </c>
      <c r="K10" s="1"/>
      <c r="L10" s="25">
        <v>7235.784999999998</v>
      </c>
      <c r="M10" s="223">
        <v>13730.984000000004</v>
      </c>
      <c r="N10" s="4">
        <f>L10/L7</f>
        <v>2.8177540117455751E-2</v>
      </c>
      <c r="O10" s="229">
        <f>M10/M7</f>
        <v>4.9627059675367381E-2</v>
      </c>
      <c r="P10" s="320">
        <f t="shared" si="2"/>
        <v>0.8976495293876211</v>
      </c>
      <c r="Q10" s="315">
        <f t="shared" si="3"/>
        <v>0.7612275403921378</v>
      </c>
      <c r="R10" s="8"/>
      <c r="S10" s="336">
        <f t="shared" si="4"/>
        <v>0.49495890987054397</v>
      </c>
      <c r="T10" s="337">
        <f t="shared" si="5"/>
        <v>0.64443586405452158</v>
      </c>
      <c r="U10" s="310">
        <f t="shared" si="6"/>
        <v>0.30199871383883797</v>
      </c>
    </row>
    <row r="11" spans="1:21" ht="24" customHeight="1" thickBot="1" x14ac:dyDescent="0.3">
      <c r="A11" s="18" t="s">
        <v>22</v>
      </c>
      <c r="B11" s="19"/>
      <c r="C11" s="19"/>
      <c r="D11" s="19"/>
      <c r="E11" s="23">
        <v>845138.770000002</v>
      </c>
      <c r="F11" s="242">
        <v>853414.38000000373</v>
      </c>
      <c r="G11" s="20">
        <f>E11/E15</f>
        <v>0.45242632613276917</v>
      </c>
      <c r="H11" s="243">
        <f>F11/F15</f>
        <v>0.42733867690964394</v>
      </c>
      <c r="I11" s="153">
        <f t="shared" si="0"/>
        <v>9.7920132098563081E-3</v>
      </c>
      <c r="J11" s="99">
        <f t="shared" si="1"/>
        <v>-5.545134704597849E-2</v>
      </c>
      <c r="K11" s="12"/>
      <c r="L11" s="23">
        <v>207763.37499999921</v>
      </c>
      <c r="M11" s="242">
        <v>219952.16199999937</v>
      </c>
      <c r="N11" s="20">
        <f>L11/L15</f>
        <v>0.44722997216667099</v>
      </c>
      <c r="O11" s="243">
        <f>M11/M15</f>
        <v>0.44288443133462996</v>
      </c>
      <c r="P11" s="153">
        <f t="shared" si="2"/>
        <v>5.8666677897392661E-2</v>
      </c>
      <c r="Q11" s="99">
        <f t="shared" si="3"/>
        <v>-9.7165688851049495E-3</v>
      </c>
      <c r="R11" s="8"/>
      <c r="S11" s="338">
        <f t="shared" si="4"/>
        <v>2.4583344460697116</v>
      </c>
      <c r="T11" s="339">
        <f t="shared" si="5"/>
        <v>2.5773196134801291</v>
      </c>
      <c r="U11" s="98">
        <f t="shared" si="6"/>
        <v>4.8400724157222068E-2</v>
      </c>
    </row>
    <row r="12" spans="1:21" s="9" customFormat="1" ht="24" customHeight="1" x14ac:dyDescent="0.25">
      <c r="A12" s="73"/>
      <c r="B12" s="5" t="s">
        <v>36</v>
      </c>
      <c r="C12" s="5"/>
      <c r="D12" s="5"/>
      <c r="E12" s="42">
        <v>658755.73000000208</v>
      </c>
      <c r="F12" s="225">
        <v>652893.96000000369</v>
      </c>
      <c r="G12" s="74">
        <f>E12/E11</f>
        <v>0.77946457242755596</v>
      </c>
      <c r="H12" s="231">
        <f>F12/F11</f>
        <v>0.76503744874793511</v>
      </c>
      <c r="I12" s="318">
        <f t="shared" ref="I12:I18" si="9">(F12-E12)/E12</f>
        <v>-8.8982451811058551E-3</v>
      </c>
      <c r="J12" s="317">
        <f t="shared" ref="J12:J18" si="10">(H12-G12)/G12</f>
        <v>-1.8509017843734925E-2</v>
      </c>
      <c r="K12" s="5"/>
      <c r="L12" s="42">
        <v>192636.8899999992</v>
      </c>
      <c r="M12" s="225">
        <v>201607.16499999937</v>
      </c>
      <c r="N12" s="74">
        <f>L12/L11</f>
        <v>0.92719368849297878</v>
      </c>
      <c r="O12" s="231">
        <f>M12/M11</f>
        <v>0.91659551407364637</v>
      </c>
      <c r="P12" s="318">
        <f t="shared" si="2"/>
        <v>4.656571750094287E-2</v>
      </c>
      <c r="Q12" s="317">
        <f t="shared" si="3"/>
        <v>-1.1430378086975808E-2</v>
      </c>
      <c r="R12" s="72"/>
      <c r="S12" s="336">
        <f t="shared" si="4"/>
        <v>2.9242537290719062</v>
      </c>
      <c r="T12" s="337">
        <f t="shared" si="5"/>
        <v>3.0879005987434507</v>
      </c>
      <c r="U12" s="310">
        <f t="shared" si="6"/>
        <v>5.596192561699577E-2</v>
      </c>
    </row>
    <row r="13" spans="1:21" ht="24" customHeight="1" x14ac:dyDescent="0.25">
      <c r="A13" s="14"/>
      <c r="B13" s="5" t="s">
        <v>40</v>
      </c>
      <c r="D13" s="5"/>
      <c r="E13" s="273">
        <v>82348.469999999972</v>
      </c>
      <c r="F13" s="269">
        <v>85082.549999999988</v>
      </c>
      <c r="G13" s="261">
        <f>E13/E11</f>
        <v>9.7437808941127829E-2</v>
      </c>
      <c r="H13" s="272">
        <f>F13/F11</f>
        <v>9.9696644436668175E-2</v>
      </c>
      <c r="I13" s="314">
        <f t="shared" ref="I13:I14" si="11">(F13-E13)/E13</f>
        <v>3.3201345453048696E-2</v>
      </c>
      <c r="J13" s="315">
        <f t="shared" ref="J13:J14" si="12">(H13-G13)/G13</f>
        <v>2.3182330556151359E-2</v>
      </c>
      <c r="K13" s="324"/>
      <c r="L13" s="273">
        <v>7999.8799999999983</v>
      </c>
      <c r="M13" s="269">
        <v>9056.4840000000022</v>
      </c>
      <c r="N13" s="261">
        <f>L13/L11</f>
        <v>3.8504765337009125E-2</v>
      </c>
      <c r="O13" s="272">
        <f>M13/M11</f>
        <v>4.1174789634484378E-2</v>
      </c>
      <c r="P13" s="314">
        <f t="shared" si="2"/>
        <v>0.13207748116221796</v>
      </c>
      <c r="Q13" s="315">
        <f t="shared" si="3"/>
        <v>6.9342697562396E-2</v>
      </c>
      <c r="R13" s="325"/>
      <c r="S13" s="336">
        <f t="shared" si="4"/>
        <v>0.97146674370513508</v>
      </c>
      <c r="T13" s="337">
        <f t="shared" si="5"/>
        <v>1.064434951702788</v>
      </c>
      <c r="U13" s="310">
        <f t="shared" si="6"/>
        <v>9.5698806572704617E-2</v>
      </c>
    </row>
    <row r="14" spans="1:21" ht="24" customHeight="1" thickBot="1" x14ac:dyDescent="0.3">
      <c r="A14" s="14"/>
      <c r="B14" s="1" t="s">
        <v>39</v>
      </c>
      <c r="D14" s="1"/>
      <c r="E14" s="273">
        <v>104034.56999999998</v>
      </c>
      <c r="F14" s="269">
        <v>115437.86999999998</v>
      </c>
      <c r="G14" s="261">
        <f>E14/E11</f>
        <v>0.12309761863131628</v>
      </c>
      <c r="H14" s="272">
        <f>F14/F11</f>
        <v>0.1352659068153966</v>
      </c>
      <c r="I14" s="319">
        <f t="shared" si="11"/>
        <v>0.10961068037287995</v>
      </c>
      <c r="J14" s="312">
        <f t="shared" si="12"/>
        <v>9.8850719610790935E-2</v>
      </c>
      <c r="K14" s="324"/>
      <c r="L14" s="273">
        <v>7126.6049999999996</v>
      </c>
      <c r="M14" s="269">
        <v>9288.5130000000008</v>
      </c>
      <c r="N14" s="261">
        <f>L14/L11</f>
        <v>3.4301546170012048E-2</v>
      </c>
      <c r="O14" s="272">
        <f>M14/M11</f>
        <v>4.2229696291869262E-2</v>
      </c>
      <c r="P14" s="320">
        <f t="shared" si="2"/>
        <v>0.3033573489761256</v>
      </c>
      <c r="Q14" s="315">
        <f t="shared" si="3"/>
        <v>0.23113098408340432</v>
      </c>
      <c r="R14" s="325"/>
      <c r="S14" s="336">
        <f t="shared" si="4"/>
        <v>0.68502277656359811</v>
      </c>
      <c r="T14" s="337">
        <f t="shared" si="5"/>
        <v>0.80463308964380598</v>
      </c>
      <c r="U14" s="310">
        <f t="shared" si="6"/>
        <v>0.1746077899485772</v>
      </c>
    </row>
    <row r="15" spans="1:21" ht="24" customHeight="1" thickBot="1" x14ac:dyDescent="0.3">
      <c r="A15" s="18" t="s">
        <v>12</v>
      </c>
      <c r="B15" s="19"/>
      <c r="C15" s="19"/>
      <c r="D15" s="19"/>
      <c r="E15" s="23">
        <v>1868014.130000002</v>
      </c>
      <c r="F15" s="242">
        <v>1997044.560000004</v>
      </c>
      <c r="G15" s="20">
        <f>G7+G11</f>
        <v>1</v>
      </c>
      <c r="H15" s="243">
        <f>H7+H11</f>
        <v>1</v>
      </c>
      <c r="I15" s="153">
        <f t="shared" si="9"/>
        <v>6.9073583506566893E-2</v>
      </c>
      <c r="J15" s="99">
        <v>0</v>
      </c>
      <c r="K15" s="12"/>
      <c r="L15" s="23">
        <v>464556.01799999934</v>
      </c>
      <c r="M15" s="242">
        <v>496635.56999999902</v>
      </c>
      <c r="N15" s="20">
        <f>N7+N11</f>
        <v>1.0000000000000002</v>
      </c>
      <c r="O15" s="243">
        <f>O7+O11</f>
        <v>1</v>
      </c>
      <c r="P15" s="153">
        <f t="shared" si="2"/>
        <v>6.9054216837203308E-2</v>
      </c>
      <c r="Q15" s="99">
        <v>0</v>
      </c>
      <c r="R15" s="8"/>
      <c r="S15" s="338">
        <f t="shared" si="4"/>
        <v>2.4868977730912496</v>
      </c>
      <c r="T15" s="339">
        <f t="shared" si="5"/>
        <v>2.4868527220043504</v>
      </c>
      <c r="U15" s="98">
        <f t="shared" si="6"/>
        <v>-1.811537546363599E-5</v>
      </c>
    </row>
    <row r="16" spans="1:21" s="68" customFormat="1" ht="24" customHeight="1" x14ac:dyDescent="0.25">
      <c r="A16" s="305"/>
      <c r="B16" s="303" t="s">
        <v>36</v>
      </c>
      <c r="C16" s="303"/>
      <c r="D16" s="304"/>
      <c r="E16" s="306">
        <f>E8+E12</f>
        <v>1451262.7400000021</v>
      </c>
      <c r="F16" s="307">
        <f t="shared" ref="F16:F17" si="13">F8+F12</f>
        <v>1480807.570000004</v>
      </c>
      <c r="G16" s="308">
        <f>E16/E15</f>
        <v>0.77690137172570561</v>
      </c>
      <c r="H16" s="309">
        <f>F16/F15</f>
        <v>0.74149951366132816</v>
      </c>
      <c r="I16" s="316">
        <f t="shared" si="9"/>
        <v>2.0358015944102508E-2</v>
      </c>
      <c r="J16" s="317">
        <f t="shared" si="10"/>
        <v>-4.5568021054899759E-2</v>
      </c>
      <c r="K16" s="5"/>
      <c r="L16" s="306">
        <f t="shared" ref="L16:M18" si="14">L8+L12</f>
        <v>433384.37199999939</v>
      </c>
      <c r="M16" s="307">
        <f t="shared" si="14"/>
        <v>453861.56399999908</v>
      </c>
      <c r="N16" s="321">
        <f>L16/L15</f>
        <v>0.93290013519962622</v>
      </c>
      <c r="O16" s="309">
        <f>M16/M15</f>
        <v>0.91387244775882637</v>
      </c>
      <c r="P16" s="316">
        <f t="shared" si="2"/>
        <v>4.7249493343520285E-2</v>
      </c>
      <c r="Q16" s="317">
        <f t="shared" si="3"/>
        <v>-2.039627471672327E-2</v>
      </c>
      <c r="R16" s="72"/>
      <c r="S16" s="336">
        <f t="shared" si="4"/>
        <v>2.9862571404541036</v>
      </c>
      <c r="T16" s="337">
        <f t="shared" si="5"/>
        <v>3.0649597773193307</v>
      </c>
      <c r="U16" s="310">
        <f t="shared" si="6"/>
        <v>2.6354943048628149E-2</v>
      </c>
    </row>
    <row r="17" spans="1:21" ht="24" customHeight="1" x14ac:dyDescent="0.25">
      <c r="A17" s="14"/>
      <c r="B17" s="5" t="s">
        <v>40</v>
      </c>
      <c r="C17" s="5"/>
      <c r="D17" s="326"/>
      <c r="E17" s="273">
        <f>E9+E13</f>
        <v>166527.21</v>
      </c>
      <c r="F17" s="269">
        <f t="shared" si="13"/>
        <v>187729.29000000004</v>
      </c>
      <c r="G17" s="313">
        <f>E17/E15</f>
        <v>8.9146654367116496E-2</v>
      </c>
      <c r="H17" s="272">
        <f>F17/F15</f>
        <v>9.4003555934675617E-2</v>
      </c>
      <c r="I17" s="314">
        <f t="shared" si="9"/>
        <v>0.12731901291086331</v>
      </c>
      <c r="J17" s="315">
        <f t="shared" si="10"/>
        <v>5.4482151933126111E-2</v>
      </c>
      <c r="K17" s="324"/>
      <c r="L17" s="273">
        <f t="shared" si="14"/>
        <v>16809.255999999994</v>
      </c>
      <c r="M17" s="269">
        <f t="shared" si="14"/>
        <v>19754.508999999995</v>
      </c>
      <c r="N17" s="74">
        <f>L17/L15</f>
        <v>3.618348562648481E-2</v>
      </c>
      <c r="O17" s="231">
        <f>M17/M15</f>
        <v>3.9776669641282507E-2</v>
      </c>
      <c r="P17" s="314">
        <f t="shared" si="2"/>
        <v>0.17521614282036049</v>
      </c>
      <c r="Q17" s="315">
        <f t="shared" si="3"/>
        <v>9.9304529472075936E-2</v>
      </c>
      <c r="R17" s="325"/>
      <c r="S17" s="336">
        <f t="shared" si="4"/>
        <v>1.0093999653269874</v>
      </c>
      <c r="T17" s="337">
        <f t="shared" si="5"/>
        <v>1.0522869926158027</v>
      </c>
      <c r="U17" s="310">
        <f t="shared" si="6"/>
        <v>4.2487644899930628E-2</v>
      </c>
    </row>
    <row r="18" spans="1:21" ht="24" customHeight="1" thickBot="1" x14ac:dyDescent="0.3">
      <c r="A18" s="15"/>
      <c r="B18" s="327" t="s">
        <v>39</v>
      </c>
      <c r="C18" s="327"/>
      <c r="D18" s="328"/>
      <c r="E18" s="329">
        <f>E10+E14</f>
        <v>250224.18</v>
      </c>
      <c r="F18" s="330">
        <f>F10+F14</f>
        <v>328507.7</v>
      </c>
      <c r="G18" s="331">
        <f>E18/E15</f>
        <v>0.13395197390717795</v>
      </c>
      <c r="H18" s="332">
        <f>F18/F15</f>
        <v>0.16449693040399627</v>
      </c>
      <c r="I18" s="311">
        <f t="shared" si="9"/>
        <v>0.31285353797542675</v>
      </c>
      <c r="J18" s="312">
        <f t="shared" si="10"/>
        <v>0.22802916303409201</v>
      </c>
      <c r="K18" s="324"/>
      <c r="L18" s="329">
        <f t="shared" si="14"/>
        <v>14362.389999999998</v>
      </c>
      <c r="M18" s="330">
        <f t="shared" si="14"/>
        <v>23019.497000000003</v>
      </c>
      <c r="N18" s="322">
        <f>L18/L15</f>
        <v>3.0916379173889032E-2</v>
      </c>
      <c r="O18" s="323">
        <f>M18/M15</f>
        <v>4.6350882599891202E-2</v>
      </c>
      <c r="P18" s="311">
        <f t="shared" si="2"/>
        <v>0.60276228399312415</v>
      </c>
      <c r="Q18" s="312">
        <f t="shared" si="3"/>
        <v>0.49923386368083</v>
      </c>
      <c r="R18" s="325"/>
      <c r="S18" s="340">
        <f t="shared" si="4"/>
        <v>0.57398089984748868</v>
      </c>
      <c r="T18" s="341">
        <f t="shared" si="5"/>
        <v>0.70072929797383754</v>
      </c>
      <c r="U18" s="333">
        <f t="shared" si="6"/>
        <v>0.220823372624467</v>
      </c>
    </row>
    <row r="19" spans="1:21" ht="6.75" customHeight="1" x14ac:dyDescent="0.25">
      <c r="S19" s="342"/>
      <c r="T19" s="342"/>
    </row>
  </sheetData>
  <mergeCells count="15">
    <mergeCell ref="P4:Q4"/>
    <mergeCell ref="S4:T4"/>
    <mergeCell ref="E5:F5"/>
    <mergeCell ref="G5:H5"/>
    <mergeCell ref="I5:J5"/>
    <mergeCell ref="L5:M5"/>
    <mergeCell ref="N5:O5"/>
    <mergeCell ref="P5:Q5"/>
    <mergeCell ref="S5:T5"/>
    <mergeCell ref="L4:M4"/>
    <mergeCell ref="A4:D6"/>
    <mergeCell ref="E4:F4"/>
    <mergeCell ref="G4:H4"/>
    <mergeCell ref="I4:J4"/>
    <mergeCell ref="N4:O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J17:J18 I17:I18 P17:Q18 P13:Q14 P9:Q10 U9:U10 U17:U18 U13:U1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5" id="{F814DC98-662A-407F-BF95-DB3D2F25B9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I7:J18</xm:sqref>
        </x14:conditionalFormatting>
        <x14:conditionalFormatting xmlns:xm="http://schemas.microsoft.com/office/excel/2006/main">
          <x14:cfRule type="iconSet" priority="217" id="{61E8918D-EEF9-4FC0-AF13-9957D7A7C4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U7:U18</xm:sqref>
        </x14:conditionalFormatting>
        <x14:conditionalFormatting xmlns:xm="http://schemas.microsoft.com/office/excel/2006/main">
          <x14:cfRule type="iconSet" priority="219" id="{F6525144-5EFD-421F-96F9-446DF505F32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P7:Q18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">
    <pageSetUpPr fitToPage="1"/>
  </sheetPr>
  <dimension ref="A1:S96"/>
  <sheetViews>
    <sheetView showGridLines="0" zoomScaleNormal="100" workbookViewId="0">
      <selection activeCell="I96" sqref="I96:J96"/>
    </sheetView>
  </sheetViews>
  <sheetFormatPr defaultRowHeight="15" x14ac:dyDescent="0.25"/>
  <cols>
    <col min="1" max="1" width="26.7109375" customWidth="1"/>
    <col min="2" max="5" width="9.7109375" customWidth="1"/>
    <col min="6" max="6" width="11.28515625" customWidth="1"/>
    <col min="7" max="7" width="10.85546875" customWidth="1"/>
    <col min="8" max="8" width="1.85546875" customWidth="1"/>
    <col min="9" max="12" width="9.7109375" customWidth="1"/>
    <col min="13" max="14" width="10.42578125" customWidth="1"/>
    <col min="15" max="15" width="1.85546875" customWidth="1"/>
    <col min="16" max="17" width="9.7109375" style="51" customWidth="1"/>
    <col min="18" max="18" width="10" customWidth="1"/>
    <col min="19" max="19" width="1.85546875" customWidth="1"/>
  </cols>
  <sheetData>
    <row r="1" spans="1:19" ht="15.75" x14ac:dyDescent="0.25">
      <c r="A1" s="6" t="s">
        <v>32</v>
      </c>
    </row>
    <row r="3" spans="1:19" ht="8.25" customHeight="1" thickBot="1" x14ac:dyDescent="0.3"/>
    <row r="4" spans="1:19" x14ac:dyDescent="0.25">
      <c r="A4" s="403" t="s">
        <v>3</v>
      </c>
      <c r="B4" s="389" t="s">
        <v>1</v>
      </c>
      <c r="C4" s="384"/>
      <c r="D4" s="389" t="s">
        <v>13</v>
      </c>
      <c r="E4" s="384"/>
      <c r="F4" s="401" t="s">
        <v>135</v>
      </c>
      <c r="G4" s="402"/>
      <c r="I4" s="399" t="s">
        <v>20</v>
      </c>
      <c r="J4" s="400"/>
      <c r="K4" s="389" t="s">
        <v>13</v>
      </c>
      <c r="L4" s="390"/>
      <c r="M4" s="401" t="s">
        <v>135</v>
      </c>
      <c r="N4" s="402"/>
      <c r="P4" s="395" t="s">
        <v>23</v>
      </c>
      <c r="Q4" s="384"/>
      <c r="R4" s="208" t="s">
        <v>0</v>
      </c>
    </row>
    <row r="5" spans="1:19" x14ac:dyDescent="0.25">
      <c r="A5" s="404"/>
      <c r="B5" s="392" t="s">
        <v>222</v>
      </c>
      <c r="C5" s="380"/>
      <c r="D5" s="392" t="str">
        <f>B5</f>
        <v>jan-ago</v>
      </c>
      <c r="E5" s="380"/>
      <c r="F5" s="392" t="str">
        <f>B5</f>
        <v>jan-ago</v>
      </c>
      <c r="G5" s="381"/>
      <c r="I5" s="394" t="str">
        <f>B5</f>
        <v>jan-ago</v>
      </c>
      <c r="J5" s="380"/>
      <c r="K5" s="392" t="str">
        <f>B5</f>
        <v>jan-ago</v>
      </c>
      <c r="L5" s="393"/>
      <c r="M5" s="380" t="str">
        <f>B5</f>
        <v>jan-ago</v>
      </c>
      <c r="N5" s="381"/>
      <c r="P5" s="394" t="str">
        <f>B5</f>
        <v>jan-ago</v>
      </c>
      <c r="Q5" s="393"/>
      <c r="R5" s="209" t="s">
        <v>133</v>
      </c>
    </row>
    <row r="6" spans="1:19" ht="19.5" customHeight="1" thickBot="1" x14ac:dyDescent="0.3">
      <c r="A6" s="405"/>
      <c r="B6" s="148">
        <v>2017</v>
      </c>
      <c r="C6" s="213">
        <v>2018</v>
      </c>
      <c r="D6" s="148">
        <f>B6</f>
        <v>2017</v>
      </c>
      <c r="E6" s="213">
        <f>C6</f>
        <v>2018</v>
      </c>
      <c r="F6" s="148" t="s">
        <v>1</v>
      </c>
      <c r="G6" s="212" t="s">
        <v>15</v>
      </c>
      <c r="I6" s="36">
        <f>B6</f>
        <v>2017</v>
      </c>
      <c r="J6" s="213">
        <f>C6</f>
        <v>2018</v>
      </c>
      <c r="K6" s="148">
        <f>B6</f>
        <v>2017</v>
      </c>
      <c r="L6" s="213">
        <f>C6</f>
        <v>2018</v>
      </c>
      <c r="M6" s="37">
        <v>1000</v>
      </c>
      <c r="N6" s="212" t="s">
        <v>15</v>
      </c>
      <c r="P6" s="36">
        <f>B6</f>
        <v>2017</v>
      </c>
      <c r="Q6" s="213">
        <f>C6</f>
        <v>2018</v>
      </c>
      <c r="R6" s="210" t="s">
        <v>24</v>
      </c>
    </row>
    <row r="7" spans="1:19" ht="20.100000000000001" customHeight="1" x14ac:dyDescent="0.25">
      <c r="A7" s="14" t="s">
        <v>139</v>
      </c>
      <c r="B7" s="25">
        <v>253091.3600000001</v>
      </c>
      <c r="C7" s="245">
        <v>289814.23000000004</v>
      </c>
      <c r="D7" s="31">
        <f>B7/$B$33</f>
        <v>0.13548685523058654</v>
      </c>
      <c r="E7" s="247">
        <f>C7/$C$33</f>
        <v>0.14512156403760962</v>
      </c>
      <c r="F7" s="87">
        <f>(C7-B7)/B7</f>
        <v>0.14509728818873913</v>
      </c>
      <c r="G7" s="83">
        <f>(E7-D7)/D7</f>
        <v>7.1111760551425193E-2</v>
      </c>
      <c r="H7" s="1"/>
      <c r="I7" s="25">
        <v>69119.105000000025</v>
      </c>
      <c r="J7" s="245">
        <v>74375.682000000015</v>
      </c>
      <c r="K7" s="31">
        <f t="shared" ref="K7:K32" si="0">I7/$I$33</f>
        <v>0.14878529676048674</v>
      </c>
      <c r="L7" s="247">
        <f>J7/$J$33</f>
        <v>0.14975907182806089</v>
      </c>
      <c r="M7" s="87">
        <f>(J7-I7)/I7</f>
        <v>7.6050999213603657E-2</v>
      </c>
      <c r="N7" s="83">
        <f>(L7-K7)/K7</f>
        <v>6.5448339908326112E-3</v>
      </c>
      <c r="O7" s="1"/>
      <c r="P7" s="62">
        <f t="shared" ref="P7:P33" si="1">(I7/B7)*10</f>
        <v>2.730994254406788</v>
      </c>
      <c r="Q7" s="249">
        <f t="shared" ref="Q7:Q33" si="2">(J7/C7)*10</f>
        <v>2.5663226405411494</v>
      </c>
      <c r="R7" s="92">
        <f>(Q7-P7)/P7</f>
        <v>-6.0297312453118888E-2</v>
      </c>
      <c r="S7" s="4"/>
    </row>
    <row r="8" spans="1:19" ht="20.100000000000001" customHeight="1" x14ac:dyDescent="0.25">
      <c r="A8" s="14" t="s">
        <v>140</v>
      </c>
      <c r="B8" s="25">
        <v>139073.61000000002</v>
      </c>
      <c r="C8" s="223">
        <v>146691.1</v>
      </c>
      <c r="D8" s="31">
        <f t="shared" ref="D8:D32" si="3">B8/$B$33</f>
        <v>7.4449977527739575E-2</v>
      </c>
      <c r="E8" s="229">
        <f t="shared" ref="E8:E32" si="4">C8/$C$33</f>
        <v>7.3454094584649604E-2</v>
      </c>
      <c r="F8" s="87">
        <f t="shared" ref="F8:F33" si="5">(C8-B8)/B8</f>
        <v>5.477308024146342E-2</v>
      </c>
      <c r="G8" s="83">
        <f t="shared" ref="G8:G32" si="6">(E8-D8)/D8</f>
        <v>-1.3376537860188222E-2</v>
      </c>
      <c r="H8" s="1"/>
      <c r="I8" s="25">
        <v>51394.313000000009</v>
      </c>
      <c r="J8" s="223">
        <v>53473.369000000006</v>
      </c>
      <c r="K8" s="31">
        <f t="shared" si="0"/>
        <v>0.11063103481311484</v>
      </c>
      <c r="L8" s="229">
        <f t="shared" ref="L8:L32" si="7">J8/$J$33</f>
        <v>0.10767124271827724</v>
      </c>
      <c r="M8" s="87">
        <f t="shared" ref="M8:M33" si="8">(J8-I8)/I8</f>
        <v>4.0453036117050471E-2</v>
      </c>
      <c r="N8" s="83">
        <f t="shared" ref="N8:N33" si="9">(L8-K8)/K8</f>
        <v>-2.6753723309534912E-2</v>
      </c>
      <c r="O8" s="1"/>
      <c r="P8" s="62">
        <f t="shared" si="1"/>
        <v>3.6954755830383639</v>
      </c>
      <c r="Q8" s="236">
        <f t="shared" si="2"/>
        <v>3.6453042481786557</v>
      </c>
      <c r="R8" s="92">
        <f t="shared" ref="R8:R33" si="10">(Q8-P8)/P8</f>
        <v>-1.3576421689805359E-2</v>
      </c>
      <c r="S8" s="4"/>
    </row>
    <row r="9" spans="1:19" ht="20.100000000000001" customHeight="1" x14ac:dyDescent="0.25">
      <c r="A9" s="14" t="s">
        <v>142</v>
      </c>
      <c r="B9" s="25">
        <v>173766.50000000006</v>
      </c>
      <c r="C9" s="223">
        <v>203328.74999999994</v>
      </c>
      <c r="D9" s="31">
        <f t="shared" si="3"/>
        <v>9.3022047964915575E-2</v>
      </c>
      <c r="E9" s="229">
        <f t="shared" si="4"/>
        <v>0.10181482880882731</v>
      </c>
      <c r="F9" s="87">
        <f t="shared" si="5"/>
        <v>0.17012629016524977</v>
      </c>
      <c r="G9" s="83">
        <f t="shared" si="6"/>
        <v>9.4523621402401711E-2</v>
      </c>
      <c r="H9" s="1"/>
      <c r="I9" s="25">
        <v>30436.979999999992</v>
      </c>
      <c r="J9" s="223">
        <v>34655.589</v>
      </c>
      <c r="K9" s="31">
        <f t="shared" si="0"/>
        <v>6.5518427962760764E-2</v>
      </c>
      <c r="L9" s="229">
        <f t="shared" si="7"/>
        <v>6.9780722713840199E-2</v>
      </c>
      <c r="M9" s="87">
        <f t="shared" si="8"/>
        <v>0.13860143154807109</v>
      </c>
      <c r="N9" s="83">
        <f t="shared" si="9"/>
        <v>6.5054899569660457E-2</v>
      </c>
      <c r="O9" s="1"/>
      <c r="P9" s="62">
        <f t="shared" si="1"/>
        <v>1.7516022938828821</v>
      </c>
      <c r="Q9" s="236">
        <f t="shared" si="2"/>
        <v>1.7044116486232277</v>
      </c>
      <c r="R9" s="92">
        <f t="shared" si="10"/>
        <v>-2.6941415539622354E-2</v>
      </c>
      <c r="S9" s="4"/>
    </row>
    <row r="10" spans="1:19" ht="20.100000000000001" customHeight="1" x14ac:dyDescent="0.25">
      <c r="A10" s="14" t="s">
        <v>145</v>
      </c>
      <c r="B10" s="25">
        <v>112433.07</v>
      </c>
      <c r="C10" s="223">
        <v>116785.61000000006</v>
      </c>
      <c r="D10" s="31">
        <f t="shared" si="3"/>
        <v>6.0188554355314214E-2</v>
      </c>
      <c r="E10" s="229">
        <f t="shared" si="4"/>
        <v>5.8479220914329527E-2</v>
      </c>
      <c r="F10" s="87">
        <f t="shared" si="5"/>
        <v>3.8712275667648774E-2</v>
      </c>
      <c r="G10" s="83">
        <f t="shared" si="6"/>
        <v>-2.8399642744264798E-2</v>
      </c>
      <c r="H10" s="1"/>
      <c r="I10" s="25">
        <v>35147.803999999989</v>
      </c>
      <c r="J10" s="223">
        <v>34017.702000000005</v>
      </c>
      <c r="K10" s="31">
        <f t="shared" si="0"/>
        <v>7.5658914400286562E-2</v>
      </c>
      <c r="L10" s="229">
        <f t="shared" si="7"/>
        <v>6.8496306053954167E-2</v>
      </c>
      <c r="M10" s="87">
        <f t="shared" si="8"/>
        <v>-3.2152848012922362E-2</v>
      </c>
      <c r="N10" s="83">
        <f t="shared" si="9"/>
        <v>-9.4669721381903216E-2</v>
      </c>
      <c r="O10" s="1"/>
      <c r="P10" s="62">
        <f t="shared" si="1"/>
        <v>3.126109070934378</v>
      </c>
      <c r="Q10" s="236">
        <f t="shared" si="2"/>
        <v>2.9128333533557758</v>
      </c>
      <c r="R10" s="92">
        <f t="shared" si="10"/>
        <v>-6.8224016737475884E-2</v>
      </c>
      <c r="S10" s="4"/>
    </row>
    <row r="11" spans="1:19" ht="20.100000000000001" customHeight="1" x14ac:dyDescent="0.25">
      <c r="A11" s="14" t="s">
        <v>143</v>
      </c>
      <c r="B11" s="25">
        <v>109067.29000000004</v>
      </c>
      <c r="C11" s="223">
        <v>120006.20999999998</v>
      </c>
      <c r="D11" s="31">
        <f t="shared" si="3"/>
        <v>5.8386758562688185E-2</v>
      </c>
      <c r="E11" s="229">
        <f t="shared" si="4"/>
        <v>6.0091904008391248E-2</v>
      </c>
      <c r="F11" s="87">
        <f t="shared" si="5"/>
        <v>0.10029514806868252</v>
      </c>
      <c r="G11" s="83">
        <f t="shared" si="6"/>
        <v>2.9204317685700899E-2</v>
      </c>
      <c r="H11" s="1"/>
      <c r="I11" s="25">
        <v>27314.938000000013</v>
      </c>
      <c r="J11" s="223">
        <v>33739.699000000001</v>
      </c>
      <c r="K11" s="31">
        <f t="shared" si="0"/>
        <v>5.879794242596597E-2</v>
      </c>
      <c r="L11" s="229">
        <f t="shared" si="7"/>
        <v>6.7936533422283826E-2</v>
      </c>
      <c r="M11" s="87">
        <f t="shared" si="8"/>
        <v>0.23521052839292494</v>
      </c>
      <c r="N11" s="83">
        <f t="shared" si="9"/>
        <v>0.15542365292500662</v>
      </c>
      <c r="O11" s="1"/>
      <c r="P11" s="62">
        <f t="shared" si="1"/>
        <v>2.5044115426357436</v>
      </c>
      <c r="Q11" s="236">
        <f t="shared" si="2"/>
        <v>2.8114960884107587</v>
      </c>
      <c r="R11" s="92">
        <f t="shared" si="10"/>
        <v>0.12261744547456722</v>
      </c>
      <c r="S11" s="4"/>
    </row>
    <row r="12" spans="1:19" ht="20.100000000000001" customHeight="1" x14ac:dyDescent="0.25">
      <c r="A12" s="14" t="s">
        <v>141</v>
      </c>
      <c r="B12" s="25">
        <v>92079.09000000004</v>
      </c>
      <c r="C12" s="223">
        <v>97824.51</v>
      </c>
      <c r="D12" s="31">
        <f t="shared" si="3"/>
        <v>4.929250187202814E-2</v>
      </c>
      <c r="E12" s="229">
        <f t="shared" si="4"/>
        <v>4.8984640583082412E-2</v>
      </c>
      <c r="F12" s="87">
        <f t="shared" si="5"/>
        <v>6.2396576682067037E-2</v>
      </c>
      <c r="G12" s="83">
        <f t="shared" si="6"/>
        <v>-6.245600796344019E-3</v>
      </c>
      <c r="H12" s="1"/>
      <c r="I12" s="25">
        <v>27524.18</v>
      </c>
      <c r="J12" s="223">
        <v>30908.614000000005</v>
      </c>
      <c r="K12" s="31">
        <f t="shared" si="0"/>
        <v>5.9248355275853939E-2</v>
      </c>
      <c r="L12" s="229">
        <f t="shared" si="7"/>
        <v>6.2236005367074257E-2</v>
      </c>
      <c r="M12" s="87">
        <f t="shared" si="8"/>
        <v>0.12296220995502881</v>
      </c>
      <c r="N12" s="83">
        <f t="shared" si="9"/>
        <v>5.0425873888146622E-2</v>
      </c>
      <c r="O12" s="1"/>
      <c r="P12" s="62">
        <f t="shared" si="1"/>
        <v>2.9891889678753332</v>
      </c>
      <c r="Q12" s="236">
        <f t="shared" si="2"/>
        <v>3.1595981416109327</v>
      </c>
      <c r="R12" s="92">
        <f t="shared" si="10"/>
        <v>5.7008498146814572E-2</v>
      </c>
      <c r="S12" s="4"/>
    </row>
    <row r="13" spans="1:19" ht="20.100000000000001" customHeight="1" x14ac:dyDescent="0.25">
      <c r="A13" s="14" t="s">
        <v>144</v>
      </c>
      <c r="B13" s="25">
        <v>73060.14999999998</v>
      </c>
      <c r="C13" s="223">
        <v>82377.500000000015</v>
      </c>
      <c r="D13" s="31">
        <f t="shared" si="3"/>
        <v>3.9111133490194724E-2</v>
      </c>
      <c r="E13" s="229">
        <f t="shared" si="4"/>
        <v>4.1249705514833368E-2</v>
      </c>
      <c r="F13" s="87">
        <f t="shared" si="5"/>
        <v>0.12752985040408538</v>
      </c>
      <c r="G13" s="83">
        <f t="shared" si="6"/>
        <v>5.4679367070115469E-2</v>
      </c>
      <c r="H13" s="1"/>
      <c r="I13" s="25">
        <v>27887.344999999998</v>
      </c>
      <c r="J13" s="223">
        <v>28874.542000000016</v>
      </c>
      <c r="K13" s="31">
        <f t="shared" si="0"/>
        <v>6.0030101687327607E-2</v>
      </c>
      <c r="L13" s="229">
        <f t="shared" si="7"/>
        <v>5.814030195219403E-2</v>
      </c>
      <c r="M13" s="87">
        <f t="shared" si="8"/>
        <v>3.539946165545764E-2</v>
      </c>
      <c r="N13" s="83">
        <f t="shared" si="9"/>
        <v>-3.1480868464570912E-2</v>
      </c>
      <c r="O13" s="1"/>
      <c r="P13" s="62">
        <f t="shared" si="1"/>
        <v>3.8170391109243558</v>
      </c>
      <c r="Q13" s="236">
        <f t="shared" si="2"/>
        <v>3.5051491001790551</v>
      </c>
      <c r="R13" s="92">
        <f t="shared" si="10"/>
        <v>-8.170993319211016E-2</v>
      </c>
      <c r="S13" s="4"/>
    </row>
    <row r="14" spans="1:19" ht="20.100000000000001" customHeight="1" x14ac:dyDescent="0.25">
      <c r="A14" s="14" t="s">
        <v>146</v>
      </c>
      <c r="B14" s="25">
        <v>86629.170000000013</v>
      </c>
      <c r="C14" s="223">
        <v>76874.769999999975</v>
      </c>
      <c r="D14" s="31">
        <f t="shared" si="3"/>
        <v>4.6375007880695207E-2</v>
      </c>
      <c r="E14" s="229">
        <f t="shared" si="4"/>
        <v>3.8494268750818433E-2</v>
      </c>
      <c r="F14" s="87">
        <f t="shared" si="5"/>
        <v>-0.11259948583138955</v>
      </c>
      <c r="G14" s="83">
        <f t="shared" si="6"/>
        <v>-0.16993504669909359</v>
      </c>
      <c r="H14" s="1"/>
      <c r="I14" s="25">
        <v>27665.514999999985</v>
      </c>
      <c r="J14" s="223">
        <v>26279.556999999986</v>
      </c>
      <c r="K14" s="31">
        <f t="shared" si="0"/>
        <v>5.9552591997635004E-2</v>
      </c>
      <c r="L14" s="229">
        <f t="shared" si="7"/>
        <v>5.2915172789576803E-2</v>
      </c>
      <c r="M14" s="87">
        <f t="shared" si="8"/>
        <v>-5.0096952830988306E-2</v>
      </c>
      <c r="N14" s="83">
        <f t="shared" si="9"/>
        <v>-0.11145474924620899</v>
      </c>
      <c r="O14" s="1"/>
      <c r="P14" s="62">
        <f t="shared" si="1"/>
        <v>3.1935565122002183</v>
      </c>
      <c r="Q14" s="236">
        <f t="shared" si="2"/>
        <v>3.4184891870245586</v>
      </c>
      <c r="R14" s="92">
        <f t="shared" si="10"/>
        <v>7.0433284635809279E-2</v>
      </c>
      <c r="S14" s="4"/>
    </row>
    <row r="15" spans="1:19" ht="20.100000000000001" customHeight="1" x14ac:dyDescent="0.25">
      <c r="A15" s="14" t="s">
        <v>148</v>
      </c>
      <c r="B15" s="25">
        <v>168025.53000000003</v>
      </c>
      <c r="C15" s="223">
        <v>154469.47999999995</v>
      </c>
      <c r="D15" s="31">
        <f t="shared" si="3"/>
        <v>8.9948746800967719E-2</v>
      </c>
      <c r="E15" s="229">
        <f t="shared" si="4"/>
        <v>7.7349040223719343E-2</v>
      </c>
      <c r="F15" s="87">
        <f t="shared" si="5"/>
        <v>-8.0678513556839096E-2</v>
      </c>
      <c r="G15" s="83">
        <f t="shared" si="6"/>
        <v>-0.1400765105169072</v>
      </c>
      <c r="H15" s="1"/>
      <c r="I15" s="25">
        <v>26192.985000000004</v>
      </c>
      <c r="J15" s="223">
        <v>23739.161000000011</v>
      </c>
      <c r="K15" s="31">
        <f t="shared" si="0"/>
        <v>5.6382834330218498E-2</v>
      </c>
      <c r="L15" s="229">
        <f t="shared" si="7"/>
        <v>4.7799961247238079E-2</v>
      </c>
      <c r="M15" s="87">
        <f t="shared" si="8"/>
        <v>-9.3682487887500901E-2</v>
      </c>
      <c r="N15" s="83">
        <f t="shared" si="9"/>
        <v>-0.15222493130999643</v>
      </c>
      <c r="O15" s="1"/>
      <c r="P15" s="62">
        <f t="shared" si="1"/>
        <v>1.5588693575315606</v>
      </c>
      <c r="Q15" s="236">
        <f t="shared" si="2"/>
        <v>1.5368188589746026</v>
      </c>
      <c r="R15" s="92">
        <f t="shared" si="10"/>
        <v>-1.4145186991086028E-2</v>
      </c>
      <c r="S15" s="4"/>
    </row>
    <row r="16" spans="1:19" ht="20.100000000000001" customHeight="1" x14ac:dyDescent="0.25">
      <c r="A16" s="14" t="s">
        <v>147</v>
      </c>
      <c r="B16" s="25">
        <v>62604.490000000005</v>
      </c>
      <c r="C16" s="223">
        <v>65871.590000000011</v>
      </c>
      <c r="D16" s="31">
        <f t="shared" si="3"/>
        <v>3.3513927434799431E-2</v>
      </c>
      <c r="E16" s="229">
        <f t="shared" si="4"/>
        <v>3.2984536909882463E-2</v>
      </c>
      <c r="F16" s="87">
        <f t="shared" si="5"/>
        <v>5.2186352767988456E-2</v>
      </c>
      <c r="G16" s="83">
        <f t="shared" si="6"/>
        <v>-1.5796135082851319E-2</v>
      </c>
      <c r="H16" s="1"/>
      <c r="I16" s="25">
        <v>17938.101999999981</v>
      </c>
      <c r="J16" s="223">
        <v>19227.316000000006</v>
      </c>
      <c r="K16" s="31">
        <f t="shared" si="0"/>
        <v>3.8613431545299622E-2</v>
      </c>
      <c r="L16" s="229">
        <f t="shared" si="7"/>
        <v>3.8715140762068237E-2</v>
      </c>
      <c r="M16" s="87">
        <f t="shared" si="8"/>
        <v>7.1870145459091872E-2</v>
      </c>
      <c r="N16" s="83">
        <f t="shared" si="9"/>
        <v>2.6340372429550711E-3</v>
      </c>
      <c r="O16" s="1"/>
      <c r="P16" s="62">
        <f t="shared" si="1"/>
        <v>2.8653059868389597</v>
      </c>
      <c r="Q16" s="236">
        <f t="shared" si="2"/>
        <v>2.9189087435114294</v>
      </c>
      <c r="R16" s="92">
        <f t="shared" si="10"/>
        <v>1.8707515678493009E-2</v>
      </c>
      <c r="S16" s="4"/>
    </row>
    <row r="17" spans="1:19" ht="20.100000000000001" customHeight="1" x14ac:dyDescent="0.25">
      <c r="A17" s="14" t="s">
        <v>150</v>
      </c>
      <c r="B17" s="25">
        <v>95666.81</v>
      </c>
      <c r="C17" s="223">
        <v>125254.50999999992</v>
      </c>
      <c r="D17" s="31">
        <f t="shared" si="3"/>
        <v>5.1213108329110968E-2</v>
      </c>
      <c r="E17" s="229">
        <f t="shared" si="4"/>
        <v>6.2719937506051385E-2</v>
      </c>
      <c r="F17" s="87">
        <f t="shared" si="5"/>
        <v>0.30927863069752115</v>
      </c>
      <c r="G17" s="83">
        <f t="shared" si="6"/>
        <v>0.22468523298750082</v>
      </c>
      <c r="H17" s="1"/>
      <c r="I17" s="25">
        <v>11932.919999999995</v>
      </c>
      <c r="J17" s="223">
        <v>16271.094999999998</v>
      </c>
      <c r="K17" s="31">
        <f t="shared" si="0"/>
        <v>2.5686719227905889E-2</v>
      </c>
      <c r="L17" s="229">
        <f t="shared" si="7"/>
        <v>3.2762645253138004E-2</v>
      </c>
      <c r="M17" s="87">
        <f t="shared" si="8"/>
        <v>0.36354681000124067</v>
      </c>
      <c r="N17" s="83">
        <f t="shared" si="9"/>
        <v>0.27547021332116534</v>
      </c>
      <c r="O17" s="1"/>
      <c r="P17" s="62">
        <f t="shared" si="1"/>
        <v>1.2473416851675094</v>
      </c>
      <c r="Q17" s="236">
        <f t="shared" si="2"/>
        <v>1.2990426452508583</v>
      </c>
      <c r="R17" s="92">
        <f t="shared" si="10"/>
        <v>4.1448915480128301E-2</v>
      </c>
      <c r="S17" s="4"/>
    </row>
    <row r="18" spans="1:19" ht="20.100000000000001" customHeight="1" x14ac:dyDescent="0.25">
      <c r="A18" s="14" t="s">
        <v>149</v>
      </c>
      <c r="B18" s="25">
        <v>59850.679999999993</v>
      </c>
      <c r="C18" s="223">
        <v>67817.03</v>
      </c>
      <c r="D18" s="31">
        <f t="shared" si="3"/>
        <v>3.2039736230474861E-2</v>
      </c>
      <c r="E18" s="229">
        <f t="shared" si="4"/>
        <v>3.3958696444910563E-2</v>
      </c>
      <c r="F18" s="87">
        <f t="shared" si="5"/>
        <v>0.13310375086799359</v>
      </c>
      <c r="G18" s="83">
        <f t="shared" si="6"/>
        <v>5.9893133970636989E-2</v>
      </c>
      <c r="H18" s="1"/>
      <c r="I18" s="25">
        <v>12852.107000000005</v>
      </c>
      <c r="J18" s="223">
        <v>14471.503999999997</v>
      </c>
      <c r="K18" s="31">
        <f t="shared" si="0"/>
        <v>2.7665354665580944E-2</v>
      </c>
      <c r="L18" s="229">
        <f t="shared" si="7"/>
        <v>2.913908079519956E-2</v>
      </c>
      <c r="M18" s="87">
        <f t="shared" si="8"/>
        <v>0.12600245236053442</v>
      </c>
      <c r="N18" s="83">
        <f t="shared" si="9"/>
        <v>5.3269735647094744E-2</v>
      </c>
      <c r="O18" s="1"/>
      <c r="P18" s="62">
        <f t="shared" si="1"/>
        <v>2.1473619013184155</v>
      </c>
      <c r="Q18" s="236">
        <f t="shared" si="2"/>
        <v>2.1339041240821071</v>
      </c>
      <c r="R18" s="92">
        <f t="shared" si="10"/>
        <v>-6.2671211722839116E-3</v>
      </c>
      <c r="S18" s="4"/>
    </row>
    <row r="19" spans="1:19" ht="20.100000000000001" customHeight="1" x14ac:dyDescent="0.25">
      <c r="A19" s="14" t="s">
        <v>151</v>
      </c>
      <c r="B19" s="25">
        <v>60190.50999999998</v>
      </c>
      <c r="C19" s="223">
        <v>50327.55000000001</v>
      </c>
      <c r="D19" s="31">
        <f t="shared" si="3"/>
        <v>3.2221656695926582E-2</v>
      </c>
      <c r="E19" s="229">
        <f t="shared" si="4"/>
        <v>2.5201015043950743E-2</v>
      </c>
      <c r="F19" s="87">
        <f t="shared" si="5"/>
        <v>-0.16386237631148121</v>
      </c>
      <c r="G19" s="83">
        <f t="shared" si="6"/>
        <v>-0.21788580637641078</v>
      </c>
      <c r="H19" s="1"/>
      <c r="I19" s="25">
        <v>12501.343000000001</v>
      </c>
      <c r="J19" s="223">
        <v>12998.202000000001</v>
      </c>
      <c r="K19" s="31">
        <f t="shared" si="0"/>
        <v>2.6910302559033903E-2</v>
      </c>
      <c r="L19" s="229">
        <f t="shared" si="7"/>
        <v>2.6172515190565172E-2</v>
      </c>
      <c r="M19" s="87">
        <f t="shared" si="8"/>
        <v>3.9744449856307464E-2</v>
      </c>
      <c r="N19" s="83">
        <f t="shared" si="9"/>
        <v>-2.7416539329137086E-2</v>
      </c>
      <c r="O19" s="1"/>
      <c r="P19" s="62">
        <f t="shared" si="1"/>
        <v>2.0769624646808946</v>
      </c>
      <c r="Q19" s="236">
        <f t="shared" si="2"/>
        <v>2.5827209947633052</v>
      </c>
      <c r="R19" s="92">
        <f t="shared" si="10"/>
        <v>0.24350874832016547</v>
      </c>
      <c r="S19" s="4"/>
    </row>
    <row r="20" spans="1:19" ht="20.100000000000001" customHeight="1" x14ac:dyDescent="0.25">
      <c r="A20" s="14" t="s">
        <v>152</v>
      </c>
      <c r="B20" s="25">
        <v>45548.350000000013</v>
      </c>
      <c r="C20" s="223">
        <v>51547.890000000014</v>
      </c>
      <c r="D20" s="31">
        <f t="shared" si="3"/>
        <v>2.4383300569573316E-2</v>
      </c>
      <c r="E20" s="229">
        <f t="shared" si="4"/>
        <v>2.5812088038736598E-2</v>
      </c>
      <c r="F20" s="87">
        <f t="shared" si="5"/>
        <v>0.13171805345308885</v>
      </c>
      <c r="G20" s="83">
        <f t="shared" si="6"/>
        <v>5.8596967423934124E-2</v>
      </c>
      <c r="H20" s="1"/>
      <c r="I20" s="25">
        <v>10780.394999999999</v>
      </c>
      <c r="J20" s="223">
        <v>11942.578000000001</v>
      </c>
      <c r="K20" s="31">
        <f t="shared" si="0"/>
        <v>2.3205802061098253E-2</v>
      </c>
      <c r="L20" s="229">
        <f t="shared" si="7"/>
        <v>2.4046964658612738E-2</v>
      </c>
      <c r="M20" s="87">
        <f t="shared" si="8"/>
        <v>0.10780523348170479</v>
      </c>
      <c r="N20" s="83">
        <f t="shared" si="9"/>
        <v>3.6247943307445234E-2</v>
      </c>
      <c r="O20" s="1"/>
      <c r="P20" s="62">
        <f t="shared" si="1"/>
        <v>2.3668025296196231</v>
      </c>
      <c r="Q20" s="236">
        <f t="shared" si="2"/>
        <v>2.3167927921007045</v>
      </c>
      <c r="R20" s="92">
        <f t="shared" si="10"/>
        <v>-2.1129662019989393E-2</v>
      </c>
      <c r="S20" s="4"/>
    </row>
    <row r="21" spans="1:19" ht="20.100000000000001" customHeight="1" x14ac:dyDescent="0.25">
      <c r="A21" s="14" t="s">
        <v>153</v>
      </c>
      <c r="B21" s="25">
        <v>19525.960000000003</v>
      </c>
      <c r="C21" s="223">
        <v>22304.330000000005</v>
      </c>
      <c r="D21" s="31">
        <f t="shared" si="3"/>
        <v>1.0452790311602192E-2</v>
      </c>
      <c r="E21" s="229">
        <f t="shared" si="4"/>
        <v>1.1168669165799684E-2</v>
      </c>
      <c r="F21" s="87">
        <f t="shared" si="5"/>
        <v>0.14229108325531764</v>
      </c>
      <c r="G21" s="83">
        <f t="shared" si="6"/>
        <v>6.848686645927396E-2</v>
      </c>
      <c r="H21" s="1"/>
      <c r="I21" s="25">
        <v>8594.5059999999958</v>
      </c>
      <c r="J21" s="223">
        <v>10141.849000000002</v>
      </c>
      <c r="K21" s="31">
        <f t="shared" si="0"/>
        <v>1.8500472853631173E-2</v>
      </c>
      <c r="L21" s="229">
        <f t="shared" si="7"/>
        <v>2.04211087820391E-2</v>
      </c>
      <c r="M21" s="87">
        <f t="shared" si="8"/>
        <v>0.18003862002074431</v>
      </c>
      <c r="N21" s="83">
        <f t="shared" si="9"/>
        <v>0.10381550480375723</v>
      </c>
      <c r="O21" s="1"/>
      <c r="P21" s="62">
        <f t="shared" si="1"/>
        <v>4.4015792309315369</v>
      </c>
      <c r="Q21" s="236">
        <f t="shared" si="2"/>
        <v>4.547031450843849</v>
      </c>
      <c r="R21" s="92">
        <f t="shared" si="10"/>
        <v>3.3045462158255635E-2</v>
      </c>
      <c r="S21" s="4"/>
    </row>
    <row r="22" spans="1:19" ht="20.100000000000001" customHeight="1" x14ac:dyDescent="0.25">
      <c r="A22" s="14" t="s">
        <v>154</v>
      </c>
      <c r="B22" s="25">
        <v>31500.700000000008</v>
      </c>
      <c r="C22" s="223">
        <v>37361.869999999988</v>
      </c>
      <c r="D22" s="31">
        <f t="shared" si="3"/>
        <v>1.6863202207148188E-2</v>
      </c>
      <c r="E22" s="229">
        <f t="shared" si="4"/>
        <v>1.870858104438089E-2</v>
      </c>
      <c r="F22" s="87">
        <f t="shared" si="5"/>
        <v>0.1860647541165745</v>
      </c>
      <c r="G22" s="83">
        <f t="shared" si="6"/>
        <v>0.1094322901762074</v>
      </c>
      <c r="H22" s="1"/>
      <c r="I22" s="25">
        <v>6888.0319999999965</v>
      </c>
      <c r="J22" s="223">
        <v>7645.2879999999996</v>
      </c>
      <c r="K22" s="31">
        <f t="shared" si="0"/>
        <v>1.4827128985766354E-2</v>
      </c>
      <c r="L22" s="229">
        <f t="shared" si="7"/>
        <v>1.5394161155230976E-2</v>
      </c>
      <c r="M22" s="87">
        <f t="shared" si="8"/>
        <v>0.1099379329248185</v>
      </c>
      <c r="N22" s="83">
        <f t="shared" si="9"/>
        <v>3.8242883703848339E-2</v>
      </c>
      <c r="O22" s="1"/>
      <c r="P22" s="62">
        <f t="shared" si="1"/>
        <v>2.1866282336582978</v>
      </c>
      <c r="Q22" s="236">
        <f t="shared" si="2"/>
        <v>2.0462808740568934</v>
      </c>
      <c r="R22" s="92">
        <f t="shared" si="10"/>
        <v>-6.4184371829224429E-2</v>
      </c>
      <c r="S22" s="4"/>
    </row>
    <row r="23" spans="1:19" ht="20.100000000000001" customHeight="1" x14ac:dyDescent="0.25">
      <c r="A23" s="14" t="s">
        <v>155</v>
      </c>
      <c r="B23" s="25">
        <v>20031.110000000015</v>
      </c>
      <c r="C23" s="223">
        <v>24765.569999999996</v>
      </c>
      <c r="D23" s="31">
        <f t="shared" si="3"/>
        <v>1.0723211178279476E-2</v>
      </c>
      <c r="E23" s="229">
        <f t="shared" si="4"/>
        <v>1.2401110368814198E-2</v>
      </c>
      <c r="F23" s="87">
        <f t="shared" si="5"/>
        <v>0.2363553492542339</v>
      </c>
      <c r="G23" s="83">
        <f t="shared" si="6"/>
        <v>0.15647357518551996</v>
      </c>
      <c r="H23" s="1"/>
      <c r="I23" s="25">
        <v>5404.5829999999987</v>
      </c>
      <c r="J23" s="223">
        <v>6418.6440000000021</v>
      </c>
      <c r="K23" s="31">
        <f t="shared" si="0"/>
        <v>1.163386715614563E-2</v>
      </c>
      <c r="L23" s="229">
        <f t="shared" si="7"/>
        <v>1.292425349235456E-2</v>
      </c>
      <c r="M23" s="87">
        <f t="shared" si="8"/>
        <v>0.18762983194078128</v>
      </c>
      <c r="N23" s="83">
        <f t="shared" si="9"/>
        <v>0.11091637190710732</v>
      </c>
      <c r="O23" s="1"/>
      <c r="P23" s="62">
        <f t="shared" si="1"/>
        <v>2.6980946138281876</v>
      </c>
      <c r="Q23" s="236">
        <f t="shared" si="2"/>
        <v>2.5917610618289837</v>
      </c>
      <c r="R23" s="92">
        <f t="shared" si="10"/>
        <v>-3.9410609047668903E-2</v>
      </c>
      <c r="S23" s="4"/>
    </row>
    <row r="24" spans="1:19" ht="20.100000000000001" customHeight="1" x14ac:dyDescent="0.25">
      <c r="A24" s="14" t="s">
        <v>156</v>
      </c>
      <c r="B24" s="25">
        <v>11265.439999999995</v>
      </c>
      <c r="C24" s="223">
        <v>13045.880000000006</v>
      </c>
      <c r="D24" s="31">
        <f t="shared" si="3"/>
        <v>6.030703846977856E-3</v>
      </c>
      <c r="E24" s="229">
        <f t="shared" si="4"/>
        <v>6.532593343836054E-3</v>
      </c>
      <c r="F24" s="87">
        <f t="shared" si="5"/>
        <v>0.15804442613870495</v>
      </c>
      <c r="G24" s="83">
        <f t="shared" si="6"/>
        <v>8.3222374965354659E-2</v>
      </c>
      <c r="H24" s="1"/>
      <c r="I24" s="25">
        <v>3996.8789999999999</v>
      </c>
      <c r="J24" s="223">
        <v>4713.0689999999995</v>
      </c>
      <c r="K24" s="31">
        <f t="shared" si="0"/>
        <v>8.6036534780182302E-3</v>
      </c>
      <c r="L24" s="229">
        <f t="shared" si="7"/>
        <v>9.4899948467243225E-3</v>
      </c>
      <c r="M24" s="87">
        <f t="shared" si="8"/>
        <v>0.1791873108993291</v>
      </c>
      <c r="N24" s="83">
        <f t="shared" si="9"/>
        <v>0.10301918492773288</v>
      </c>
      <c r="O24" s="1"/>
      <c r="P24" s="62">
        <f t="shared" si="1"/>
        <v>3.547912021190474</v>
      </c>
      <c r="Q24" s="236">
        <f t="shared" si="2"/>
        <v>3.6126876837744919</v>
      </c>
      <c r="R24" s="92">
        <f t="shared" si="10"/>
        <v>1.8257403846863977E-2</v>
      </c>
      <c r="S24" s="4"/>
    </row>
    <row r="25" spans="1:19" ht="20.100000000000001" customHeight="1" x14ac:dyDescent="0.25">
      <c r="A25" s="14" t="s">
        <v>157</v>
      </c>
      <c r="B25" s="25">
        <v>2489.6</v>
      </c>
      <c r="C25" s="223">
        <v>1896.3300000000004</v>
      </c>
      <c r="D25" s="31">
        <f t="shared" si="3"/>
        <v>1.3327522313763224E-3</v>
      </c>
      <c r="E25" s="229">
        <f t="shared" si="4"/>
        <v>9.4956819591446653E-4</v>
      </c>
      <c r="F25" s="87">
        <f t="shared" si="5"/>
        <v>-0.23829932519280186</v>
      </c>
      <c r="G25" s="83">
        <f t="shared" si="6"/>
        <v>-0.28751333251653594</v>
      </c>
      <c r="H25" s="1"/>
      <c r="I25" s="25">
        <v>4046.0550000000003</v>
      </c>
      <c r="J25" s="223">
        <v>4279.0360000000019</v>
      </c>
      <c r="K25" s="31">
        <f t="shared" si="0"/>
        <v>8.7095093879507122E-3</v>
      </c>
      <c r="L25" s="229">
        <f t="shared" si="7"/>
        <v>8.6160481819697269E-3</v>
      </c>
      <c r="M25" s="87">
        <f t="shared" si="8"/>
        <v>5.7582262228269655E-2</v>
      </c>
      <c r="N25" s="83">
        <f t="shared" si="9"/>
        <v>-1.073093808364056E-2</v>
      </c>
      <c r="O25" s="1"/>
      <c r="P25" s="62">
        <f t="shared" si="1"/>
        <v>16.251827602827763</v>
      </c>
      <c r="Q25" s="236">
        <f t="shared" si="2"/>
        <v>22.564827851692485</v>
      </c>
      <c r="R25" s="92">
        <f t="shared" si="10"/>
        <v>0.38844863501790289</v>
      </c>
      <c r="S25" s="4"/>
    </row>
    <row r="26" spans="1:19" ht="20.100000000000001" customHeight="1" x14ac:dyDescent="0.25">
      <c r="A26" s="14" t="s">
        <v>158</v>
      </c>
      <c r="B26" s="25">
        <v>11264.849999999997</v>
      </c>
      <c r="C26" s="223">
        <v>12804.979999999998</v>
      </c>
      <c r="D26" s="31">
        <f t="shared" si="3"/>
        <v>6.0303880035425615E-3</v>
      </c>
      <c r="E26" s="229">
        <f t="shared" si="4"/>
        <v>6.4119650890513899E-3</v>
      </c>
      <c r="F26" s="87">
        <f t="shared" si="5"/>
        <v>0.13671997407866074</v>
      </c>
      <c r="G26" s="83">
        <f t="shared" si="6"/>
        <v>6.3275710499004434E-2</v>
      </c>
      <c r="H26" s="1"/>
      <c r="I26" s="25">
        <v>3675.6080000000002</v>
      </c>
      <c r="J26" s="223">
        <v>4162.2299999999996</v>
      </c>
      <c r="K26" s="31">
        <f t="shared" si="0"/>
        <v>7.9120877947597701E-3</v>
      </c>
      <c r="L26" s="229">
        <f t="shared" si="7"/>
        <v>8.3808535904909033E-3</v>
      </c>
      <c r="M26" s="87">
        <f t="shared" si="8"/>
        <v>0.13239224639841882</v>
      </c>
      <c r="N26" s="83">
        <f t="shared" si="9"/>
        <v>5.9246788950142848E-2</v>
      </c>
      <c r="O26" s="1"/>
      <c r="P26" s="62">
        <f t="shared" si="1"/>
        <v>3.2629000830015502</v>
      </c>
      <c r="Q26" s="236">
        <f t="shared" si="2"/>
        <v>3.2504775485787563</v>
      </c>
      <c r="R26" s="92">
        <f t="shared" si="10"/>
        <v>-3.8072065054981486E-3</v>
      </c>
      <c r="S26" s="4"/>
    </row>
    <row r="27" spans="1:19" ht="20.100000000000001" customHeight="1" x14ac:dyDescent="0.25">
      <c r="A27" s="14" t="s">
        <v>171</v>
      </c>
      <c r="B27" s="25">
        <v>56872.12000000001</v>
      </c>
      <c r="C27" s="223">
        <v>53936.720000000023</v>
      </c>
      <c r="D27" s="31">
        <f t="shared" si="3"/>
        <v>3.0445230090416928E-2</v>
      </c>
      <c r="E27" s="229">
        <f t="shared" si="4"/>
        <v>2.700827066172224E-2</v>
      </c>
      <c r="F27" s="87">
        <f t="shared" si="5"/>
        <v>-5.1614042170398895E-2</v>
      </c>
      <c r="G27" s="83">
        <f t="shared" si="6"/>
        <v>-0.11288991472514834</v>
      </c>
      <c r="H27" s="1"/>
      <c r="I27" s="25">
        <v>2922.5780000000013</v>
      </c>
      <c r="J27" s="223">
        <v>3547.8489999999993</v>
      </c>
      <c r="K27" s="31">
        <f t="shared" si="0"/>
        <v>6.2911207405777292E-3</v>
      </c>
      <c r="L27" s="229">
        <f t="shared" si="7"/>
        <v>7.143767410779692E-3</v>
      </c>
      <c r="M27" s="87">
        <f t="shared" si="8"/>
        <v>0.21394501703632807</v>
      </c>
      <c r="N27" s="83">
        <f t="shared" si="9"/>
        <v>0.13553176061339783</v>
      </c>
      <c r="O27" s="1"/>
      <c r="P27" s="62">
        <f t="shared" si="1"/>
        <v>0.5138858899580323</v>
      </c>
      <c r="Q27" s="236">
        <f t="shared" si="2"/>
        <v>0.65777989466174402</v>
      </c>
      <c r="R27" s="92">
        <f t="shared" si="10"/>
        <v>0.28001158917880226</v>
      </c>
      <c r="S27" s="4"/>
    </row>
    <row r="28" spans="1:19" ht="20.100000000000001" customHeight="1" x14ac:dyDescent="0.25">
      <c r="A28" s="14" t="s">
        <v>159</v>
      </c>
      <c r="B28" s="25">
        <v>12438.390000000001</v>
      </c>
      <c r="C28" s="223">
        <v>11485.550000000003</v>
      </c>
      <c r="D28" s="31">
        <f t="shared" si="3"/>
        <v>6.6586166561812881E-3</v>
      </c>
      <c r="E28" s="229">
        <f t="shared" si="4"/>
        <v>5.7512737722787708E-3</v>
      </c>
      <c r="F28" s="87">
        <f t="shared" si="5"/>
        <v>-7.6604769588346902E-2</v>
      </c>
      <c r="G28" s="83">
        <f t="shared" si="6"/>
        <v>-0.13626597396325829</v>
      </c>
      <c r="H28" s="1"/>
      <c r="I28" s="25">
        <v>3664.5429999999983</v>
      </c>
      <c r="J28" s="223">
        <v>3515.1689999999999</v>
      </c>
      <c r="K28" s="31">
        <f t="shared" si="0"/>
        <v>7.8882693539877851E-3</v>
      </c>
      <c r="L28" s="229">
        <f t="shared" si="7"/>
        <v>7.0779646331010837E-3</v>
      </c>
      <c r="M28" s="87">
        <f t="shared" si="8"/>
        <v>-4.0761972229551816E-2</v>
      </c>
      <c r="N28" s="83">
        <f t="shared" si="9"/>
        <v>-0.10272275001322885</v>
      </c>
      <c r="O28" s="1"/>
      <c r="P28" s="62">
        <f t="shared" si="1"/>
        <v>2.9461554107886938</v>
      </c>
      <c r="Q28" s="236">
        <f t="shared" si="2"/>
        <v>3.0605142984010336</v>
      </c>
      <c r="R28" s="92">
        <f t="shared" si="10"/>
        <v>3.8816311995478074E-2</v>
      </c>
      <c r="S28" s="4"/>
    </row>
    <row r="29" spans="1:19" ht="20.100000000000001" customHeight="1" x14ac:dyDescent="0.25">
      <c r="A29" s="14" t="s">
        <v>161</v>
      </c>
      <c r="B29" s="25">
        <v>11422.809999999998</v>
      </c>
      <c r="C29" s="223">
        <v>10971.219999999998</v>
      </c>
      <c r="D29" s="31">
        <f t="shared" si="3"/>
        <v>6.1149483917447645E-3</v>
      </c>
      <c r="E29" s="229">
        <f t="shared" si="4"/>
        <v>5.4937281920239139E-3</v>
      </c>
      <c r="F29" s="87">
        <f t="shared" si="5"/>
        <v>-3.9534055105530097E-2</v>
      </c>
      <c r="G29" s="83">
        <f t="shared" si="6"/>
        <v>-0.1015904239779854</v>
      </c>
      <c r="H29" s="1"/>
      <c r="I29" s="25">
        <v>3153.0669999999996</v>
      </c>
      <c r="J29" s="223">
        <v>3003.1479999999997</v>
      </c>
      <c r="K29" s="31">
        <f t="shared" si="0"/>
        <v>6.7872697324523716E-3</v>
      </c>
      <c r="L29" s="229">
        <f t="shared" si="7"/>
        <v>6.0469853176243447E-3</v>
      </c>
      <c r="M29" s="87">
        <f t="shared" si="8"/>
        <v>-4.7547039120957431E-2</v>
      </c>
      <c r="N29" s="83">
        <f t="shared" si="9"/>
        <v>-0.10906954401538832</v>
      </c>
      <c r="O29" s="1"/>
      <c r="P29" s="62">
        <f t="shared" si="1"/>
        <v>2.7603251739283068</v>
      </c>
      <c r="Q29" s="236">
        <f t="shared" si="2"/>
        <v>2.7372963079766883</v>
      </c>
      <c r="R29" s="92">
        <f t="shared" si="10"/>
        <v>-8.3428090897150892E-3</v>
      </c>
      <c r="S29" s="4"/>
    </row>
    <row r="30" spans="1:19" ht="20.100000000000001" customHeight="1" x14ac:dyDescent="0.25">
      <c r="A30" s="14" t="s">
        <v>160</v>
      </c>
      <c r="B30" s="25">
        <v>15491.420000000007</v>
      </c>
      <c r="C30" s="223">
        <v>12302.78</v>
      </c>
      <c r="D30" s="31">
        <f t="shared" si="3"/>
        <v>8.2929886617078234E-3</v>
      </c>
      <c r="E30" s="229">
        <f t="shared" si="4"/>
        <v>6.1604934844318128E-3</v>
      </c>
      <c r="F30" s="87">
        <f t="shared" si="5"/>
        <v>-0.20583264800773624</v>
      </c>
      <c r="G30" s="83">
        <f t="shared" si="6"/>
        <v>-0.25714434979546363</v>
      </c>
      <c r="H30" s="1"/>
      <c r="I30" s="25">
        <v>3160.6340000000009</v>
      </c>
      <c r="J30" s="223">
        <v>2713.5470000000009</v>
      </c>
      <c r="K30" s="31">
        <f t="shared" si="0"/>
        <v>6.8035584031547313E-3</v>
      </c>
      <c r="L30" s="229">
        <f t="shared" si="7"/>
        <v>5.4638595459443207E-3</v>
      </c>
      <c r="M30" s="87">
        <f t="shared" si="8"/>
        <v>-0.14145484735024677</v>
      </c>
      <c r="N30" s="83">
        <f t="shared" si="9"/>
        <v>-0.19691149510662062</v>
      </c>
      <c r="O30" s="1"/>
      <c r="P30" s="62">
        <f t="shared" si="1"/>
        <v>2.0402480857145435</v>
      </c>
      <c r="Q30" s="236">
        <f t="shared" si="2"/>
        <v>2.205637262472385</v>
      </c>
      <c r="R30" s="92">
        <f t="shared" si="10"/>
        <v>8.1063267705465458E-2</v>
      </c>
      <c r="S30" s="4"/>
    </row>
    <row r="31" spans="1:19" ht="20.100000000000001" customHeight="1" x14ac:dyDescent="0.25">
      <c r="A31" s="14" t="s">
        <v>177</v>
      </c>
      <c r="B31" s="25">
        <v>6387.5000000000009</v>
      </c>
      <c r="C31" s="223">
        <v>6444.2899999999981</v>
      </c>
      <c r="D31" s="31">
        <f t="shared" si="3"/>
        <v>3.4194066829676497E-3</v>
      </c>
      <c r="E31" s="229">
        <f t="shared" si="4"/>
        <v>3.2269134745796539E-3</v>
      </c>
      <c r="F31" s="87">
        <f t="shared" si="5"/>
        <v>8.89080234833616E-3</v>
      </c>
      <c r="G31" s="83">
        <f t="shared" si="6"/>
        <v>-5.629433005053789E-2</v>
      </c>
      <c r="H31" s="1"/>
      <c r="I31" s="25">
        <v>1991.2199999999996</v>
      </c>
      <c r="J31" s="223">
        <v>2179.8830000000003</v>
      </c>
      <c r="K31" s="31">
        <f t="shared" si="0"/>
        <v>4.2862860943499812E-3</v>
      </c>
      <c r="L31" s="229">
        <f t="shared" si="7"/>
        <v>4.3893009918721665E-3</v>
      </c>
      <c r="M31" s="87">
        <f t="shared" si="8"/>
        <v>9.474744126716321E-2</v>
      </c>
      <c r="N31" s="83">
        <f t="shared" si="9"/>
        <v>2.4033602810128698E-2</v>
      </c>
      <c r="O31" s="1"/>
      <c r="P31" s="62">
        <f t="shared" si="1"/>
        <v>3.1173698630136975</v>
      </c>
      <c r="Q31" s="236">
        <f t="shared" si="2"/>
        <v>3.3826581361174011</v>
      </c>
      <c r="R31" s="92">
        <f t="shared" si="10"/>
        <v>8.51000313601665E-2</v>
      </c>
      <c r="S31" s="4"/>
    </row>
    <row r="32" spans="1:19" ht="20.100000000000001" customHeight="1" thickBot="1" x14ac:dyDescent="0.3">
      <c r="A32" s="14" t="s">
        <v>18</v>
      </c>
      <c r="B32" s="25">
        <f>B33-SUM(B7:B31)</f>
        <v>138237.61999999965</v>
      </c>
      <c r="C32" s="223">
        <f>C33-SUM(C7:C31)</f>
        <v>140734.31000000006</v>
      </c>
      <c r="D32" s="31">
        <f t="shared" si="3"/>
        <v>7.4002448793039702E-2</v>
      </c>
      <c r="E32" s="229">
        <f t="shared" si="4"/>
        <v>7.0471291837373926E-2</v>
      </c>
      <c r="F32" s="87">
        <f t="shared" si="5"/>
        <v>1.8060857818591035E-2</v>
      </c>
      <c r="G32" s="83">
        <f t="shared" si="6"/>
        <v>-4.7716758205410888E-2</v>
      </c>
      <c r="H32" s="1"/>
      <c r="I32" s="25">
        <f>I33-SUM(I7:I31)</f>
        <v>28370.281000000192</v>
      </c>
      <c r="J32" s="223">
        <f>J33-SUM(J7:J31)</f>
        <v>29341.248000000371</v>
      </c>
      <c r="K32" s="31">
        <f t="shared" si="0"/>
        <v>6.1069666306637294E-2</v>
      </c>
      <c r="L32" s="229">
        <f t="shared" si="7"/>
        <v>5.9080037299785733E-2</v>
      </c>
      <c r="M32" s="87">
        <f t="shared" si="8"/>
        <v>3.4224793191162693E-2</v>
      </c>
      <c r="N32" s="83">
        <f t="shared" si="9"/>
        <v>-3.2579660692125312E-2</v>
      </c>
      <c r="O32" s="1"/>
      <c r="P32" s="62">
        <f t="shared" si="1"/>
        <v>2.0522836692356439</v>
      </c>
      <c r="Q32" s="236">
        <f t="shared" si="2"/>
        <v>2.0848681462253489</v>
      </c>
      <c r="R32" s="92">
        <f t="shared" si="10"/>
        <v>1.5877179884124321E-2</v>
      </c>
      <c r="S32" s="4"/>
    </row>
    <row r="33" spans="1:19" ht="26.25" customHeight="1" thickBot="1" x14ac:dyDescent="0.3">
      <c r="A33" s="52" t="s">
        <v>19</v>
      </c>
      <c r="B33" s="53">
        <v>1868014.1300000004</v>
      </c>
      <c r="C33" s="246">
        <v>1997044.5600000008</v>
      </c>
      <c r="D33" s="54">
        <f>SUM(D7:D32)</f>
        <v>0.99999999999999978</v>
      </c>
      <c r="E33" s="248">
        <f>SUM(E7:E32)</f>
        <v>0.99999999999999989</v>
      </c>
      <c r="F33" s="97">
        <f t="shared" si="5"/>
        <v>6.9073583506566075E-2</v>
      </c>
      <c r="G33" s="99">
        <v>0</v>
      </c>
      <c r="H33" s="96"/>
      <c r="I33" s="53">
        <v>464556.01800000004</v>
      </c>
      <c r="J33" s="246">
        <v>496635.57000000036</v>
      </c>
      <c r="K33" s="54">
        <f>SUM(K7:K32)</f>
        <v>1.0000000000000002</v>
      </c>
      <c r="L33" s="248">
        <f>SUM(L7:L32)</f>
        <v>1.0000000000000002</v>
      </c>
      <c r="M33" s="97">
        <f t="shared" si="8"/>
        <v>6.9054216837204585E-2</v>
      </c>
      <c r="N33" s="99">
        <f t="shared" si="9"/>
        <v>0</v>
      </c>
      <c r="O33" s="55"/>
      <c r="P33" s="56">
        <f t="shared" si="1"/>
        <v>2.4868977730912558</v>
      </c>
      <c r="Q33" s="250">
        <f t="shared" si="2"/>
        <v>2.486852722004361</v>
      </c>
      <c r="R33" s="98">
        <f t="shared" si="10"/>
        <v>-1.8115375461850231E-5</v>
      </c>
      <c r="S33" s="4"/>
    </row>
    <row r="35" spans="1:19" ht="15.75" thickBot="1" x14ac:dyDescent="0.3"/>
    <row r="36" spans="1:19" x14ac:dyDescent="0.25">
      <c r="A36" s="403" t="s">
        <v>2</v>
      </c>
      <c r="B36" s="389" t="s">
        <v>1</v>
      </c>
      <c r="C36" s="384"/>
      <c r="D36" s="389" t="s">
        <v>13</v>
      </c>
      <c r="E36" s="384"/>
      <c r="F36" s="401" t="s">
        <v>135</v>
      </c>
      <c r="G36" s="402"/>
      <c r="I36" s="399" t="s">
        <v>20</v>
      </c>
      <c r="J36" s="400"/>
      <c r="K36" s="389" t="s">
        <v>13</v>
      </c>
      <c r="L36" s="390"/>
      <c r="M36" s="401" t="s">
        <v>135</v>
      </c>
      <c r="N36" s="402"/>
      <c r="P36" s="395" t="s">
        <v>23</v>
      </c>
      <c r="Q36" s="384"/>
      <c r="R36" s="208" t="s">
        <v>0</v>
      </c>
    </row>
    <row r="37" spans="1:19" x14ac:dyDescent="0.25">
      <c r="A37" s="404"/>
      <c r="B37" s="392" t="str">
        <f>B5</f>
        <v>jan-ago</v>
      </c>
      <c r="C37" s="380"/>
      <c r="D37" s="392" t="str">
        <f>B37</f>
        <v>jan-ago</v>
      </c>
      <c r="E37" s="380"/>
      <c r="F37" s="392" t="str">
        <f>B37</f>
        <v>jan-ago</v>
      </c>
      <c r="G37" s="381"/>
      <c r="I37" s="394" t="str">
        <f>B37</f>
        <v>jan-ago</v>
      </c>
      <c r="J37" s="380"/>
      <c r="K37" s="392" t="str">
        <f>B37</f>
        <v>jan-ago</v>
      </c>
      <c r="L37" s="393"/>
      <c r="M37" s="380" t="str">
        <f>B37</f>
        <v>jan-ago</v>
      </c>
      <c r="N37" s="381"/>
      <c r="P37" s="394" t="str">
        <f>B37</f>
        <v>jan-ago</v>
      </c>
      <c r="Q37" s="393"/>
      <c r="R37" s="209" t="s">
        <v>133</v>
      </c>
    </row>
    <row r="38" spans="1:19" ht="19.5" customHeight="1" thickBot="1" x14ac:dyDescent="0.3">
      <c r="A38" s="405"/>
      <c r="B38" s="148">
        <f>B6</f>
        <v>2017</v>
      </c>
      <c r="C38" s="213">
        <f>C6</f>
        <v>2018</v>
      </c>
      <c r="D38" s="148">
        <f>B38</f>
        <v>2017</v>
      </c>
      <c r="E38" s="213">
        <f>C38</f>
        <v>2018</v>
      </c>
      <c r="F38" s="148" t="s">
        <v>1</v>
      </c>
      <c r="G38" s="212" t="s">
        <v>15</v>
      </c>
      <c r="I38" s="36">
        <f>B38</f>
        <v>2017</v>
      </c>
      <c r="J38" s="213">
        <f>C38</f>
        <v>2018</v>
      </c>
      <c r="K38" s="148">
        <f>B38</f>
        <v>2017</v>
      </c>
      <c r="L38" s="213">
        <f>C38</f>
        <v>2018</v>
      </c>
      <c r="M38" s="37">
        <v>1000</v>
      </c>
      <c r="N38" s="212" t="s">
        <v>15</v>
      </c>
      <c r="P38" s="36">
        <f>B38</f>
        <v>2017</v>
      </c>
      <c r="Q38" s="213">
        <f>C38</f>
        <v>2018</v>
      </c>
      <c r="R38" s="210" t="s">
        <v>24</v>
      </c>
    </row>
    <row r="39" spans="1:19" ht="20.100000000000001" customHeight="1" x14ac:dyDescent="0.25">
      <c r="A39" s="57" t="s">
        <v>139</v>
      </c>
      <c r="B39" s="25">
        <v>253091.36000000013</v>
      </c>
      <c r="C39" s="245">
        <v>289814.23000000004</v>
      </c>
      <c r="D39" s="4">
        <f>B39/$B$62</f>
        <v>0.24743128038591142</v>
      </c>
      <c r="E39" s="247">
        <f>C39/$C$62</f>
        <v>0.25341603874077545</v>
      </c>
      <c r="F39" s="87">
        <f>(C39-B39)/B39</f>
        <v>0.14509728818873899</v>
      </c>
      <c r="G39" s="83">
        <f>(E39-D39)/D39</f>
        <v>2.418755763430468E-2</v>
      </c>
      <c r="I39" s="59">
        <v>69119.105000000025</v>
      </c>
      <c r="J39" s="245">
        <v>74375.682000000015</v>
      </c>
      <c r="K39" s="60">
        <f>I39/$I$62</f>
        <v>0.26916310448971864</v>
      </c>
      <c r="L39" s="247">
        <f>J39/$J$62</f>
        <v>0.26881150025447142</v>
      </c>
      <c r="M39" s="87">
        <f>(J39-I39)/I39</f>
        <v>7.6050999213603657E-2</v>
      </c>
      <c r="N39" s="83">
        <f>(L39-K39)/K39</f>
        <v>-1.3062868921570429E-3</v>
      </c>
      <c r="P39" s="62">
        <f t="shared" ref="P39:P62" si="11">(I39/B39)*10</f>
        <v>2.730994254406788</v>
      </c>
      <c r="Q39" s="249">
        <f t="shared" ref="Q39:Q62" si="12">(J39/C39)*10</f>
        <v>2.5663226405411494</v>
      </c>
      <c r="R39" s="92">
        <f>(Q39-P39)/P39</f>
        <v>-6.0297312453118888E-2</v>
      </c>
    </row>
    <row r="40" spans="1:19" ht="20.100000000000001" customHeight="1" x14ac:dyDescent="0.25">
      <c r="A40" s="57" t="s">
        <v>142</v>
      </c>
      <c r="B40" s="25">
        <v>173766.49999999994</v>
      </c>
      <c r="C40" s="223">
        <v>203328.74999999994</v>
      </c>
      <c r="D40" s="4">
        <f t="shared" ref="D40:D61" si="13">B40/$B$62</f>
        <v>0.16988042414082583</v>
      </c>
      <c r="E40" s="229">
        <f t="shared" ref="E40:E61" si="14">C40/$C$62</f>
        <v>0.17779239613980799</v>
      </c>
      <c r="F40" s="87">
        <f t="shared" ref="F40:F62" si="15">(C40-B40)/B40</f>
        <v>0.17012629016525055</v>
      </c>
      <c r="G40" s="83">
        <f t="shared" ref="G40:G61" si="16">(E40-D40)/D40</f>
        <v>4.6573771162846729E-2</v>
      </c>
      <c r="I40" s="25">
        <v>30436.979999999974</v>
      </c>
      <c r="J40" s="223">
        <v>34655.589</v>
      </c>
      <c r="K40" s="4">
        <f t="shared" ref="K40:K62" si="17">I40/$I$62</f>
        <v>0.11852746108462293</v>
      </c>
      <c r="L40" s="229">
        <f t="shared" ref="L40:L62" si="18">J40/$J$62</f>
        <v>0.12525358586012503</v>
      </c>
      <c r="M40" s="87">
        <f t="shared" ref="M40:M62" si="19">(J40-I40)/I40</f>
        <v>0.13860143154807178</v>
      </c>
      <c r="N40" s="83">
        <f t="shared" ref="N40:N62" si="20">(L40-K40)/K40</f>
        <v>5.6747396037614965E-2</v>
      </c>
      <c r="P40" s="62">
        <f t="shared" si="11"/>
        <v>1.7516022938828821</v>
      </c>
      <c r="Q40" s="236">
        <f t="shared" si="12"/>
        <v>1.7044116486232277</v>
      </c>
      <c r="R40" s="92">
        <f t="shared" ref="R40:R62" si="21">(Q40-P40)/P40</f>
        <v>-2.6941415539622354E-2</v>
      </c>
    </row>
    <row r="41" spans="1:19" ht="20.100000000000001" customHeight="1" x14ac:dyDescent="0.25">
      <c r="A41" s="57" t="s">
        <v>145</v>
      </c>
      <c r="B41" s="25">
        <v>112433.06999999992</v>
      </c>
      <c r="C41" s="223">
        <v>116785.61000000006</v>
      </c>
      <c r="D41" s="4">
        <f t="shared" si="13"/>
        <v>0.10991864150486516</v>
      </c>
      <c r="E41" s="229">
        <f t="shared" si="14"/>
        <v>0.10211833514222232</v>
      </c>
      <c r="F41" s="87">
        <f t="shared" si="15"/>
        <v>3.8712275667649586E-2</v>
      </c>
      <c r="G41" s="83">
        <f t="shared" si="16"/>
        <v>-7.0964362876497031E-2</v>
      </c>
      <c r="I41" s="25">
        <v>35147.804000000026</v>
      </c>
      <c r="J41" s="223">
        <v>34017.702000000005</v>
      </c>
      <c r="K41" s="4">
        <f t="shared" si="17"/>
        <v>0.13687231685994999</v>
      </c>
      <c r="L41" s="229">
        <f t="shared" si="18"/>
        <v>0.12294810970378103</v>
      </c>
      <c r="M41" s="87">
        <f t="shared" si="19"/>
        <v>-3.2152848012923368E-2</v>
      </c>
      <c r="N41" s="83">
        <f t="shared" si="20"/>
        <v>-0.10173136157559486</v>
      </c>
      <c r="P41" s="62">
        <f t="shared" si="11"/>
        <v>3.1261090709343837</v>
      </c>
      <c r="Q41" s="236">
        <f t="shared" si="12"/>
        <v>2.9128333533557758</v>
      </c>
      <c r="R41" s="92">
        <f t="shared" si="21"/>
        <v>-6.8224016737477605E-2</v>
      </c>
    </row>
    <row r="42" spans="1:19" ht="20.100000000000001" customHeight="1" x14ac:dyDescent="0.25">
      <c r="A42" s="57" t="s">
        <v>141</v>
      </c>
      <c r="B42" s="25">
        <v>92079.089999999953</v>
      </c>
      <c r="C42" s="223">
        <v>97824.51</v>
      </c>
      <c r="D42" s="4">
        <f t="shared" si="13"/>
        <v>9.0019853445291648E-2</v>
      </c>
      <c r="E42" s="229">
        <f t="shared" si="14"/>
        <v>8.553858730800544E-2</v>
      </c>
      <c r="F42" s="87">
        <f t="shared" si="15"/>
        <v>6.2396576682068043E-2</v>
      </c>
      <c r="G42" s="83">
        <f t="shared" si="16"/>
        <v>-4.978086461793272E-2</v>
      </c>
      <c r="I42" s="25">
        <v>27524.180000000004</v>
      </c>
      <c r="J42" s="223">
        <v>30908.614000000005</v>
      </c>
      <c r="K42" s="4">
        <f t="shared" si="17"/>
        <v>0.10718445699396457</v>
      </c>
      <c r="L42" s="229">
        <f t="shared" si="18"/>
        <v>0.11171112219349273</v>
      </c>
      <c r="M42" s="87">
        <f t="shared" si="19"/>
        <v>0.12296220995502866</v>
      </c>
      <c r="N42" s="83">
        <f t="shared" si="20"/>
        <v>4.2232477790908135E-2</v>
      </c>
      <c r="P42" s="62">
        <f t="shared" si="11"/>
        <v>2.9891889678753358</v>
      </c>
      <c r="Q42" s="236">
        <f t="shared" si="12"/>
        <v>3.1595981416109327</v>
      </c>
      <c r="R42" s="92">
        <f t="shared" si="21"/>
        <v>5.7008498146813628E-2</v>
      </c>
    </row>
    <row r="43" spans="1:19" ht="20.100000000000001" customHeight="1" x14ac:dyDescent="0.25">
      <c r="A43" s="57" t="s">
        <v>146</v>
      </c>
      <c r="B43" s="25">
        <v>86629.170000000013</v>
      </c>
      <c r="C43" s="223">
        <v>76874.769999999975</v>
      </c>
      <c r="D43" s="4">
        <f t="shared" si="13"/>
        <v>8.4691814259754972E-2</v>
      </c>
      <c r="E43" s="229">
        <f t="shared" si="14"/>
        <v>6.7219955667836576E-2</v>
      </c>
      <c r="F43" s="87">
        <f t="shared" si="15"/>
        <v>-0.11259948583138955</v>
      </c>
      <c r="G43" s="83">
        <f t="shared" si="16"/>
        <v>-0.20629925978833252</v>
      </c>
      <c r="I43" s="25">
        <v>27665.514999999992</v>
      </c>
      <c r="J43" s="223">
        <v>26279.556999999986</v>
      </c>
      <c r="K43" s="4">
        <f t="shared" si="17"/>
        <v>0.10773484269952387</v>
      </c>
      <c r="L43" s="229">
        <f t="shared" si="18"/>
        <v>9.4980603246003048E-2</v>
      </c>
      <c r="M43" s="87">
        <f t="shared" si="19"/>
        <v>-5.0096952830988556E-2</v>
      </c>
      <c r="N43" s="83">
        <f t="shared" si="20"/>
        <v>-0.11838546503560436</v>
      </c>
      <c r="P43" s="62">
        <f t="shared" si="11"/>
        <v>3.1935565122002196</v>
      </c>
      <c r="Q43" s="236">
        <f t="shared" si="12"/>
        <v>3.4184891870245586</v>
      </c>
      <c r="R43" s="92">
        <f t="shared" si="21"/>
        <v>7.0433284635808835E-2</v>
      </c>
    </row>
    <row r="44" spans="1:19" ht="20.100000000000001" customHeight="1" x14ac:dyDescent="0.25">
      <c r="A44" s="57" t="s">
        <v>150</v>
      </c>
      <c r="B44" s="25">
        <v>95666.810000000041</v>
      </c>
      <c r="C44" s="223">
        <v>125254.50999999992</v>
      </c>
      <c r="D44" s="4">
        <f t="shared" si="13"/>
        <v>9.3527338462821144E-2</v>
      </c>
      <c r="E44" s="229">
        <f t="shared" si="14"/>
        <v>0.10952361365629569</v>
      </c>
      <c r="F44" s="87">
        <f t="shared" si="15"/>
        <v>0.3092786306975206</v>
      </c>
      <c r="G44" s="83">
        <f t="shared" si="16"/>
        <v>0.17103314877107684</v>
      </c>
      <c r="I44" s="25">
        <v>11932.920000000002</v>
      </c>
      <c r="J44" s="223">
        <v>16271.094999999998</v>
      </c>
      <c r="K44" s="4">
        <f t="shared" si="17"/>
        <v>4.6469088290819922E-2</v>
      </c>
      <c r="L44" s="229">
        <f t="shared" si="18"/>
        <v>5.8807628247805874E-2</v>
      </c>
      <c r="M44" s="87">
        <f t="shared" si="19"/>
        <v>0.36354681000123984</v>
      </c>
      <c r="N44" s="83">
        <f t="shared" si="20"/>
        <v>0.26552145546232847</v>
      </c>
      <c r="P44" s="62">
        <f t="shared" si="11"/>
        <v>1.2473416851675097</v>
      </c>
      <c r="Q44" s="236">
        <f t="shared" si="12"/>
        <v>1.2990426452508583</v>
      </c>
      <c r="R44" s="92">
        <f t="shared" si="21"/>
        <v>4.1448915480128114E-2</v>
      </c>
    </row>
    <row r="45" spans="1:19" ht="20.100000000000001" customHeight="1" x14ac:dyDescent="0.25">
      <c r="A45" s="57" t="s">
        <v>149</v>
      </c>
      <c r="B45" s="25">
        <v>59850.68</v>
      </c>
      <c r="C45" s="223">
        <v>67817.03</v>
      </c>
      <c r="D45" s="4">
        <f t="shared" si="13"/>
        <v>5.851219253145367E-2</v>
      </c>
      <c r="E45" s="229">
        <f t="shared" si="14"/>
        <v>5.9299790427006734E-2</v>
      </c>
      <c r="F45" s="87">
        <f t="shared" si="15"/>
        <v>0.13310375086799345</v>
      </c>
      <c r="G45" s="83">
        <f t="shared" si="16"/>
        <v>1.3460406480746454E-2</v>
      </c>
      <c r="I45" s="25">
        <v>12852.107000000002</v>
      </c>
      <c r="J45" s="223">
        <v>14471.503999999997</v>
      </c>
      <c r="K45" s="4">
        <f t="shared" si="17"/>
        <v>5.0048579468065214E-2</v>
      </c>
      <c r="L45" s="229">
        <f t="shared" si="18"/>
        <v>5.2303476036409086E-2</v>
      </c>
      <c r="M45" s="87">
        <f t="shared" si="19"/>
        <v>0.12600245236053476</v>
      </c>
      <c r="N45" s="83">
        <f t="shared" si="20"/>
        <v>4.5054157227033112E-2</v>
      </c>
      <c r="P45" s="62">
        <f t="shared" si="11"/>
        <v>2.1473619013184146</v>
      </c>
      <c r="Q45" s="236">
        <f t="shared" si="12"/>
        <v>2.1339041240821071</v>
      </c>
      <c r="R45" s="92">
        <f t="shared" si="21"/>
        <v>-6.2671211722835005E-3</v>
      </c>
    </row>
    <row r="46" spans="1:19" ht="20.100000000000001" customHeight="1" x14ac:dyDescent="0.25">
      <c r="A46" s="57" t="s">
        <v>152</v>
      </c>
      <c r="B46" s="25">
        <v>45548.35</v>
      </c>
      <c r="C46" s="223">
        <v>51547.890000000014</v>
      </c>
      <c r="D46" s="4">
        <f t="shared" si="13"/>
        <v>4.4529716699794185E-2</v>
      </c>
      <c r="E46" s="229">
        <f t="shared" si="14"/>
        <v>4.5073915415558559E-2</v>
      </c>
      <c r="F46" s="87">
        <f t="shared" si="15"/>
        <v>0.13171805345308921</v>
      </c>
      <c r="G46" s="83">
        <f t="shared" si="16"/>
        <v>1.2221023534310725E-2</v>
      </c>
      <c r="I46" s="25">
        <v>10780.394999999995</v>
      </c>
      <c r="J46" s="223">
        <v>11942.578000000001</v>
      </c>
      <c r="K46" s="4">
        <f t="shared" si="17"/>
        <v>4.1980934009857883E-2</v>
      </c>
      <c r="L46" s="229">
        <f t="shared" si="18"/>
        <v>4.3163332728647037E-2</v>
      </c>
      <c r="M46" s="87">
        <f t="shared" si="19"/>
        <v>0.10780523348170516</v>
      </c>
      <c r="N46" s="83">
        <f t="shared" si="20"/>
        <v>2.8165136071329564E-2</v>
      </c>
      <c r="P46" s="62">
        <f t="shared" si="11"/>
        <v>2.3668025296196231</v>
      </c>
      <c r="Q46" s="236">
        <f t="shared" si="12"/>
        <v>2.3167927921007045</v>
      </c>
      <c r="R46" s="92">
        <f t="shared" si="21"/>
        <v>-2.1129662019989393E-2</v>
      </c>
    </row>
    <row r="47" spans="1:19" ht="20.100000000000001" customHeight="1" x14ac:dyDescent="0.25">
      <c r="A47" s="57" t="s">
        <v>153</v>
      </c>
      <c r="B47" s="25">
        <v>19525.96</v>
      </c>
      <c r="C47" s="223">
        <v>22304.330000000005</v>
      </c>
      <c r="D47" s="4">
        <f t="shared" si="13"/>
        <v>1.9089285717078956E-2</v>
      </c>
      <c r="E47" s="229">
        <f t="shared" si="14"/>
        <v>1.9503096709112731E-2</v>
      </c>
      <c r="F47" s="87">
        <f t="shared" si="15"/>
        <v>0.14229108325531786</v>
      </c>
      <c r="G47" s="83">
        <f t="shared" si="16"/>
        <v>2.1677657203461698E-2</v>
      </c>
      <c r="I47" s="25">
        <v>8594.5059999999939</v>
      </c>
      <c r="J47" s="223">
        <v>10141.849000000002</v>
      </c>
      <c r="K47" s="4">
        <f t="shared" si="17"/>
        <v>3.3468661327653353E-2</v>
      </c>
      <c r="L47" s="229">
        <f t="shared" si="18"/>
        <v>3.6655067513119553E-2</v>
      </c>
      <c r="M47" s="87">
        <f t="shared" si="19"/>
        <v>0.18003862002074456</v>
      </c>
      <c r="N47" s="83">
        <f t="shared" si="20"/>
        <v>9.5205665809927231E-2</v>
      </c>
      <c r="P47" s="62">
        <f t="shared" si="11"/>
        <v>4.4015792309315369</v>
      </c>
      <c r="Q47" s="236">
        <f t="shared" si="12"/>
        <v>4.547031450843849</v>
      </c>
      <c r="R47" s="92">
        <f t="shared" si="21"/>
        <v>3.3045462158255635E-2</v>
      </c>
    </row>
    <row r="48" spans="1:19" ht="20.100000000000001" customHeight="1" x14ac:dyDescent="0.25">
      <c r="A48" s="57" t="s">
        <v>154</v>
      </c>
      <c r="B48" s="25">
        <v>31500.700000000008</v>
      </c>
      <c r="C48" s="223">
        <v>37361.869999999988</v>
      </c>
      <c r="D48" s="4">
        <f t="shared" si="13"/>
        <v>3.0796225260524411E-2</v>
      </c>
      <c r="E48" s="229">
        <f t="shared" si="14"/>
        <v>3.266953832925254E-2</v>
      </c>
      <c r="F48" s="87">
        <f t="shared" si="15"/>
        <v>0.1860647541165745</v>
      </c>
      <c r="G48" s="83">
        <f t="shared" si="16"/>
        <v>6.0829307906427141E-2</v>
      </c>
      <c r="I48" s="25">
        <v>6888.0319999999965</v>
      </c>
      <c r="J48" s="223">
        <v>7645.2879999999996</v>
      </c>
      <c r="K48" s="4">
        <f t="shared" si="17"/>
        <v>2.6823322971912384E-2</v>
      </c>
      <c r="L48" s="229">
        <f t="shared" si="18"/>
        <v>2.7631899054821531E-2</v>
      </c>
      <c r="M48" s="87">
        <f t="shared" si="19"/>
        <v>0.1099379329248185</v>
      </c>
      <c r="N48" s="83">
        <f t="shared" si="20"/>
        <v>3.014451579156819E-2</v>
      </c>
      <c r="P48" s="62">
        <f t="shared" si="11"/>
        <v>2.1866282336582978</v>
      </c>
      <c r="Q48" s="236">
        <f t="shared" si="12"/>
        <v>2.0462808740568934</v>
      </c>
      <c r="R48" s="92">
        <f t="shared" si="21"/>
        <v>-6.4184371829224429E-2</v>
      </c>
    </row>
    <row r="49" spans="1:18" ht="20.100000000000001" customHeight="1" x14ac:dyDescent="0.25">
      <c r="A49" s="57" t="s">
        <v>158</v>
      </c>
      <c r="B49" s="25">
        <v>11264.850000000004</v>
      </c>
      <c r="C49" s="223">
        <v>12804.979999999998</v>
      </c>
      <c r="D49" s="4">
        <f t="shared" si="13"/>
        <v>1.1012925367563845E-2</v>
      </c>
      <c r="E49" s="229">
        <f t="shared" si="14"/>
        <v>1.1196783911386456E-2</v>
      </c>
      <c r="F49" s="87">
        <f t="shared" si="15"/>
        <v>0.13671997407866002</v>
      </c>
      <c r="G49" s="83">
        <f t="shared" si="16"/>
        <v>1.6694796131473431E-2</v>
      </c>
      <c r="I49" s="25">
        <v>3675.6080000000006</v>
      </c>
      <c r="J49" s="223">
        <v>4162.2299999999996</v>
      </c>
      <c r="K49" s="4">
        <f t="shared" si="17"/>
        <v>1.4313525329462028E-2</v>
      </c>
      <c r="L49" s="229">
        <f t="shared" si="18"/>
        <v>1.5043294536837568E-2</v>
      </c>
      <c r="M49" s="87">
        <f t="shared" si="19"/>
        <v>0.13239224639841868</v>
      </c>
      <c r="N49" s="83">
        <f t="shared" si="20"/>
        <v>5.0984589091649622E-2</v>
      </c>
      <c r="P49" s="62">
        <f t="shared" si="11"/>
        <v>3.2629000830015489</v>
      </c>
      <c r="Q49" s="236">
        <f t="shared" si="12"/>
        <v>3.2504775485787563</v>
      </c>
      <c r="R49" s="92">
        <f t="shared" si="21"/>
        <v>-3.8072065054977422E-3</v>
      </c>
    </row>
    <row r="50" spans="1:18" ht="20.100000000000001" customHeight="1" x14ac:dyDescent="0.25">
      <c r="A50" s="57" t="s">
        <v>161</v>
      </c>
      <c r="B50" s="25">
        <v>11422.809999999998</v>
      </c>
      <c r="C50" s="223">
        <v>10971.219999999998</v>
      </c>
      <c r="D50" s="4">
        <f t="shared" si="13"/>
        <v>1.1167352784800678E-2</v>
      </c>
      <c r="E50" s="229">
        <f t="shared" si="14"/>
        <v>9.5933285006521915E-3</v>
      </c>
      <c r="F50" s="87">
        <f t="shared" si="15"/>
        <v>-3.9534055105530097E-2</v>
      </c>
      <c r="G50" s="83">
        <f t="shared" si="16"/>
        <v>-0.14094873820864795</v>
      </c>
      <c r="I50" s="25">
        <v>3153.0669999999996</v>
      </c>
      <c r="J50" s="223">
        <v>3003.1479999999997</v>
      </c>
      <c r="K50" s="4">
        <f t="shared" si="17"/>
        <v>1.2278650054627924E-2</v>
      </c>
      <c r="L50" s="229">
        <f t="shared" si="18"/>
        <v>1.0854095016785394E-2</v>
      </c>
      <c r="M50" s="87">
        <f t="shared" si="19"/>
        <v>-4.7547039120957431E-2</v>
      </c>
      <c r="N50" s="83">
        <f t="shared" si="20"/>
        <v>-0.11601886457425374</v>
      </c>
      <c r="P50" s="62">
        <f t="shared" si="11"/>
        <v>2.7603251739283068</v>
      </c>
      <c r="Q50" s="236">
        <f t="shared" si="12"/>
        <v>2.7372963079766883</v>
      </c>
      <c r="R50" s="92">
        <f t="shared" si="21"/>
        <v>-8.3428090897150892E-3</v>
      </c>
    </row>
    <row r="51" spans="1:18" ht="20.100000000000001" customHeight="1" x14ac:dyDescent="0.25">
      <c r="A51" s="57" t="s">
        <v>164</v>
      </c>
      <c r="B51" s="25">
        <v>5538.5300000000007</v>
      </c>
      <c r="C51" s="223">
        <v>6091.5000000000018</v>
      </c>
      <c r="D51" s="4">
        <f t="shared" si="13"/>
        <v>5.4146675309492244E-3</v>
      </c>
      <c r="E51" s="229">
        <f t="shared" si="14"/>
        <v>5.326459642749198E-3</v>
      </c>
      <c r="F51" s="87">
        <f t="shared" si="15"/>
        <v>9.9840571415159091E-2</v>
      </c>
      <c r="G51" s="83">
        <f t="shared" si="16"/>
        <v>-1.6290545577516378E-2</v>
      </c>
      <c r="I51" s="25">
        <v>1923.624</v>
      </c>
      <c r="J51" s="223">
        <v>1951.336</v>
      </c>
      <c r="K51" s="4">
        <f t="shared" si="17"/>
        <v>7.490962270285912E-3</v>
      </c>
      <c r="L51" s="229">
        <f t="shared" si="18"/>
        <v>7.0525949282799066E-3</v>
      </c>
      <c r="M51" s="87">
        <f t="shared" si="19"/>
        <v>1.4406141740797572E-2</v>
      </c>
      <c r="N51" s="83">
        <f t="shared" si="20"/>
        <v>-5.8519496720048754E-2</v>
      </c>
      <c r="P51" s="62">
        <f t="shared" si="11"/>
        <v>3.4731670677959672</v>
      </c>
      <c r="Q51" s="236">
        <f t="shared" si="12"/>
        <v>3.2033751949437734</v>
      </c>
      <c r="R51" s="92">
        <f t="shared" si="21"/>
        <v>-7.767892174084233E-2</v>
      </c>
    </row>
    <row r="52" spans="1:18" ht="20.100000000000001" customHeight="1" x14ac:dyDescent="0.25">
      <c r="A52" s="57" t="s">
        <v>166</v>
      </c>
      <c r="B52" s="25">
        <v>3898.52</v>
      </c>
      <c r="C52" s="223">
        <v>3905.4799999999987</v>
      </c>
      <c r="D52" s="4">
        <f t="shared" si="13"/>
        <v>3.8113343545590921E-3</v>
      </c>
      <c r="E52" s="229">
        <f t="shared" si="14"/>
        <v>3.4149850784805261E-3</v>
      </c>
      <c r="F52" s="87">
        <f t="shared" si="15"/>
        <v>1.7852928803747761E-3</v>
      </c>
      <c r="G52" s="83">
        <f t="shared" si="16"/>
        <v>-0.1039922607693696</v>
      </c>
      <c r="I52" s="25">
        <v>1539.5320000000011</v>
      </c>
      <c r="J52" s="223">
        <v>1430.1360000000006</v>
      </c>
      <c r="K52" s="4">
        <f t="shared" si="17"/>
        <v>5.9952340612811125E-3</v>
      </c>
      <c r="L52" s="229">
        <f t="shared" si="18"/>
        <v>5.1688534933760849E-3</v>
      </c>
      <c r="M52" s="87">
        <f t="shared" si="19"/>
        <v>-7.1057957872912247E-2</v>
      </c>
      <c r="N52" s="83">
        <f t="shared" si="20"/>
        <v>-0.13783958381909103</v>
      </c>
      <c r="P52" s="62">
        <f t="shared" si="11"/>
        <v>3.9490165498702101</v>
      </c>
      <c r="Q52" s="236">
        <f t="shared" si="12"/>
        <v>3.6618699878120005</v>
      </c>
      <c r="R52" s="92">
        <f t="shared" si="21"/>
        <v>-7.2713435973735571E-2</v>
      </c>
    </row>
    <row r="53" spans="1:18" ht="20.100000000000001" customHeight="1" x14ac:dyDescent="0.25">
      <c r="A53" s="57" t="s">
        <v>165</v>
      </c>
      <c r="B53" s="25">
        <v>4028.4900000000011</v>
      </c>
      <c r="C53" s="223">
        <v>3556.9299999999985</v>
      </c>
      <c r="D53" s="4">
        <f t="shared" si="13"/>
        <v>3.9383977340113072E-3</v>
      </c>
      <c r="E53" s="229">
        <f t="shared" si="14"/>
        <v>3.1102099806425169E-3</v>
      </c>
      <c r="F53" s="87">
        <f t="shared" si="15"/>
        <v>-0.11705626674014397</v>
      </c>
      <c r="G53" s="83">
        <f t="shared" si="16"/>
        <v>-0.21028545345146507</v>
      </c>
      <c r="I53" s="25">
        <v>1258.7279999999998</v>
      </c>
      <c r="J53" s="223">
        <v>1375.4119999999998</v>
      </c>
      <c r="K53" s="4">
        <f t="shared" si="17"/>
        <v>4.90172921348062E-3</v>
      </c>
      <c r="L53" s="229">
        <f t="shared" si="18"/>
        <v>4.9710678711894418E-3</v>
      </c>
      <c r="M53" s="87">
        <f t="shared" si="19"/>
        <v>9.2699931994839224E-2</v>
      </c>
      <c r="N53" s="83">
        <f t="shared" si="20"/>
        <v>1.4145754424403592E-2</v>
      </c>
      <c r="P53" s="62">
        <f t="shared" si="11"/>
        <v>3.1245652837663727</v>
      </c>
      <c r="Q53" s="236">
        <f t="shared" si="12"/>
        <v>3.866851470228541</v>
      </c>
      <c r="R53" s="92">
        <f t="shared" si="21"/>
        <v>0.23756462709187226</v>
      </c>
    </row>
    <row r="54" spans="1:18" ht="20.100000000000001" customHeight="1" x14ac:dyDescent="0.25">
      <c r="A54" s="57" t="s">
        <v>170</v>
      </c>
      <c r="B54" s="25">
        <v>3334.9100000000003</v>
      </c>
      <c r="C54" s="223">
        <v>2840.1099999999988</v>
      </c>
      <c r="D54" s="4">
        <f t="shared" si="13"/>
        <v>3.2603288048702237E-3</v>
      </c>
      <c r="E54" s="229">
        <f t="shared" si="14"/>
        <v>2.4834164484886173E-3</v>
      </c>
      <c r="F54" s="87">
        <f t="shared" si="15"/>
        <v>-0.14836982107463215</v>
      </c>
      <c r="G54" s="83">
        <f t="shared" si="16"/>
        <v>-0.23829263944822618</v>
      </c>
      <c r="I54" s="25">
        <v>875.56800000000021</v>
      </c>
      <c r="J54" s="223">
        <v>792.577</v>
      </c>
      <c r="K54" s="4">
        <f t="shared" si="17"/>
        <v>3.4096303919423426E-3</v>
      </c>
      <c r="L54" s="229">
        <f t="shared" si="18"/>
        <v>2.8645628074669372E-3</v>
      </c>
      <c r="M54" s="87">
        <f t="shared" si="19"/>
        <v>-9.4785327924273383E-2</v>
      </c>
      <c r="N54" s="83">
        <f t="shared" si="20"/>
        <v>-0.159861193683489</v>
      </c>
      <c r="P54" s="62">
        <f t="shared" si="11"/>
        <v>2.6254621564000229</v>
      </c>
      <c r="Q54" s="236">
        <f t="shared" si="12"/>
        <v>2.7906559957184767</v>
      </c>
      <c r="R54" s="92">
        <f t="shared" si="21"/>
        <v>6.2919908754260623E-2</v>
      </c>
    </row>
    <row r="55" spans="1:18" ht="20.100000000000001" customHeight="1" x14ac:dyDescent="0.25">
      <c r="A55" s="57" t="s">
        <v>169</v>
      </c>
      <c r="B55" s="25">
        <v>3738.639999999999</v>
      </c>
      <c r="C55" s="223">
        <v>2381.4499999999998</v>
      </c>
      <c r="D55" s="4">
        <f t="shared" si="13"/>
        <v>3.655029875780758E-3</v>
      </c>
      <c r="E55" s="229">
        <f t="shared" si="14"/>
        <v>2.082360225925482E-3</v>
      </c>
      <c r="F55" s="87">
        <f t="shared" si="15"/>
        <v>-0.36301703293176113</v>
      </c>
      <c r="G55" s="83">
        <f t="shared" si="16"/>
        <v>-0.43027545691930491</v>
      </c>
      <c r="I55" s="25">
        <v>964.22400000000016</v>
      </c>
      <c r="J55" s="223">
        <v>682.57200000000012</v>
      </c>
      <c r="K55" s="4">
        <f t="shared" si="17"/>
        <v>3.7548739275992419E-3</v>
      </c>
      <c r="L55" s="229">
        <f t="shared" si="18"/>
        <v>2.4669784318978754E-3</v>
      </c>
      <c r="M55" s="87">
        <f t="shared" si="19"/>
        <v>-0.29210225009956192</v>
      </c>
      <c r="N55" s="83">
        <f t="shared" si="20"/>
        <v>-0.34299300603277771</v>
      </c>
      <c r="P55" s="62">
        <f t="shared" si="11"/>
        <v>2.5790768835726374</v>
      </c>
      <c r="Q55" s="236">
        <f t="shared" si="12"/>
        <v>2.8662033634970294</v>
      </c>
      <c r="R55" s="92">
        <f t="shared" si="21"/>
        <v>0.11132916655305493</v>
      </c>
    </row>
    <row r="56" spans="1:18" ht="20.100000000000001" customHeight="1" x14ac:dyDescent="0.25">
      <c r="A56" s="57" t="s">
        <v>168</v>
      </c>
      <c r="B56" s="25">
        <v>1550.5500000000002</v>
      </c>
      <c r="C56" s="223">
        <v>1716.94</v>
      </c>
      <c r="D56" s="4">
        <f t="shared" si="13"/>
        <v>1.5158738401910472E-3</v>
      </c>
      <c r="E56" s="229">
        <f t="shared" si="14"/>
        <v>1.5013070046822302E-3</v>
      </c>
      <c r="F56" s="87">
        <f t="shared" si="15"/>
        <v>0.10731030924510648</v>
      </c>
      <c r="G56" s="83">
        <f t="shared" si="16"/>
        <v>-9.6095302409738362E-3</v>
      </c>
      <c r="I56" s="25">
        <v>569.71400000000006</v>
      </c>
      <c r="J56" s="223">
        <v>666.63199999999995</v>
      </c>
      <c r="K56" s="4">
        <f t="shared" si="17"/>
        <v>2.2185760204975966E-3</v>
      </c>
      <c r="L56" s="229">
        <f t="shared" si="18"/>
        <v>2.4093674601550373E-3</v>
      </c>
      <c r="M56" s="87">
        <f t="shared" si="19"/>
        <v>0.17011693586606594</v>
      </c>
      <c r="N56" s="83">
        <f t="shared" si="20"/>
        <v>8.5997251342619652E-2</v>
      </c>
      <c r="P56" s="62">
        <f t="shared" si="11"/>
        <v>3.6742704201734866</v>
      </c>
      <c r="Q56" s="236">
        <f t="shared" si="12"/>
        <v>3.882674991554742</v>
      </c>
      <c r="R56" s="92">
        <f t="shared" si="21"/>
        <v>5.6719987248901323E-2</v>
      </c>
    </row>
    <row r="57" spans="1:18" ht="20.100000000000001" customHeight="1" x14ac:dyDescent="0.25">
      <c r="A57" s="57" t="s">
        <v>167</v>
      </c>
      <c r="B57" s="25">
        <v>1231.71</v>
      </c>
      <c r="C57" s="223">
        <v>2044.59</v>
      </c>
      <c r="D57" s="4">
        <f t="shared" si="13"/>
        <v>1.2041643079563475E-3</v>
      </c>
      <c r="E57" s="229">
        <f t="shared" si="14"/>
        <v>1.7878069639610241E-3</v>
      </c>
      <c r="F57" s="87">
        <f t="shared" si="15"/>
        <v>0.65996054266020399</v>
      </c>
      <c r="G57" s="83">
        <f t="shared" si="16"/>
        <v>0.48468689210296251</v>
      </c>
      <c r="I57" s="25">
        <v>341.99900000000002</v>
      </c>
      <c r="J57" s="223">
        <v>495.69199999999995</v>
      </c>
      <c r="K57" s="4">
        <f t="shared" si="17"/>
        <v>1.3318099615494045E-3</v>
      </c>
      <c r="L57" s="229">
        <f t="shared" si="18"/>
        <v>1.7915494231587603E-3</v>
      </c>
      <c r="M57" s="87">
        <f t="shared" si="19"/>
        <v>0.44939605086564555</v>
      </c>
      <c r="N57" s="83">
        <f t="shared" si="20"/>
        <v>0.34519899601479398</v>
      </c>
      <c r="P57" s="62">
        <f t="shared" si="11"/>
        <v>2.7766194964723838</v>
      </c>
      <c r="Q57" s="236">
        <f t="shared" si="12"/>
        <v>2.4244078274861951</v>
      </c>
      <c r="R57" s="92">
        <f t="shared" si="21"/>
        <v>-0.12684909453155668</v>
      </c>
    </row>
    <row r="58" spans="1:18" ht="20.100000000000001" customHeight="1" x14ac:dyDescent="0.25">
      <c r="A58" s="57" t="s">
        <v>174</v>
      </c>
      <c r="B58" s="25">
        <v>42.100000000000009</v>
      </c>
      <c r="C58" s="223">
        <v>1948.8899999999999</v>
      </c>
      <c r="D58" s="4">
        <f t="shared" si="13"/>
        <v>4.1158484842180579E-5</v>
      </c>
      <c r="E58" s="229">
        <f t="shared" si="14"/>
        <v>1.7041260663477765E-3</v>
      </c>
      <c r="F58" s="87">
        <f t="shared" si="15"/>
        <v>45.291923990498802</v>
      </c>
      <c r="G58" s="83">
        <f t="shared" si="16"/>
        <v>40.404003886006308</v>
      </c>
      <c r="I58" s="25">
        <v>24.774999999999999</v>
      </c>
      <c r="J58" s="223">
        <v>337.76799999999997</v>
      </c>
      <c r="K58" s="4">
        <f t="shared" si="17"/>
        <v>9.6478620690079487E-5</v>
      </c>
      <c r="L58" s="229">
        <f t="shared" si="18"/>
        <v>1.2207743226872497E-3</v>
      </c>
      <c r="M58" s="87">
        <f t="shared" si="19"/>
        <v>12.633420787083754</v>
      </c>
      <c r="N58" s="83">
        <f t="shared" si="20"/>
        <v>11.653314422982595</v>
      </c>
      <c r="P58" s="62">
        <f t="shared" si="11"/>
        <v>5.8847980997624685</v>
      </c>
      <c r="Q58" s="236">
        <f t="shared" si="12"/>
        <v>1.7331301407467841</v>
      </c>
      <c r="R58" s="92">
        <f t="shared" si="21"/>
        <v>-0.70549029697098031</v>
      </c>
    </row>
    <row r="59" spans="1:18" ht="20.100000000000001" customHeight="1" x14ac:dyDescent="0.25">
      <c r="A59" s="57" t="s">
        <v>175</v>
      </c>
      <c r="B59" s="25">
        <v>1826.0499999999997</v>
      </c>
      <c r="C59" s="223">
        <v>979.29000000000008</v>
      </c>
      <c r="D59" s="4">
        <f t="shared" si="13"/>
        <v>1.7852126186713494E-3</v>
      </c>
      <c r="E59" s="229">
        <f t="shared" si="14"/>
        <v>8.5629954256716094E-4</v>
      </c>
      <c r="F59" s="87">
        <f t="shared" si="15"/>
        <v>-0.46371128939514239</v>
      </c>
      <c r="G59" s="83">
        <f t="shared" si="16"/>
        <v>-0.52033750287712799</v>
      </c>
      <c r="I59" s="25">
        <v>482.78699999999986</v>
      </c>
      <c r="J59" s="223">
        <v>259.29900000000004</v>
      </c>
      <c r="K59" s="4">
        <f t="shared" si="17"/>
        <v>1.8800655437780582E-3</v>
      </c>
      <c r="L59" s="229">
        <f t="shared" si="18"/>
        <v>9.3716859234291359E-4</v>
      </c>
      <c r="M59" s="87">
        <f t="shared" si="19"/>
        <v>-0.46291221594616239</v>
      </c>
      <c r="N59" s="83">
        <f t="shared" si="20"/>
        <v>-0.50152344664556736</v>
      </c>
      <c r="P59" s="62">
        <f t="shared" si="11"/>
        <v>2.6438870786670683</v>
      </c>
      <c r="Q59" s="236">
        <f t="shared" si="12"/>
        <v>2.647826486536164</v>
      </c>
      <c r="R59" s="92">
        <f t="shared" si="21"/>
        <v>1.4900060977951532E-3</v>
      </c>
    </row>
    <row r="60" spans="1:18" ht="20.100000000000001" customHeight="1" x14ac:dyDescent="0.25">
      <c r="A60" s="57" t="s">
        <v>173</v>
      </c>
      <c r="B60" s="25">
        <v>1749.5299999999997</v>
      </c>
      <c r="C60" s="223">
        <v>3852.3899999999994</v>
      </c>
      <c r="D60" s="4">
        <f t="shared" si="13"/>
        <v>1.7104038951529729E-3</v>
      </c>
      <c r="E60" s="229">
        <f t="shared" si="14"/>
        <v>3.3685627289059467E-3</v>
      </c>
      <c r="F60" s="87">
        <f t="shared" si="15"/>
        <v>1.2019570970489217</v>
      </c>
      <c r="G60" s="83">
        <f t="shared" si="16"/>
        <v>0.96945454722825775</v>
      </c>
      <c r="I60" s="25">
        <v>73.257000000000033</v>
      </c>
      <c r="J60" s="223">
        <v>246.10500000000002</v>
      </c>
      <c r="K60" s="4">
        <f t="shared" si="17"/>
        <v>2.8527686441546542E-4</v>
      </c>
      <c r="L60" s="229">
        <f t="shared" si="18"/>
        <v>8.8948232125288847E-4</v>
      </c>
      <c r="M60" s="87">
        <f t="shared" si="19"/>
        <v>2.3594741799418473</v>
      </c>
      <c r="N60" s="83">
        <f t="shared" si="20"/>
        <v>2.1179616442975315</v>
      </c>
      <c r="P60" s="62">
        <f t="shared" si="11"/>
        <v>0.4187238858436268</v>
      </c>
      <c r="Q60" s="236">
        <f t="shared" si="12"/>
        <v>0.63883718938113754</v>
      </c>
      <c r="R60" s="92">
        <f t="shared" si="21"/>
        <v>0.52567649226419444</v>
      </c>
    </row>
    <row r="61" spans="1:18" ht="20.100000000000001" customHeight="1" thickBot="1" x14ac:dyDescent="0.3">
      <c r="A61" s="14" t="s">
        <v>18</v>
      </c>
      <c r="B61" s="25">
        <f>B62-SUM(B39:B60)</f>
        <v>3156.9799999999814</v>
      </c>
      <c r="C61" s="223">
        <f>C62-SUM(C39:C60)</f>
        <v>1622.9100000003818</v>
      </c>
      <c r="D61" s="4">
        <f t="shared" si="13"/>
        <v>3.0863779923293692E-3</v>
      </c>
      <c r="E61" s="229">
        <f t="shared" si="14"/>
        <v>1.4190863693369666E-3</v>
      </c>
      <c r="F61" s="87">
        <f t="shared" si="15"/>
        <v>-0.4859295909380511</v>
      </c>
      <c r="G61" s="83">
        <f t="shared" si="16"/>
        <v>-0.54020979515022227</v>
      </c>
      <c r="I61" s="25">
        <f>I62-SUM(I39:I60)</f>
        <v>968.2159999999858</v>
      </c>
      <c r="J61" s="223"/>
      <c r="K61" s="4">
        <f t="shared" si="17"/>
        <v>3.7704195443012969E-3</v>
      </c>
      <c r="L61" s="229">
        <f t="shared" si="18"/>
        <v>0</v>
      </c>
      <c r="M61" s="87">
        <f t="shared" si="19"/>
        <v>-1</v>
      </c>
      <c r="N61" s="83">
        <f t="shared" si="20"/>
        <v>-1</v>
      </c>
      <c r="P61" s="62">
        <f t="shared" si="11"/>
        <v>3.0669057136883717</v>
      </c>
      <c r="Q61" s="236">
        <f t="shared" si="12"/>
        <v>0</v>
      </c>
      <c r="R61" s="92">
        <f t="shared" si="21"/>
        <v>-1</v>
      </c>
    </row>
    <row r="62" spans="1:18" s="2" customFormat="1" ht="26.25" customHeight="1" thickBot="1" x14ac:dyDescent="0.3">
      <c r="A62" s="18" t="s">
        <v>19</v>
      </c>
      <c r="B62" s="61">
        <v>1022875.3600000002</v>
      </c>
      <c r="C62" s="251">
        <v>1143630.1800000002</v>
      </c>
      <c r="D62" s="58">
        <f>SUM(D39:D61)</f>
        <v>0.99999999999999967</v>
      </c>
      <c r="E62" s="252">
        <f>SUM(E39:E61)</f>
        <v>1.0000000000000002</v>
      </c>
      <c r="F62" s="97">
        <f t="shared" si="15"/>
        <v>0.11805428571473256</v>
      </c>
      <c r="G62" s="98">
        <v>0</v>
      </c>
      <c r="I62" s="61">
        <v>256792.64300000004</v>
      </c>
      <c r="J62" s="251">
        <v>276683.408</v>
      </c>
      <c r="K62" s="58">
        <f t="shared" si="17"/>
        <v>1</v>
      </c>
      <c r="L62" s="252">
        <f t="shared" si="18"/>
        <v>1</v>
      </c>
      <c r="M62" s="97">
        <f t="shared" si="19"/>
        <v>7.7458469088617754E-2</v>
      </c>
      <c r="N62" s="99">
        <f t="shared" si="20"/>
        <v>0</v>
      </c>
      <c r="P62" s="56">
        <f t="shared" si="11"/>
        <v>2.5104978870543917</v>
      </c>
      <c r="Q62" s="250">
        <f t="shared" si="12"/>
        <v>2.4193433580075681</v>
      </c>
      <c r="R62" s="98">
        <f t="shared" si="21"/>
        <v>-3.6309343065720222E-2</v>
      </c>
    </row>
    <row r="64" spans="1:18" ht="15.75" thickBot="1" x14ac:dyDescent="0.3"/>
    <row r="65" spans="1:18" x14ac:dyDescent="0.25">
      <c r="A65" s="403" t="s">
        <v>16</v>
      </c>
      <c r="B65" s="389" t="s">
        <v>1</v>
      </c>
      <c r="C65" s="384"/>
      <c r="D65" s="389" t="s">
        <v>13</v>
      </c>
      <c r="E65" s="384"/>
      <c r="F65" s="401" t="s">
        <v>135</v>
      </c>
      <c r="G65" s="402"/>
      <c r="I65" s="399" t="s">
        <v>20</v>
      </c>
      <c r="J65" s="400"/>
      <c r="K65" s="389" t="s">
        <v>13</v>
      </c>
      <c r="L65" s="390"/>
      <c r="M65" s="406" t="s">
        <v>136</v>
      </c>
      <c r="N65" s="402"/>
      <c r="P65" s="395" t="s">
        <v>23</v>
      </c>
      <c r="Q65" s="384"/>
      <c r="R65" s="208" t="s">
        <v>0</v>
      </c>
    </row>
    <row r="66" spans="1:18" x14ac:dyDescent="0.25">
      <c r="A66" s="404"/>
      <c r="B66" s="392" t="str">
        <f>B37</f>
        <v>jan-ago</v>
      </c>
      <c r="C66" s="380"/>
      <c r="D66" s="392" t="str">
        <f>B66</f>
        <v>jan-ago</v>
      </c>
      <c r="E66" s="380"/>
      <c r="F66" s="392" t="str">
        <f>B66</f>
        <v>jan-ago</v>
      </c>
      <c r="G66" s="381"/>
      <c r="I66" s="394" t="str">
        <f>B66</f>
        <v>jan-ago</v>
      </c>
      <c r="J66" s="380"/>
      <c r="K66" s="392" t="str">
        <f>B66</f>
        <v>jan-ago</v>
      </c>
      <c r="L66" s="393"/>
      <c r="M66" s="380" t="str">
        <f>B66</f>
        <v>jan-ago</v>
      </c>
      <c r="N66" s="381"/>
      <c r="P66" s="394" t="str">
        <f>B66</f>
        <v>jan-ago</v>
      </c>
      <c r="Q66" s="393"/>
      <c r="R66" s="209" t="s">
        <v>133</v>
      </c>
    </row>
    <row r="67" spans="1:18" ht="19.5" customHeight="1" thickBot="1" x14ac:dyDescent="0.3">
      <c r="A67" s="405"/>
      <c r="B67" s="148">
        <f>B6</f>
        <v>2017</v>
      </c>
      <c r="C67" s="213">
        <f>C6</f>
        <v>2018</v>
      </c>
      <c r="D67" s="148">
        <f>B67</f>
        <v>2017</v>
      </c>
      <c r="E67" s="213">
        <f>C67</f>
        <v>2018</v>
      </c>
      <c r="F67" s="148" t="s">
        <v>1</v>
      </c>
      <c r="G67" s="212" t="s">
        <v>15</v>
      </c>
      <c r="I67" s="36">
        <f>B67</f>
        <v>2017</v>
      </c>
      <c r="J67" s="213">
        <f>C67</f>
        <v>2018</v>
      </c>
      <c r="K67" s="148">
        <f>B67</f>
        <v>2017</v>
      </c>
      <c r="L67" s="213">
        <f>C67</f>
        <v>2018</v>
      </c>
      <c r="M67" s="37">
        <v>1000</v>
      </c>
      <c r="N67" s="212" t="s">
        <v>15</v>
      </c>
      <c r="P67" s="36">
        <f>B67</f>
        <v>2017</v>
      </c>
      <c r="Q67" s="213">
        <f>C67</f>
        <v>2018</v>
      </c>
      <c r="R67" s="210" t="s">
        <v>24</v>
      </c>
    </row>
    <row r="68" spans="1:18" ht="20.100000000000001" customHeight="1" x14ac:dyDescent="0.25">
      <c r="A68" s="57" t="s">
        <v>140</v>
      </c>
      <c r="B68" s="59">
        <v>139073.61000000002</v>
      </c>
      <c r="C68" s="245">
        <v>146691.1</v>
      </c>
      <c r="D68" s="4">
        <f>B68/$B$96</f>
        <v>0.16455712947590848</v>
      </c>
      <c r="E68" s="247">
        <f>C68/$C$96</f>
        <v>0.17188730754689188</v>
      </c>
      <c r="F68" s="100">
        <f>(C68-B68)/B68</f>
        <v>5.477308024146342E-2</v>
      </c>
      <c r="G68" s="101">
        <f>(E68-D68)/D68</f>
        <v>4.4544882949338033E-2</v>
      </c>
      <c r="I68" s="25">
        <v>51394.313000000009</v>
      </c>
      <c r="J68" s="245">
        <v>53473.369000000006</v>
      </c>
      <c r="K68" s="63">
        <f>I68/$I$96</f>
        <v>0.24736945575706024</v>
      </c>
      <c r="L68" s="247">
        <f>J68/$J$96</f>
        <v>0.24311363213606429</v>
      </c>
      <c r="M68" s="100">
        <f>(J68-I68)/I68</f>
        <v>4.0453036117050471E-2</v>
      </c>
      <c r="N68" s="101">
        <f>(L68-K68)/K68</f>
        <v>-1.720432139841693E-2</v>
      </c>
      <c r="P68" s="64">
        <f t="shared" ref="P68:P96" si="22">(I68/B68)*10</f>
        <v>3.6954755830383639</v>
      </c>
      <c r="Q68" s="249">
        <f t="shared" ref="Q68:Q96" si="23">(J68/C68)*10</f>
        <v>3.6453042481786557</v>
      </c>
      <c r="R68" s="104">
        <f>(Q68-P68)/P68</f>
        <v>-1.3576421689805359E-2</v>
      </c>
    </row>
    <row r="69" spans="1:18" ht="20.100000000000001" customHeight="1" x14ac:dyDescent="0.25">
      <c r="A69" s="57" t="s">
        <v>143</v>
      </c>
      <c r="B69" s="25">
        <v>109067.29000000004</v>
      </c>
      <c r="C69" s="223">
        <v>120006.20999999998</v>
      </c>
      <c r="D69" s="4">
        <f t="shared" ref="D69:D95" si="24">B69/$B$96</f>
        <v>0.12905252234493994</v>
      </c>
      <c r="E69" s="229">
        <f t="shared" ref="E69:E95" si="25">C69/$C$96</f>
        <v>0.140618921841931</v>
      </c>
      <c r="F69" s="102">
        <f t="shared" ref="F69:F96" si="26">(C69-B69)/B69</f>
        <v>0.10029514806868252</v>
      </c>
      <c r="G69" s="83">
        <f t="shared" ref="G69:G95" si="27">(E69-D69)/D69</f>
        <v>8.9625520577394396E-2</v>
      </c>
      <c r="I69" s="25">
        <v>27314.938000000009</v>
      </c>
      <c r="J69" s="223">
        <v>33739.699000000001</v>
      </c>
      <c r="K69" s="31">
        <f t="shared" ref="K69:K96" si="28">I69/$I$96</f>
        <v>0.13147138180634588</v>
      </c>
      <c r="L69" s="229">
        <f t="shared" ref="L69:L96" si="29">J69/$J$96</f>
        <v>0.15339562336286564</v>
      </c>
      <c r="M69" s="102">
        <f t="shared" ref="M69:M96" si="30">(J69-I69)/I69</f>
        <v>0.23521052839292511</v>
      </c>
      <c r="N69" s="83">
        <f t="shared" ref="N69:N96" si="31">(L69-K69)/K69</f>
        <v>0.16676056230103087</v>
      </c>
      <c r="P69" s="62">
        <f t="shared" si="22"/>
        <v>2.5044115426357432</v>
      </c>
      <c r="Q69" s="236">
        <f t="shared" si="23"/>
        <v>2.8114960884107587</v>
      </c>
      <c r="R69" s="92">
        <f t="shared" ref="R69:R96" si="32">(Q69-P69)/P69</f>
        <v>0.12261744547456743</v>
      </c>
    </row>
    <row r="70" spans="1:18" ht="20.100000000000001" customHeight="1" x14ac:dyDescent="0.25">
      <c r="A70" s="57" t="s">
        <v>144</v>
      </c>
      <c r="B70" s="25">
        <v>73060.149999999994</v>
      </c>
      <c r="C70" s="223">
        <v>82377.500000000015</v>
      </c>
      <c r="D70" s="4">
        <f t="shared" si="24"/>
        <v>8.6447519145287824E-2</v>
      </c>
      <c r="E70" s="229">
        <f t="shared" si="25"/>
        <v>9.6526965013174537E-2</v>
      </c>
      <c r="F70" s="102">
        <f t="shared" si="26"/>
        <v>0.12752985040408515</v>
      </c>
      <c r="G70" s="83">
        <f t="shared" si="27"/>
        <v>0.11659612638445663</v>
      </c>
      <c r="I70" s="25">
        <v>27887.344999999998</v>
      </c>
      <c r="J70" s="223">
        <v>28874.542000000016</v>
      </c>
      <c r="K70" s="31">
        <f t="shared" si="28"/>
        <v>0.13422647278424313</v>
      </c>
      <c r="L70" s="229">
        <f t="shared" si="29"/>
        <v>0.13127646365212825</v>
      </c>
      <c r="M70" s="102">
        <f t="shared" si="30"/>
        <v>3.539946165545764E-2</v>
      </c>
      <c r="N70" s="83">
        <f t="shared" si="31"/>
        <v>-2.1977848861876523E-2</v>
      </c>
      <c r="P70" s="62">
        <f t="shared" si="22"/>
        <v>3.8170391109243544</v>
      </c>
      <c r="Q70" s="236">
        <f t="shared" si="23"/>
        <v>3.5051491001790551</v>
      </c>
      <c r="R70" s="92">
        <f t="shared" si="32"/>
        <v>-8.170993319210984E-2</v>
      </c>
    </row>
    <row r="71" spans="1:18" ht="20.100000000000001" customHeight="1" x14ac:dyDescent="0.25">
      <c r="A71" s="57" t="s">
        <v>148</v>
      </c>
      <c r="B71" s="25">
        <v>168025.53000000009</v>
      </c>
      <c r="C71" s="223">
        <v>154469.47999999995</v>
      </c>
      <c r="D71" s="4">
        <f t="shared" si="24"/>
        <v>0.19881413084386143</v>
      </c>
      <c r="E71" s="229">
        <f t="shared" si="25"/>
        <v>0.18100173095278754</v>
      </c>
      <c r="F71" s="102">
        <f t="shared" si="26"/>
        <v>-8.0678513556839415E-2</v>
      </c>
      <c r="G71" s="83">
        <f t="shared" si="27"/>
        <v>-8.9593228687868495E-2</v>
      </c>
      <c r="I71" s="25">
        <v>26192.985000000004</v>
      </c>
      <c r="J71" s="223">
        <v>23739.161000000011</v>
      </c>
      <c r="K71" s="31">
        <f t="shared" si="28"/>
        <v>0.12607123368110482</v>
      </c>
      <c r="L71" s="229">
        <f t="shared" si="29"/>
        <v>0.10792874588793547</v>
      </c>
      <c r="M71" s="102">
        <f t="shared" si="30"/>
        <v>-9.3682487887500901E-2</v>
      </c>
      <c r="N71" s="83">
        <f t="shared" si="31"/>
        <v>-0.14390664121730168</v>
      </c>
      <c r="P71" s="62">
        <f t="shared" si="22"/>
        <v>1.5588693575315604</v>
      </c>
      <c r="Q71" s="236">
        <f t="shared" si="23"/>
        <v>1.5368188589746026</v>
      </c>
      <c r="R71" s="92">
        <f t="shared" si="32"/>
        <v>-1.4145186991085888E-2</v>
      </c>
    </row>
    <row r="72" spans="1:18" ht="20.100000000000001" customHeight="1" x14ac:dyDescent="0.25">
      <c r="A72" s="57" t="s">
        <v>147</v>
      </c>
      <c r="B72" s="25">
        <v>62604.490000000005</v>
      </c>
      <c r="C72" s="223">
        <v>65871.590000000011</v>
      </c>
      <c r="D72" s="4">
        <f t="shared" si="24"/>
        <v>7.4075988727863015E-2</v>
      </c>
      <c r="E72" s="229">
        <f t="shared" si="25"/>
        <v>7.7185938676121238E-2</v>
      </c>
      <c r="F72" s="102">
        <f t="shared" si="26"/>
        <v>5.2186352767988456E-2</v>
      </c>
      <c r="G72" s="83">
        <f t="shared" si="27"/>
        <v>4.1983239126019832E-2</v>
      </c>
      <c r="I72" s="25">
        <v>17938.10199999997</v>
      </c>
      <c r="J72" s="223">
        <v>19227.316000000006</v>
      </c>
      <c r="K72" s="31">
        <f t="shared" si="28"/>
        <v>8.6339096099107809E-2</v>
      </c>
      <c r="L72" s="229">
        <f t="shared" si="29"/>
        <v>8.7415899099005032E-2</v>
      </c>
      <c r="M72" s="102">
        <f t="shared" si="30"/>
        <v>7.1870145459092524E-2</v>
      </c>
      <c r="N72" s="83">
        <f t="shared" si="31"/>
        <v>1.2471789126228176E-2</v>
      </c>
      <c r="P72" s="62">
        <f t="shared" si="22"/>
        <v>2.8653059868389579</v>
      </c>
      <c r="Q72" s="236">
        <f t="shared" si="23"/>
        <v>2.9189087435114294</v>
      </c>
      <c r="R72" s="92">
        <f t="shared" si="32"/>
        <v>1.8707515678493641E-2</v>
      </c>
    </row>
    <row r="73" spans="1:18" ht="20.100000000000001" customHeight="1" x14ac:dyDescent="0.25">
      <c r="A73" s="57" t="s">
        <v>151</v>
      </c>
      <c r="B73" s="25">
        <v>60190.50999999998</v>
      </c>
      <c r="C73" s="223">
        <v>50327.55000000001</v>
      </c>
      <c r="D73" s="4">
        <f t="shared" si="24"/>
        <v>7.1219676740187865E-2</v>
      </c>
      <c r="E73" s="229">
        <f t="shared" si="25"/>
        <v>5.8971996698719824E-2</v>
      </c>
      <c r="F73" s="102">
        <f t="shared" si="26"/>
        <v>-0.16386237631148121</v>
      </c>
      <c r="G73" s="83">
        <f t="shared" si="27"/>
        <v>-0.17197045257798702</v>
      </c>
      <c r="I73" s="25">
        <v>12501.343000000001</v>
      </c>
      <c r="J73" s="223">
        <v>12998.202000000001</v>
      </c>
      <c r="K73" s="31">
        <f t="shared" si="28"/>
        <v>6.0171062392493396E-2</v>
      </c>
      <c r="L73" s="229">
        <f t="shared" si="29"/>
        <v>5.9095586430289344E-2</v>
      </c>
      <c r="M73" s="102">
        <f t="shared" si="30"/>
        <v>3.9744449856307464E-2</v>
      </c>
      <c r="N73" s="83">
        <f t="shared" si="31"/>
        <v>-1.7873640907131835E-2</v>
      </c>
      <c r="P73" s="62">
        <f t="shared" si="22"/>
        <v>2.0769624646808946</v>
      </c>
      <c r="Q73" s="236">
        <f t="shared" si="23"/>
        <v>2.5827209947633052</v>
      </c>
      <c r="R73" s="92">
        <f t="shared" si="32"/>
        <v>0.24350874832016547</v>
      </c>
    </row>
    <row r="74" spans="1:18" ht="20.100000000000001" customHeight="1" x14ac:dyDescent="0.25">
      <c r="A74" s="57" t="s">
        <v>155</v>
      </c>
      <c r="B74" s="25">
        <v>20031.110000000011</v>
      </c>
      <c r="C74" s="223">
        <v>24765.569999999996</v>
      </c>
      <c r="D74" s="4">
        <f t="shared" si="24"/>
        <v>2.3701563235585577E-2</v>
      </c>
      <c r="E74" s="229">
        <f t="shared" si="25"/>
        <v>2.9019396181254882E-2</v>
      </c>
      <c r="F74" s="102">
        <f t="shared" si="26"/>
        <v>0.23635534925423413</v>
      </c>
      <c r="G74" s="83">
        <f t="shared" si="27"/>
        <v>0.22436633789981833</v>
      </c>
      <c r="I74" s="25">
        <v>5404.5829999999987</v>
      </c>
      <c r="J74" s="223">
        <v>6418.6440000000021</v>
      </c>
      <c r="K74" s="31">
        <f t="shared" si="28"/>
        <v>2.6013165217401765E-2</v>
      </c>
      <c r="L74" s="229">
        <f t="shared" si="29"/>
        <v>2.9182000038717525E-2</v>
      </c>
      <c r="M74" s="102">
        <f t="shared" si="30"/>
        <v>0.18762983194078128</v>
      </c>
      <c r="N74" s="83">
        <f t="shared" si="31"/>
        <v>0.12181657998296713</v>
      </c>
      <c r="P74" s="62">
        <f t="shared" si="22"/>
        <v>2.698094613828188</v>
      </c>
      <c r="Q74" s="236">
        <f t="shared" si="23"/>
        <v>2.5917610618289837</v>
      </c>
      <c r="R74" s="92">
        <f t="shared" si="32"/>
        <v>-3.9410609047669062E-2</v>
      </c>
    </row>
    <row r="75" spans="1:18" ht="20.100000000000001" customHeight="1" x14ac:dyDescent="0.25">
      <c r="A75" s="57" t="s">
        <v>156</v>
      </c>
      <c r="B75" s="25">
        <v>11265.439999999995</v>
      </c>
      <c r="C75" s="223">
        <v>13045.880000000006</v>
      </c>
      <c r="D75" s="4">
        <f t="shared" si="24"/>
        <v>1.3329692590010983E-2</v>
      </c>
      <c r="E75" s="229">
        <f t="shared" si="25"/>
        <v>1.5286688747850734E-2</v>
      </c>
      <c r="F75" s="102">
        <f t="shared" si="26"/>
        <v>0.15804442613870495</v>
      </c>
      <c r="G75" s="83">
        <f t="shared" si="27"/>
        <v>0.14681480046331197</v>
      </c>
      <c r="I75" s="25">
        <v>3996.8789999999999</v>
      </c>
      <c r="J75" s="223">
        <v>4713.0689999999995</v>
      </c>
      <c r="K75" s="31">
        <f t="shared" si="28"/>
        <v>1.923764956167082E-2</v>
      </c>
      <c r="L75" s="229">
        <f t="shared" si="29"/>
        <v>2.1427700265114924E-2</v>
      </c>
      <c r="M75" s="102">
        <f t="shared" si="30"/>
        <v>0.1791873108993291</v>
      </c>
      <c r="N75" s="83">
        <f t="shared" si="31"/>
        <v>0.11384190653974542</v>
      </c>
      <c r="P75" s="62">
        <f t="shared" si="22"/>
        <v>3.547912021190474</v>
      </c>
      <c r="Q75" s="236">
        <f t="shared" si="23"/>
        <v>3.6126876837744919</v>
      </c>
      <c r="R75" s="92">
        <f t="shared" si="32"/>
        <v>1.8257403846863977E-2</v>
      </c>
    </row>
    <row r="76" spans="1:18" ht="20.100000000000001" customHeight="1" x14ac:dyDescent="0.25">
      <c r="A76" s="57" t="s">
        <v>157</v>
      </c>
      <c r="B76" s="25">
        <v>2489.6</v>
      </c>
      <c r="C76" s="223">
        <v>1896.3300000000004</v>
      </c>
      <c r="D76" s="4">
        <f t="shared" si="24"/>
        <v>2.9457884176819862E-3</v>
      </c>
      <c r="E76" s="229">
        <f t="shared" si="25"/>
        <v>2.2220506760150921E-3</v>
      </c>
      <c r="F76" s="102">
        <f t="shared" si="26"/>
        <v>-0.23829932519280186</v>
      </c>
      <c r="G76" s="83">
        <f t="shared" si="27"/>
        <v>-0.24568558193884021</v>
      </c>
      <c r="I76" s="25">
        <v>4046.0549999999998</v>
      </c>
      <c r="J76" s="223">
        <v>4279.0360000000019</v>
      </c>
      <c r="K76" s="31">
        <f t="shared" si="28"/>
        <v>1.9474341904582557E-2</v>
      </c>
      <c r="L76" s="229">
        <f t="shared" si="29"/>
        <v>1.9454393905889423E-2</v>
      </c>
      <c r="M76" s="102">
        <f t="shared" si="30"/>
        <v>5.7582262228269773E-2</v>
      </c>
      <c r="N76" s="83">
        <f t="shared" si="31"/>
        <v>-1.0243220947271365E-3</v>
      </c>
      <c r="P76" s="62">
        <f t="shared" si="22"/>
        <v>16.251827602827763</v>
      </c>
      <c r="Q76" s="236">
        <f t="shared" si="23"/>
        <v>22.564827851692485</v>
      </c>
      <c r="R76" s="92">
        <f t="shared" si="32"/>
        <v>0.38844863501790289</v>
      </c>
    </row>
    <row r="77" spans="1:18" ht="20.100000000000001" customHeight="1" x14ac:dyDescent="0.25">
      <c r="A77" s="57" t="s">
        <v>171</v>
      </c>
      <c r="B77" s="25">
        <v>56872.12000000001</v>
      </c>
      <c r="C77" s="223">
        <v>53936.720000000023</v>
      </c>
      <c r="D77" s="4">
        <f t="shared" si="24"/>
        <v>6.7293232802466296E-2</v>
      </c>
      <c r="E77" s="229">
        <f t="shared" si="25"/>
        <v>6.32010911276185E-2</v>
      </c>
      <c r="F77" s="102">
        <f t="shared" si="26"/>
        <v>-5.1614042170398895E-2</v>
      </c>
      <c r="G77" s="83">
        <f t="shared" si="27"/>
        <v>-6.0810597209082502E-2</v>
      </c>
      <c r="I77" s="25">
        <v>2922.5780000000013</v>
      </c>
      <c r="J77" s="223">
        <v>3547.8489999999993</v>
      </c>
      <c r="K77" s="31">
        <f t="shared" si="28"/>
        <v>1.4066858511515814E-2</v>
      </c>
      <c r="L77" s="229">
        <f t="shared" si="29"/>
        <v>1.6130093779210045E-2</v>
      </c>
      <c r="M77" s="102">
        <f t="shared" si="30"/>
        <v>0.21394501703632807</v>
      </c>
      <c r="N77" s="83">
        <f t="shared" si="31"/>
        <v>0.14667349259290316</v>
      </c>
      <c r="P77" s="62">
        <f t="shared" si="22"/>
        <v>0.5138858899580323</v>
      </c>
      <c r="Q77" s="236">
        <f t="shared" si="23"/>
        <v>0.65777989466174402</v>
      </c>
      <c r="R77" s="92">
        <f t="shared" si="32"/>
        <v>0.28001158917880226</v>
      </c>
    </row>
    <row r="78" spans="1:18" ht="20.100000000000001" customHeight="1" x14ac:dyDescent="0.25">
      <c r="A78" s="57" t="s">
        <v>159</v>
      </c>
      <c r="B78" s="25">
        <v>12438.390000000001</v>
      </c>
      <c r="C78" s="223">
        <v>11485.550000000003</v>
      </c>
      <c r="D78" s="4">
        <f t="shared" si="24"/>
        <v>1.4717571174731462E-2</v>
      </c>
      <c r="E78" s="229">
        <f t="shared" si="25"/>
        <v>1.3458350678365656E-2</v>
      </c>
      <c r="F78" s="102">
        <f t="shared" si="26"/>
        <v>-7.6604769588346902E-2</v>
      </c>
      <c r="G78" s="83">
        <f t="shared" si="27"/>
        <v>-8.5558988056925911E-2</v>
      </c>
      <c r="I78" s="25">
        <v>3664.5429999999983</v>
      </c>
      <c r="J78" s="223">
        <v>3515.1689999999999</v>
      </c>
      <c r="K78" s="31">
        <f t="shared" si="28"/>
        <v>1.7638060606206454E-2</v>
      </c>
      <c r="L78" s="229">
        <f t="shared" si="29"/>
        <v>1.5981516017105579E-2</v>
      </c>
      <c r="M78" s="102">
        <f t="shared" si="30"/>
        <v>-4.0761972229551816E-2</v>
      </c>
      <c r="N78" s="83">
        <f t="shared" si="31"/>
        <v>-9.3918749123584069E-2</v>
      </c>
      <c r="P78" s="62">
        <f t="shared" si="22"/>
        <v>2.9461554107886938</v>
      </c>
      <c r="Q78" s="236">
        <f t="shared" si="23"/>
        <v>3.0605142984010336</v>
      </c>
      <c r="R78" s="92">
        <f t="shared" si="32"/>
        <v>3.8816311995478074E-2</v>
      </c>
    </row>
    <row r="79" spans="1:18" ht="20.100000000000001" customHeight="1" x14ac:dyDescent="0.25">
      <c r="A79" s="57" t="s">
        <v>160</v>
      </c>
      <c r="B79" s="25">
        <v>15491.420000000007</v>
      </c>
      <c r="C79" s="223">
        <v>12302.78</v>
      </c>
      <c r="D79" s="4">
        <f t="shared" si="24"/>
        <v>1.8330031173460437E-2</v>
      </c>
      <c r="E79" s="229">
        <f t="shared" si="25"/>
        <v>1.4415951135016033E-2</v>
      </c>
      <c r="F79" s="102">
        <f t="shared" si="26"/>
        <v>-0.20583264800773624</v>
      </c>
      <c r="G79" s="83">
        <f t="shared" si="27"/>
        <v>-0.21353373605340598</v>
      </c>
      <c r="I79" s="25">
        <v>3160.6340000000009</v>
      </c>
      <c r="J79" s="223">
        <v>2713.5470000000009</v>
      </c>
      <c r="K79" s="31">
        <f t="shared" si="28"/>
        <v>1.5212662000701526E-2</v>
      </c>
      <c r="L79" s="229">
        <f t="shared" si="29"/>
        <v>1.2336987167236853E-2</v>
      </c>
      <c r="M79" s="102">
        <f t="shared" si="30"/>
        <v>-0.14145484735024677</v>
      </c>
      <c r="N79" s="83">
        <f t="shared" si="31"/>
        <v>-0.18903166542003377</v>
      </c>
      <c r="P79" s="62">
        <f t="shared" si="22"/>
        <v>2.0402480857145435</v>
      </c>
      <c r="Q79" s="236">
        <f t="shared" si="23"/>
        <v>2.205637262472385</v>
      </c>
      <c r="R79" s="92">
        <f t="shared" si="32"/>
        <v>8.1063267705465458E-2</v>
      </c>
    </row>
    <row r="80" spans="1:18" ht="20.100000000000001" customHeight="1" x14ac:dyDescent="0.25">
      <c r="A80" s="57" t="s">
        <v>177</v>
      </c>
      <c r="B80" s="25">
        <v>6387.5000000000009</v>
      </c>
      <c r="C80" s="223">
        <v>6444.2899999999981</v>
      </c>
      <c r="D80" s="4">
        <f t="shared" si="24"/>
        <v>7.5579303976316238E-3</v>
      </c>
      <c r="E80" s="229">
        <f t="shared" si="25"/>
        <v>7.5511851581408782E-3</v>
      </c>
      <c r="F80" s="102">
        <f t="shared" si="26"/>
        <v>8.89080234833616E-3</v>
      </c>
      <c r="G80" s="83">
        <f t="shared" si="27"/>
        <v>-8.9247176619400488E-4</v>
      </c>
      <c r="I80" s="25">
        <v>1991.2199999999996</v>
      </c>
      <c r="J80" s="223">
        <v>2179.8830000000003</v>
      </c>
      <c r="K80" s="31">
        <f t="shared" si="28"/>
        <v>9.5840761154366103E-3</v>
      </c>
      <c r="L80" s="229">
        <f t="shared" si="29"/>
        <v>9.9107141306481027E-3</v>
      </c>
      <c r="M80" s="102">
        <f t="shared" si="30"/>
        <v>9.474744126716321E-2</v>
      </c>
      <c r="N80" s="83">
        <f t="shared" si="31"/>
        <v>3.4081325239622449E-2</v>
      </c>
      <c r="P80" s="62">
        <f t="shared" si="22"/>
        <v>3.1173698630136975</v>
      </c>
      <c r="Q80" s="236">
        <f t="shared" si="23"/>
        <v>3.3826581361174011</v>
      </c>
      <c r="R80" s="92">
        <f t="shared" si="32"/>
        <v>8.51000313601665E-2</v>
      </c>
    </row>
    <row r="81" spans="1:18" ht="20.100000000000001" customHeight="1" x14ac:dyDescent="0.25">
      <c r="A81" s="57" t="s">
        <v>172</v>
      </c>
      <c r="B81" s="25">
        <v>19724.929999999989</v>
      </c>
      <c r="C81" s="223">
        <v>20593.009999999995</v>
      </c>
      <c r="D81" s="4">
        <f t="shared" si="24"/>
        <v>2.3339279536306198E-2</v>
      </c>
      <c r="E81" s="229">
        <f t="shared" si="25"/>
        <v>2.4130141795829594E-2</v>
      </c>
      <c r="F81" s="102">
        <f t="shared" ref="F81:F86" si="33">(C81-B81)/B81</f>
        <v>4.4009281655245716E-2</v>
      </c>
      <c r="G81" s="83">
        <f t="shared" ref="G81:G86" si="34">(E81-D81)/D81</f>
        <v>3.3885461558191776E-2</v>
      </c>
      <c r="I81" s="25">
        <v>1941.9800000000005</v>
      </c>
      <c r="J81" s="223">
        <v>2091.9519999999998</v>
      </c>
      <c r="K81" s="31">
        <f t="shared" si="28"/>
        <v>9.3470757297815406E-3</v>
      </c>
      <c r="L81" s="229">
        <f t="shared" si="29"/>
        <v>9.5109408381264301E-3</v>
      </c>
      <c r="M81" s="102">
        <f>(J81-I81)/I81</f>
        <v>7.7226336007579513E-2</v>
      </c>
      <c r="N81" s="83">
        <f>(L81-K81)/K81</f>
        <v>1.7531163016341514E-2</v>
      </c>
      <c r="P81" s="62">
        <f t="shared" si="22"/>
        <v>0.98453074358185377</v>
      </c>
      <c r="Q81" s="236">
        <f t="shared" si="23"/>
        <v>1.0158553800537173</v>
      </c>
      <c r="R81" s="92">
        <f>(Q81-P81)/P81</f>
        <v>3.181681900343749E-2</v>
      </c>
    </row>
    <row r="82" spans="1:18" ht="20.100000000000001" customHeight="1" x14ac:dyDescent="0.25">
      <c r="A82" s="57" t="s">
        <v>176</v>
      </c>
      <c r="B82" s="25">
        <v>40358.789999999964</v>
      </c>
      <c r="C82" s="223">
        <v>35361.279999999984</v>
      </c>
      <c r="D82" s="4">
        <f t="shared" si="24"/>
        <v>4.7754039256771963E-2</v>
      </c>
      <c r="E82" s="229">
        <f t="shared" si="25"/>
        <v>4.1435064639993524E-2</v>
      </c>
      <c r="F82" s="102">
        <f>(C82-B82)/B82</f>
        <v>-0.12382705229765274</v>
      </c>
      <c r="G82" s="83">
        <f>(E82-D82)/D82</f>
        <v>-0.13232335348223659</v>
      </c>
      <c r="I82" s="25">
        <v>2308.2209999999995</v>
      </c>
      <c r="J82" s="223">
        <v>1989.059</v>
      </c>
      <c r="K82" s="31">
        <f t="shared" si="28"/>
        <v>1.1109855141696653E-2</v>
      </c>
      <c r="L82" s="229">
        <f t="shared" si="29"/>
        <v>9.0431436632116419E-3</v>
      </c>
      <c r="M82" s="102">
        <f>(J82-I82)/I82</f>
        <v>-0.13827185525129509</v>
      </c>
      <c r="N82" s="83">
        <f>(L82-K82)/K82</f>
        <v>-0.18602506082445563</v>
      </c>
      <c r="P82" s="62">
        <f t="shared" si="22"/>
        <v>0.57192522372449761</v>
      </c>
      <c r="Q82" s="236">
        <f t="shared" si="23"/>
        <v>0.56249632366249214</v>
      </c>
      <c r="R82" s="92">
        <f>(Q82-P82)/P82</f>
        <v>-1.648624622743947E-2</v>
      </c>
    </row>
    <row r="83" spans="1:18" ht="20.100000000000001" customHeight="1" x14ac:dyDescent="0.25">
      <c r="A83" s="57" t="s">
        <v>178</v>
      </c>
      <c r="B83" s="25">
        <v>4304.7200000000021</v>
      </c>
      <c r="C83" s="223">
        <v>7742.850000000004</v>
      </c>
      <c r="D83" s="4">
        <f t="shared" si="24"/>
        <v>5.0935067148795013E-3</v>
      </c>
      <c r="E83" s="229">
        <f t="shared" si="25"/>
        <v>9.0727906412826163E-3</v>
      </c>
      <c r="F83" s="102">
        <f>(C83-B83)/B83</f>
        <v>0.79868841643591226</v>
      </c>
      <c r="G83" s="83">
        <f>(E83-D83)/D83</f>
        <v>0.78124642788406617</v>
      </c>
      <c r="I83" s="25">
        <v>752.97400000000005</v>
      </c>
      <c r="J83" s="223">
        <v>1885.0170000000001</v>
      </c>
      <c r="K83" s="31">
        <f t="shared" si="28"/>
        <v>3.6241902597125221E-3</v>
      </c>
      <c r="L83" s="229">
        <f t="shared" si="29"/>
        <v>8.5701226251188225E-3</v>
      </c>
      <c r="M83" s="102">
        <f>(J83-I83)/I83</f>
        <v>1.5034290692640118</v>
      </c>
      <c r="N83" s="83">
        <f>(L83-K83)/K83</f>
        <v>1.3646999773678057</v>
      </c>
      <c r="P83" s="62">
        <f t="shared" si="22"/>
        <v>1.7491822929249745</v>
      </c>
      <c r="Q83" s="236">
        <f t="shared" si="23"/>
        <v>2.4345260466107428</v>
      </c>
      <c r="R83" s="92">
        <f>(Q83-P83)/P83</f>
        <v>0.39180807881363788</v>
      </c>
    </row>
    <row r="84" spans="1:18" ht="20.100000000000001" customHeight="1" x14ac:dyDescent="0.25">
      <c r="A84" s="57" t="s">
        <v>179</v>
      </c>
      <c r="B84" s="25">
        <v>2508.27</v>
      </c>
      <c r="C84" s="223">
        <v>1806.5999999999997</v>
      </c>
      <c r="D84" s="4">
        <f t="shared" si="24"/>
        <v>2.9678794643393301E-3</v>
      </c>
      <c r="E84" s="229">
        <f t="shared" si="25"/>
        <v>2.1169083183247982E-3</v>
      </c>
      <c r="F84" s="102">
        <f t="shared" si="33"/>
        <v>-0.27974261144135215</v>
      </c>
      <c r="G84" s="83">
        <f t="shared" si="34"/>
        <v>-0.28672699017578324</v>
      </c>
      <c r="I84" s="25">
        <v>1445.6179999999997</v>
      </c>
      <c r="J84" s="223">
        <v>1163.702</v>
      </c>
      <c r="K84" s="31">
        <f t="shared" si="28"/>
        <v>6.9580021021510641E-3</v>
      </c>
      <c r="L84" s="229">
        <f t="shared" si="29"/>
        <v>5.2907049852049205E-3</v>
      </c>
      <c r="M84" s="102">
        <f t="shared" si="30"/>
        <v>-0.19501417386889189</v>
      </c>
      <c r="N84" s="83">
        <f t="shared" si="31"/>
        <v>-0.23962296826997209</v>
      </c>
      <c r="P84" s="62">
        <f t="shared" si="22"/>
        <v>5.7634066507991557</v>
      </c>
      <c r="Q84" s="236">
        <f t="shared" si="23"/>
        <v>6.4413926713162866</v>
      </c>
      <c r="R84" s="92">
        <f t="shared" si="32"/>
        <v>0.11763633239780523</v>
      </c>
    </row>
    <row r="85" spans="1:18" ht="20.100000000000001" customHeight="1" x14ac:dyDescent="0.25">
      <c r="A85" s="57" t="s">
        <v>182</v>
      </c>
      <c r="B85" s="25">
        <v>2561.1999999999998</v>
      </c>
      <c r="C85" s="223">
        <v>1543.75</v>
      </c>
      <c r="D85" s="4">
        <f t="shared" si="24"/>
        <v>3.0305082323935986E-3</v>
      </c>
      <c r="E85" s="229">
        <f t="shared" si="25"/>
        <v>1.8089102271747523E-3</v>
      </c>
      <c r="F85" s="102">
        <f t="shared" si="33"/>
        <v>-0.39725519287833821</v>
      </c>
      <c r="G85" s="83">
        <f t="shared" si="34"/>
        <v>-0.40310004512147013</v>
      </c>
      <c r="I85" s="25">
        <v>1959.7059999999999</v>
      </c>
      <c r="J85" s="223">
        <v>1116.2190000000001</v>
      </c>
      <c r="K85" s="31">
        <f t="shared" si="28"/>
        <v>9.4323939433502181E-3</v>
      </c>
      <c r="L85" s="229">
        <f t="shared" si="29"/>
        <v>5.0748262251679999E-3</v>
      </c>
      <c r="M85" s="102">
        <f t="shared" si="30"/>
        <v>-0.43041507246495131</v>
      </c>
      <c r="N85" s="83">
        <f t="shared" si="31"/>
        <v>-0.46197897843890179</v>
      </c>
      <c r="P85" s="62">
        <f t="shared" si="22"/>
        <v>7.6515149148836485</v>
      </c>
      <c r="Q85" s="236">
        <f t="shared" si="23"/>
        <v>7.2305684210526326</v>
      </c>
      <c r="R85" s="92">
        <f t="shared" si="32"/>
        <v>-5.5014790994159221E-2</v>
      </c>
    </row>
    <row r="86" spans="1:18" ht="20.100000000000001" customHeight="1" x14ac:dyDescent="0.25">
      <c r="A86" s="57" t="s">
        <v>181</v>
      </c>
      <c r="B86" s="25">
        <v>3299.3999999999992</v>
      </c>
      <c r="C86" s="223">
        <v>4091.2500000000014</v>
      </c>
      <c r="D86" s="4">
        <f t="shared" si="24"/>
        <v>3.9039742550208644E-3</v>
      </c>
      <c r="E86" s="229">
        <f t="shared" si="25"/>
        <v>4.7939782781724425E-3</v>
      </c>
      <c r="F86" s="102">
        <f t="shared" si="33"/>
        <v>0.2399981814875439</v>
      </c>
      <c r="G86" s="83">
        <f t="shared" si="34"/>
        <v>0.22797384537230295</v>
      </c>
      <c r="I86" s="25">
        <v>799.01400000000012</v>
      </c>
      <c r="J86" s="223">
        <v>1051.931</v>
      </c>
      <c r="K86" s="31">
        <f t="shared" si="28"/>
        <v>3.8457885082007369E-3</v>
      </c>
      <c r="L86" s="229">
        <f t="shared" si="29"/>
        <v>4.7825444880146267E-3</v>
      </c>
      <c r="M86" s="102">
        <f t="shared" si="30"/>
        <v>0.3165363810896929</v>
      </c>
      <c r="N86" s="83">
        <f t="shared" si="31"/>
        <v>0.24357969186718323</v>
      </c>
      <c r="P86" s="62">
        <f t="shared" si="22"/>
        <v>2.4216948536097482</v>
      </c>
      <c r="Q86" s="236">
        <f t="shared" si="23"/>
        <v>2.5711726245035127</v>
      </c>
      <c r="R86" s="92">
        <f t="shared" si="32"/>
        <v>6.1724445039371807E-2</v>
      </c>
    </row>
    <row r="87" spans="1:18" ht="20.100000000000001" customHeight="1" x14ac:dyDescent="0.25">
      <c r="A87" s="57" t="s">
        <v>180</v>
      </c>
      <c r="B87" s="25">
        <v>724.27</v>
      </c>
      <c r="C87" s="223">
        <v>1796.1699999999998</v>
      </c>
      <c r="D87" s="4">
        <f t="shared" si="24"/>
        <v>8.5698352236284229E-4</v>
      </c>
      <c r="E87" s="229">
        <f t="shared" si="25"/>
        <v>2.1046868228304289E-3</v>
      </c>
      <c r="F87" s="102">
        <f t="shared" ref="F87:F93" si="35">(C87-B87)/B87</f>
        <v>1.4799729382688775</v>
      </c>
      <c r="G87" s="83">
        <f t="shared" ref="G87:G93" si="36">(E87-D87)/D87</f>
        <v>1.4559244931891651</v>
      </c>
      <c r="I87" s="25">
        <v>499.51799999999992</v>
      </c>
      <c r="J87" s="223">
        <v>823.95100000000002</v>
      </c>
      <c r="K87" s="31">
        <f t="shared" si="28"/>
        <v>2.404263985411288E-3</v>
      </c>
      <c r="L87" s="229">
        <f t="shared" si="29"/>
        <v>3.7460463789394361E-3</v>
      </c>
      <c r="M87" s="102">
        <f t="shared" ref="M87:M93" si="37">(J87-I87)/I87</f>
        <v>0.64949211039442056</v>
      </c>
      <c r="N87" s="83">
        <f t="shared" ref="N87:N93" si="38">(L87-K87)/K87</f>
        <v>0.55808447061964983</v>
      </c>
      <c r="P87" s="62">
        <f t="shared" ref="P87:P94" si="39">(I87/B87)*10</f>
        <v>6.8968478606044687</v>
      </c>
      <c r="Q87" s="236">
        <f t="shared" ref="Q87:Q94" si="40">(J87/C87)*10</f>
        <v>4.587266238719053</v>
      </c>
      <c r="R87" s="92">
        <f t="shared" ref="R87:R94" si="41">(Q87-P87)/P87</f>
        <v>-0.3348749557138983</v>
      </c>
    </row>
    <row r="88" spans="1:18" ht="20.100000000000001" customHeight="1" x14ac:dyDescent="0.25">
      <c r="A88" s="57" t="s">
        <v>183</v>
      </c>
      <c r="B88" s="25">
        <v>1518.5100000000002</v>
      </c>
      <c r="C88" s="223">
        <v>2663.53</v>
      </c>
      <c r="D88" s="4">
        <f t="shared" si="24"/>
        <v>1.7967581820912089E-3</v>
      </c>
      <c r="E88" s="229">
        <f t="shared" si="25"/>
        <v>3.1210277942586356E-3</v>
      </c>
      <c r="F88" s="102">
        <f t="shared" si="35"/>
        <v>0.75404179096614432</v>
      </c>
      <c r="G88" s="83">
        <f t="shared" si="36"/>
        <v>0.73703274339685332</v>
      </c>
      <c r="I88" s="25">
        <v>468.37799999999999</v>
      </c>
      <c r="J88" s="223">
        <v>817.03800000000001</v>
      </c>
      <c r="K88" s="31">
        <f t="shared" si="28"/>
        <v>2.2543819381062712E-3</v>
      </c>
      <c r="L88" s="229">
        <f t="shared" si="29"/>
        <v>3.7146168174514247E-3</v>
      </c>
      <c r="M88" s="102">
        <f t="shared" si="37"/>
        <v>0.74439875485185047</v>
      </c>
      <c r="N88" s="83">
        <f t="shared" si="38"/>
        <v>0.64773180385386775</v>
      </c>
      <c r="P88" s="62">
        <f t="shared" si="39"/>
        <v>3.0844577908607773</v>
      </c>
      <c r="Q88" s="236">
        <f t="shared" si="40"/>
        <v>3.0675006476367828</v>
      </c>
      <c r="R88" s="92">
        <f t="shared" si="41"/>
        <v>-5.497609101424058E-3</v>
      </c>
    </row>
    <row r="89" spans="1:18" ht="20.100000000000001" customHeight="1" x14ac:dyDescent="0.25">
      <c r="A89" s="57" t="s">
        <v>184</v>
      </c>
      <c r="B89" s="25">
        <v>1137.5199999999998</v>
      </c>
      <c r="C89" s="223">
        <v>1314.61</v>
      </c>
      <c r="D89" s="4">
        <f t="shared" si="24"/>
        <v>1.3459564752898508E-3</v>
      </c>
      <c r="E89" s="229">
        <f t="shared" si="25"/>
        <v>1.5404122906857982E-3</v>
      </c>
      <c r="F89" s="102">
        <f t="shared" si="35"/>
        <v>0.1556807792390465</v>
      </c>
      <c r="G89" s="83">
        <f t="shared" si="36"/>
        <v>0.14447407398821832</v>
      </c>
      <c r="I89" s="25">
        <v>508.30800000000005</v>
      </c>
      <c r="J89" s="223">
        <v>776.02800000000025</v>
      </c>
      <c r="K89" s="31">
        <f t="shared" si="28"/>
        <v>2.4465717309415103E-3</v>
      </c>
      <c r="L89" s="229">
        <f t="shared" si="29"/>
        <v>3.528167183917021E-3</v>
      </c>
      <c r="M89" s="102">
        <f t="shared" si="37"/>
        <v>0.52668854316674174</v>
      </c>
      <c r="N89" s="83">
        <f t="shared" si="38"/>
        <v>0.44208614008602237</v>
      </c>
      <c r="P89" s="62">
        <f t="shared" si="39"/>
        <v>4.4685631900977576</v>
      </c>
      <c r="Q89" s="236">
        <f t="shared" si="40"/>
        <v>5.9031043427328278</v>
      </c>
      <c r="R89" s="92">
        <f t="shared" si="41"/>
        <v>0.32102962218683251</v>
      </c>
    </row>
    <row r="90" spans="1:18" ht="20.100000000000001" customHeight="1" x14ac:dyDescent="0.25">
      <c r="A90" s="57" t="s">
        <v>188</v>
      </c>
      <c r="B90" s="25">
        <v>1861.6900000000005</v>
      </c>
      <c r="C90" s="223">
        <v>1540.4399999999994</v>
      </c>
      <c r="D90" s="4">
        <f t="shared" si="24"/>
        <v>2.2028216738891305E-3</v>
      </c>
      <c r="E90" s="229">
        <f t="shared" si="25"/>
        <v>1.805031689294947E-3</v>
      </c>
      <c r="F90" s="102">
        <f t="shared" si="35"/>
        <v>-0.17255826695099671</v>
      </c>
      <c r="G90" s="83">
        <f t="shared" si="36"/>
        <v>-0.18058201864877987</v>
      </c>
      <c r="I90" s="25">
        <v>837.05699999999979</v>
      </c>
      <c r="J90" s="223">
        <v>697.21600000000001</v>
      </c>
      <c r="K90" s="31">
        <f t="shared" si="28"/>
        <v>4.0288958532753907E-3</v>
      </c>
      <c r="L90" s="229">
        <f t="shared" si="29"/>
        <v>3.1698529064697265E-3</v>
      </c>
      <c r="M90" s="102">
        <f t="shared" si="37"/>
        <v>-0.16706269704452603</v>
      </c>
      <c r="N90" s="83">
        <f t="shared" si="38"/>
        <v>-0.21322044006356827</v>
      </c>
      <c r="P90" s="62">
        <f t="shared" si="39"/>
        <v>4.4962211753836545</v>
      </c>
      <c r="Q90" s="236">
        <f t="shared" si="40"/>
        <v>4.5260834566747183</v>
      </c>
      <c r="R90" s="92">
        <f t="shared" si="41"/>
        <v>6.6416397517445828E-3</v>
      </c>
    </row>
    <row r="91" spans="1:18" ht="20.100000000000001" customHeight="1" x14ac:dyDescent="0.25">
      <c r="A91" s="57" t="s">
        <v>185</v>
      </c>
      <c r="B91" s="25">
        <v>1160.97</v>
      </c>
      <c r="C91" s="223">
        <v>852.03999999999985</v>
      </c>
      <c r="D91" s="4">
        <f t="shared" si="24"/>
        <v>1.3737033978455397E-3</v>
      </c>
      <c r="E91" s="229">
        <f t="shared" si="25"/>
        <v>9.9838955139237287E-4</v>
      </c>
      <c r="F91" s="102">
        <f t="shared" si="35"/>
        <v>-0.2660964538274031</v>
      </c>
      <c r="G91" s="83">
        <f t="shared" si="36"/>
        <v>-0.27321316016382702</v>
      </c>
      <c r="I91" s="25">
        <v>788.74000000000012</v>
      </c>
      <c r="J91" s="223">
        <v>554.77699999999982</v>
      </c>
      <c r="K91" s="31">
        <f t="shared" si="28"/>
        <v>3.7963380215593834E-3</v>
      </c>
      <c r="L91" s="229">
        <f t="shared" si="29"/>
        <v>2.5222620907904506E-3</v>
      </c>
      <c r="M91" s="102">
        <f t="shared" si="37"/>
        <v>-0.29662880036513967</v>
      </c>
      <c r="N91" s="83">
        <f t="shared" si="38"/>
        <v>-0.33560655651142296</v>
      </c>
      <c r="P91" s="62">
        <f t="shared" si="39"/>
        <v>6.7938017347562818</v>
      </c>
      <c r="Q91" s="236">
        <f t="shared" si="40"/>
        <v>6.51116144781935</v>
      </c>
      <c r="R91" s="92">
        <f t="shared" si="41"/>
        <v>-4.1602669311201365E-2</v>
      </c>
    </row>
    <row r="92" spans="1:18" ht="20.100000000000001" customHeight="1" x14ac:dyDescent="0.25">
      <c r="A92" s="57" t="s">
        <v>187</v>
      </c>
      <c r="B92" s="25">
        <v>1341.5700000000002</v>
      </c>
      <c r="C92" s="223">
        <v>812.33000000000038</v>
      </c>
      <c r="D92" s="4">
        <f t="shared" si="24"/>
        <v>1.5873961148415903E-3</v>
      </c>
      <c r="E92" s="229">
        <f t="shared" si="25"/>
        <v>9.5185881447181679E-4</v>
      </c>
      <c r="F92" s="102">
        <f t="shared" si="35"/>
        <v>-0.39449301937282416</v>
      </c>
      <c r="G92" s="83">
        <f t="shared" si="36"/>
        <v>-0.40036465657672038</v>
      </c>
      <c r="I92" s="25">
        <v>791.50500000000034</v>
      </c>
      <c r="J92" s="223">
        <v>482.28800000000012</v>
      </c>
      <c r="K92" s="31">
        <f t="shared" si="28"/>
        <v>3.8096464307051251E-3</v>
      </c>
      <c r="L92" s="229">
        <f t="shared" si="29"/>
        <v>2.1926949733733474E-3</v>
      </c>
      <c r="M92" s="102">
        <f t="shared" si="37"/>
        <v>-0.39066967359650295</v>
      </c>
      <c r="N92" s="83">
        <f t="shared" si="38"/>
        <v>-0.42443609577503422</v>
      </c>
      <c r="P92" s="62">
        <f t="shared" si="39"/>
        <v>5.8998412307967554</v>
      </c>
      <c r="Q92" s="236">
        <f t="shared" si="40"/>
        <v>5.9370945305479284</v>
      </c>
      <c r="R92" s="92">
        <f t="shared" si="41"/>
        <v>6.3142885196153034E-3</v>
      </c>
    </row>
    <row r="93" spans="1:18" ht="20.100000000000001" customHeight="1" x14ac:dyDescent="0.25">
      <c r="A93" s="57" t="s">
        <v>194</v>
      </c>
      <c r="B93" s="25">
        <v>1668.8999999999994</v>
      </c>
      <c r="C93" s="223">
        <v>2113.1499999999996</v>
      </c>
      <c r="D93" s="4">
        <f t="shared" si="24"/>
        <v>1.974705290114663E-3</v>
      </c>
      <c r="E93" s="229">
        <f t="shared" si="25"/>
        <v>2.4761124835979446E-3</v>
      </c>
      <c r="F93" s="102">
        <f t="shared" si="35"/>
        <v>0.26619330097669147</v>
      </c>
      <c r="G93" s="83">
        <f t="shared" si="36"/>
        <v>0.25391494922979974</v>
      </c>
      <c r="I93" s="25">
        <v>283.84699999999998</v>
      </c>
      <c r="J93" s="223">
        <v>452.55199999999996</v>
      </c>
      <c r="K93" s="31">
        <f t="shared" si="28"/>
        <v>1.3662032588756319E-3</v>
      </c>
      <c r="L93" s="229">
        <f t="shared" si="29"/>
        <v>2.0575019398990954E-3</v>
      </c>
      <c r="M93" s="102">
        <f t="shared" si="37"/>
        <v>0.59435188675589312</v>
      </c>
      <c r="N93" s="83">
        <f t="shared" si="38"/>
        <v>0.50599987705518545</v>
      </c>
      <c r="P93" s="62">
        <f t="shared" si="39"/>
        <v>1.7008029240817311</v>
      </c>
      <c r="Q93" s="236">
        <f t="shared" si="40"/>
        <v>2.1415990346165676</v>
      </c>
      <c r="R93" s="92">
        <f t="shared" si="41"/>
        <v>0.25916942186163267</v>
      </c>
    </row>
    <row r="94" spans="1:18" ht="20.100000000000001" customHeight="1" x14ac:dyDescent="0.25">
      <c r="A94" s="57" t="s">
        <v>186</v>
      </c>
      <c r="B94" s="25">
        <v>712.04000000000008</v>
      </c>
      <c r="C94" s="223">
        <v>1128.5500000000002</v>
      </c>
      <c r="D94" s="4">
        <f t="shared" si="24"/>
        <v>8.4251252607900134E-4</v>
      </c>
      <c r="E94" s="229">
        <f t="shared" si="25"/>
        <v>1.3223939348198006E-3</v>
      </c>
      <c r="F94" s="102">
        <f>(C94-B94)/B94</f>
        <v>0.58495309252289207</v>
      </c>
      <c r="G94" s="83">
        <f>(E94-D94)/D94</f>
        <v>0.56958370811901904</v>
      </c>
      <c r="I94" s="25">
        <v>307.7</v>
      </c>
      <c r="J94" s="223">
        <v>445.44999999999987</v>
      </c>
      <c r="K94" s="31">
        <f t="shared" si="28"/>
        <v>1.4810117519509878E-3</v>
      </c>
      <c r="L94" s="229">
        <f t="shared" si="29"/>
        <v>2.0252131006559507E-3</v>
      </c>
      <c r="M94" s="102">
        <f>(J94-I94)/I94</f>
        <v>0.44767630809229736</v>
      </c>
      <c r="N94" s="83">
        <f>(L94-K94)/K94</f>
        <v>0.36745241757066932</v>
      </c>
      <c r="P94" s="62">
        <f t="shared" si="39"/>
        <v>4.3213864389641028</v>
      </c>
      <c r="Q94" s="236">
        <f t="shared" si="40"/>
        <v>3.9471002613973667</v>
      </c>
      <c r="R94" s="92">
        <f t="shared" si="41"/>
        <v>-8.6612521896203706E-2</v>
      </c>
    </row>
    <row r="95" spans="1:18" ht="20.100000000000001" customHeight="1" thickBot="1" x14ac:dyDescent="0.3">
      <c r="A95" s="14" t="s">
        <v>18</v>
      </c>
      <c r="B95" s="25">
        <f>B96-SUM(B68:B94)</f>
        <v>25258.829999999958</v>
      </c>
      <c r="C95" s="223">
        <f>C96-SUM(C68:C94)</f>
        <v>26434.269999999786</v>
      </c>
      <c r="D95" s="4">
        <f t="shared" si="24"/>
        <v>2.9887198288158005E-2</v>
      </c>
      <c r="E95" s="229">
        <f t="shared" si="25"/>
        <v>3.0974718283982738E-2</v>
      </c>
      <c r="F95" s="102">
        <f t="shared" si="26"/>
        <v>4.6535805498506055E-2</v>
      </c>
      <c r="G95" s="83">
        <f t="shared" si="27"/>
        <v>3.6387485549478023E-2</v>
      </c>
      <c r="I95" s="25">
        <f>I96-SUM(I68:I94)</f>
        <v>5655.2909999999974</v>
      </c>
      <c r="J95" s="223">
        <f>J96-SUM(J68:J94)</f>
        <v>6185.4959999999555</v>
      </c>
      <c r="K95" s="31">
        <f t="shared" si="28"/>
        <v>2.721986490641095E-2</v>
      </c>
      <c r="L95" s="229">
        <f t="shared" si="29"/>
        <v>2.8122005911448859E-2</v>
      </c>
      <c r="M95" s="102">
        <f t="shared" si="30"/>
        <v>9.3753796223741331E-2</v>
      </c>
      <c r="N95" s="83">
        <f t="shared" si="31"/>
        <v>3.314274365944532E-2</v>
      </c>
      <c r="P95" s="62">
        <f t="shared" si="22"/>
        <v>2.2389362452655197</v>
      </c>
      <c r="Q95" s="236">
        <f t="shared" si="23"/>
        <v>2.3399534013990193</v>
      </c>
      <c r="R95" s="92">
        <f t="shared" si="32"/>
        <v>4.5118370988504755E-2</v>
      </c>
    </row>
    <row r="96" spans="1:18" s="2" customFormat="1" ht="26.25" customHeight="1" thickBot="1" x14ac:dyDescent="0.3">
      <c r="A96" s="18" t="s">
        <v>19</v>
      </c>
      <c r="B96" s="23">
        <v>845138.7699999999</v>
      </c>
      <c r="C96" s="242">
        <v>853414.37999999977</v>
      </c>
      <c r="D96" s="20">
        <f>SUM(D68:D95)</f>
        <v>1.0000000000000004</v>
      </c>
      <c r="E96" s="243">
        <f>SUM(E68:E95)</f>
        <v>1</v>
      </c>
      <c r="F96" s="103">
        <f t="shared" si="26"/>
        <v>9.7920132098541293E-3</v>
      </c>
      <c r="G96" s="99">
        <v>0</v>
      </c>
      <c r="I96" s="23">
        <v>207763.37499999997</v>
      </c>
      <c r="J96" s="242">
        <v>219952.16199999995</v>
      </c>
      <c r="K96" s="30">
        <f t="shared" si="28"/>
        <v>1</v>
      </c>
      <c r="L96" s="243">
        <f t="shared" si="29"/>
        <v>1</v>
      </c>
      <c r="M96" s="103">
        <f t="shared" si="30"/>
        <v>5.8666677897391606E-2</v>
      </c>
      <c r="N96" s="99">
        <f t="shared" si="31"/>
        <v>0</v>
      </c>
      <c r="P96" s="56">
        <f t="shared" si="22"/>
        <v>2.4583344460697267</v>
      </c>
      <c r="Q96" s="250">
        <f t="shared" si="23"/>
        <v>2.5773196134801477</v>
      </c>
      <c r="R96" s="98">
        <f t="shared" si="32"/>
        <v>4.840072415722322E-2</v>
      </c>
    </row>
  </sheetData>
  <customSheetViews>
    <customSheetView guid="{D2454DF7-9151-402B-B9E4-208D72282370}" showGridLines="0" fitToPage="1" hiddenColumns="1" topLeftCell="A25">
      <selection activeCell="N7" sqref="N7:N10"/>
      <pageMargins left="0.31496062992125984" right="0.31496062992125984" top="0.35433070866141736" bottom="0.35433070866141736" header="0.31496062992125984" footer="0.31496062992125984"/>
      <printOptions horizontalCentered="1"/>
      <pageSetup paperSize="9" scale="44" orientation="portrait" r:id="rId1"/>
    </customSheetView>
  </customSheetViews>
  <mergeCells count="45">
    <mergeCell ref="P66:Q66"/>
    <mergeCell ref="P4:Q4"/>
    <mergeCell ref="P5:Q5"/>
    <mergeCell ref="P36:Q36"/>
    <mergeCell ref="P37:Q37"/>
    <mergeCell ref="P65:Q65"/>
    <mergeCell ref="K65:L65"/>
    <mergeCell ref="M65:N65"/>
    <mergeCell ref="B66:C66"/>
    <mergeCell ref="D66:E66"/>
    <mergeCell ref="F66:G66"/>
    <mergeCell ref="I66:J66"/>
    <mergeCell ref="K66:L66"/>
    <mergeCell ref="M66:N66"/>
    <mergeCell ref="A65:A67"/>
    <mergeCell ref="B65:C65"/>
    <mergeCell ref="D65:E65"/>
    <mergeCell ref="F65:G65"/>
    <mergeCell ref="I65:J65"/>
    <mergeCell ref="K36:L36"/>
    <mergeCell ref="M36:N36"/>
    <mergeCell ref="B37:C37"/>
    <mergeCell ref="D37:E37"/>
    <mergeCell ref="F37:G37"/>
    <mergeCell ref="I37:J37"/>
    <mergeCell ref="K37:L37"/>
    <mergeCell ref="M37:N37"/>
    <mergeCell ref="A36:A38"/>
    <mergeCell ref="B36:C36"/>
    <mergeCell ref="D36:E36"/>
    <mergeCell ref="F36:G36"/>
    <mergeCell ref="I36:J36"/>
    <mergeCell ref="A4:A6"/>
    <mergeCell ref="B4:C4"/>
    <mergeCell ref="D5:E5"/>
    <mergeCell ref="D4:E4"/>
    <mergeCell ref="F4:G4"/>
    <mergeCell ref="F5:G5"/>
    <mergeCell ref="B5:C5"/>
    <mergeCell ref="I4:J4"/>
    <mergeCell ref="K4:L4"/>
    <mergeCell ref="M4:N4"/>
    <mergeCell ref="I5:J5"/>
    <mergeCell ref="K5:L5"/>
    <mergeCell ref="M5:N5"/>
  </mergeCells>
  <conditionalFormatting sqref="S7:S33">
    <cfRule type="cellIs" dxfId="1" priority="27" operator="greaterThan">
      <formula>0</formula>
    </cfRule>
    <cfRule type="cellIs" dxfId="0" priority="28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B666C80E-09AD-47EE-AB05-0B5F8A38A5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F39:G62 F68:G96</xm:sqref>
        </x14:conditionalFormatting>
        <x14:conditionalFormatting xmlns:xm="http://schemas.microsoft.com/office/excel/2006/main">
          <x14:cfRule type="iconSet" priority="2" id="{E489B013-DFD0-4B47-944A-DED4BCDCCC5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M7:N33 M39:N62 M68:N96</xm:sqref>
        </x14:conditionalFormatting>
        <x14:conditionalFormatting xmlns:xm="http://schemas.microsoft.com/office/excel/2006/main">
          <x14:cfRule type="iconSet" priority="1" id="{5808023C-AE2D-4A8A-84ED-44A967D2F9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R7:R33 R39:R62 R68:R96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>
    <pageSetUpPr fitToPage="1"/>
  </sheetPr>
  <dimension ref="A1:U19"/>
  <sheetViews>
    <sheetView showGridLines="0" workbookViewId="0">
      <selection activeCell="L7" sqref="L7:M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10" width="9.5703125" customWidth="1"/>
    <col min="11" max="11" width="2.140625" customWidth="1"/>
    <col min="16" max="17" width="9.5703125" customWidth="1"/>
    <col min="18" max="18" width="2" style="13" customWidth="1"/>
    <col min="19" max="20" width="9.140625" style="51"/>
    <col min="21" max="21" width="10.85546875" customWidth="1"/>
  </cols>
  <sheetData>
    <row r="1" spans="1:21" ht="15.75" x14ac:dyDescent="0.25">
      <c r="A1" s="41" t="s">
        <v>103</v>
      </c>
      <c r="B1" s="6"/>
    </row>
    <row r="3" spans="1:21" ht="15.75" thickBot="1" x14ac:dyDescent="0.3"/>
    <row r="4" spans="1:21" x14ac:dyDescent="0.25">
      <c r="A4" s="371" t="s">
        <v>17</v>
      </c>
      <c r="B4" s="386"/>
      <c r="C4" s="386"/>
      <c r="D4" s="386"/>
      <c r="E4" s="389" t="s">
        <v>1</v>
      </c>
      <c r="F4" s="390"/>
      <c r="G4" s="384" t="s">
        <v>13</v>
      </c>
      <c r="H4" s="384"/>
      <c r="I4" s="397" t="s">
        <v>134</v>
      </c>
      <c r="J4" s="385"/>
      <c r="L4" s="391" t="s">
        <v>20</v>
      </c>
      <c r="M4" s="384"/>
      <c r="N4" s="382" t="s">
        <v>13</v>
      </c>
      <c r="O4" s="383"/>
      <c r="P4" s="398" t="s">
        <v>134</v>
      </c>
      <c r="Q4" s="385"/>
      <c r="R4"/>
      <c r="S4" s="395" t="s">
        <v>23</v>
      </c>
      <c r="T4" s="384"/>
      <c r="U4" s="208" t="s">
        <v>0</v>
      </c>
    </row>
    <row r="5" spans="1:21" x14ac:dyDescent="0.25">
      <c r="A5" s="387"/>
      <c r="B5" s="388"/>
      <c r="C5" s="388"/>
      <c r="D5" s="388"/>
      <c r="E5" s="392" t="s">
        <v>222</v>
      </c>
      <c r="F5" s="393"/>
      <c r="G5" s="380" t="str">
        <f>E5</f>
        <v>jan-ago</v>
      </c>
      <c r="H5" s="380"/>
      <c r="I5" s="392" t="str">
        <f>G5</f>
        <v>jan-ago</v>
      </c>
      <c r="J5" s="381"/>
      <c r="L5" s="394" t="str">
        <f>E5</f>
        <v>jan-ago</v>
      </c>
      <c r="M5" s="380"/>
      <c r="N5" s="378" t="str">
        <f>E5</f>
        <v>jan-ago</v>
      </c>
      <c r="O5" s="379"/>
      <c r="P5" s="380" t="str">
        <f>E5</f>
        <v>jan-ago</v>
      </c>
      <c r="Q5" s="381"/>
      <c r="R5"/>
      <c r="S5" s="394" t="str">
        <f>E5</f>
        <v>jan-ago</v>
      </c>
      <c r="T5" s="393"/>
      <c r="U5" s="209" t="s">
        <v>132</v>
      </c>
    </row>
    <row r="6" spans="1:21" ht="15.75" thickBot="1" x14ac:dyDescent="0.3">
      <c r="A6" s="372"/>
      <c r="B6" s="396"/>
      <c r="C6" s="396"/>
      <c r="D6" s="396"/>
      <c r="E6" s="148">
        <v>2017</v>
      </c>
      <c r="F6" s="241">
        <v>2018</v>
      </c>
      <c r="G6" s="295">
        <f>E6</f>
        <v>2017</v>
      </c>
      <c r="H6" s="219">
        <f>F6</f>
        <v>2018</v>
      </c>
      <c r="I6" s="221" t="s">
        <v>1</v>
      </c>
      <c r="J6" s="222" t="s">
        <v>15</v>
      </c>
      <c r="L6" s="294">
        <f>E6</f>
        <v>2017</v>
      </c>
      <c r="M6" s="220">
        <f>F6</f>
        <v>2018</v>
      </c>
      <c r="N6" s="218">
        <f>G6</f>
        <v>2017</v>
      </c>
      <c r="O6" s="219">
        <f>H6</f>
        <v>2018</v>
      </c>
      <c r="P6" s="217">
        <v>1000</v>
      </c>
      <c r="Q6" s="222" t="s">
        <v>15</v>
      </c>
      <c r="R6"/>
      <c r="S6" s="294">
        <f>E6</f>
        <v>2017</v>
      </c>
      <c r="T6" s="220">
        <f>F6</f>
        <v>2018</v>
      </c>
      <c r="U6" s="209" t="s">
        <v>24</v>
      </c>
    </row>
    <row r="7" spans="1:21" ht="24" customHeight="1" thickBot="1" x14ac:dyDescent="0.3">
      <c r="A7" s="18" t="s">
        <v>21</v>
      </c>
      <c r="B7" s="19"/>
      <c r="C7" s="19"/>
      <c r="D7" s="19"/>
      <c r="E7" s="23">
        <v>678955.17999999924</v>
      </c>
      <c r="F7" s="242">
        <v>800986.66000000015</v>
      </c>
      <c r="G7" s="20">
        <f>E7/E15</f>
        <v>0.46562568202549148</v>
      </c>
      <c r="H7" s="243">
        <f>F7/F15</f>
        <v>0.5044858800175287</v>
      </c>
      <c r="I7" s="153">
        <f t="shared" ref="I7:I18" si="0">(F7-E7)/E7</f>
        <v>0.17973422045325738</v>
      </c>
      <c r="J7" s="99">
        <f t="shared" ref="J7:J18" si="1">(H7-G7)/G7</f>
        <v>8.3458021093238896E-2</v>
      </c>
      <c r="K7" s="12"/>
      <c r="L7" s="23">
        <v>120395.48199999997</v>
      </c>
      <c r="M7" s="242">
        <v>135429.4529999998</v>
      </c>
      <c r="N7" s="20">
        <f>L7/L15</f>
        <v>0.43128948383533516</v>
      </c>
      <c r="O7" s="243">
        <f>M7/M15</f>
        <v>0.44321280081496761</v>
      </c>
      <c r="P7" s="153">
        <f t="shared" ref="P7:P18" si="2">(M7-L7)/L7</f>
        <v>0.12487155456547641</v>
      </c>
      <c r="Q7" s="99">
        <f t="shared" ref="Q7:Q18" si="3">(O7-N7)/N7</f>
        <v>2.7645740103843405E-2</v>
      </c>
      <c r="R7" s="67"/>
      <c r="S7" s="334">
        <f>(L7/E7)*10</f>
        <v>1.7732463871915685</v>
      </c>
      <c r="T7" s="335">
        <f>(M7/F7)*10</f>
        <v>1.6907828777073488</v>
      </c>
      <c r="U7" s="95">
        <f>(T7-S7)/S7</f>
        <v>-4.6504259126011069E-2</v>
      </c>
    </row>
    <row r="8" spans="1:21" s="9" customFormat="1" ht="24" customHeight="1" x14ac:dyDescent="0.25">
      <c r="A8" s="73"/>
      <c r="B8" s="303" t="s">
        <v>36</v>
      </c>
      <c r="C8" s="303"/>
      <c r="D8" s="304"/>
      <c r="E8" s="306">
        <v>453842.86999999918</v>
      </c>
      <c r="F8" s="307">
        <v>491104.9800000001</v>
      </c>
      <c r="G8" s="308">
        <f>E8/E7</f>
        <v>0.66844304803742671</v>
      </c>
      <c r="H8" s="309">
        <f>F8/F7</f>
        <v>0.61312504255688849</v>
      </c>
      <c r="I8" s="318">
        <f t="shared" si="0"/>
        <v>8.2103548305167792E-2</v>
      </c>
      <c r="J8" s="317">
        <f t="shared" si="1"/>
        <v>-8.2756497569918513E-2</v>
      </c>
      <c r="K8" s="5"/>
      <c r="L8" s="306">
        <v>105758.28399999997</v>
      </c>
      <c r="M8" s="307">
        <v>112581.29299999982</v>
      </c>
      <c r="N8" s="321">
        <f>L8/L7</f>
        <v>0.87842402591153701</v>
      </c>
      <c r="O8" s="309">
        <f>M8/M7</f>
        <v>0.83129105601571007</v>
      </c>
      <c r="P8" s="316">
        <f t="shared" si="2"/>
        <v>6.4515125831654446E-2</v>
      </c>
      <c r="Q8" s="317">
        <f t="shared" si="3"/>
        <v>-5.3656285012146893E-2</v>
      </c>
      <c r="R8" s="72"/>
      <c r="S8" s="336">
        <f t="shared" ref="S8:T18" si="4">(L8/E8)*10</f>
        <v>2.3302841355643675</v>
      </c>
      <c r="T8" s="337">
        <f t="shared" si="4"/>
        <v>2.2924078880242629</v>
      </c>
      <c r="U8" s="310">
        <f t="shared" ref="U8:U18" si="5">(T8-S8)/S8</f>
        <v>-1.6253918121848034E-2</v>
      </c>
    </row>
    <row r="9" spans="1:21" ht="24" customHeight="1" x14ac:dyDescent="0.25">
      <c r="A9" s="14"/>
      <c r="B9" s="1" t="s">
        <v>40</v>
      </c>
      <c r="D9" s="1"/>
      <c r="E9" s="25">
        <v>84062.560000000027</v>
      </c>
      <c r="F9" s="223">
        <v>102599.04000000005</v>
      </c>
      <c r="G9" s="4">
        <f>E9/E7</f>
        <v>0.12381164836241491</v>
      </c>
      <c r="H9" s="229">
        <f>F9/F7</f>
        <v>0.12809082238648023</v>
      </c>
      <c r="I9" s="314">
        <f t="shared" si="0"/>
        <v>0.22050815487893802</v>
      </c>
      <c r="J9" s="315">
        <f t="shared" si="1"/>
        <v>3.456196634697524E-2</v>
      </c>
      <c r="K9" s="1"/>
      <c r="L9" s="25">
        <v>8691.4849999999969</v>
      </c>
      <c r="M9" s="223">
        <v>10540.571999999987</v>
      </c>
      <c r="N9" s="4">
        <f>L9/L7</f>
        <v>7.2191122587141596E-2</v>
      </c>
      <c r="O9" s="229">
        <f>M9/M7</f>
        <v>7.7830721209514175E-2</v>
      </c>
      <c r="P9" s="314">
        <f t="shared" si="2"/>
        <v>0.21274695866126342</v>
      </c>
      <c r="Q9" s="315">
        <f t="shared" si="3"/>
        <v>7.812038960282193E-2</v>
      </c>
      <c r="R9" s="8"/>
      <c r="S9" s="336">
        <f t="shared" si="4"/>
        <v>1.0339305631424969</v>
      </c>
      <c r="T9" s="337">
        <f t="shared" si="4"/>
        <v>1.0273558115163635</v>
      </c>
      <c r="U9" s="310">
        <f t="shared" si="5"/>
        <v>-6.3589875959854736E-3</v>
      </c>
    </row>
    <row r="10" spans="1:21" ht="24" customHeight="1" thickBot="1" x14ac:dyDescent="0.3">
      <c r="A10" s="14"/>
      <c r="B10" s="1" t="s">
        <v>39</v>
      </c>
      <c r="D10" s="1"/>
      <c r="E10" s="25">
        <v>141049.75</v>
      </c>
      <c r="F10" s="223">
        <v>207282.64</v>
      </c>
      <c r="G10" s="4">
        <f>E10/E7</f>
        <v>0.20774530360015836</v>
      </c>
      <c r="H10" s="229">
        <f>F10/F7</f>
        <v>0.25878413505663123</v>
      </c>
      <c r="I10" s="319">
        <f t="shared" si="0"/>
        <v>0.46957112649969257</v>
      </c>
      <c r="J10" s="312">
        <f t="shared" si="1"/>
        <v>0.24567983281444425</v>
      </c>
      <c r="K10" s="1"/>
      <c r="L10" s="25">
        <v>5945.7129999999979</v>
      </c>
      <c r="M10" s="223">
        <v>12307.588000000012</v>
      </c>
      <c r="N10" s="4">
        <f>L10/L7</f>
        <v>4.9384851501321284E-2</v>
      </c>
      <c r="O10" s="229">
        <f>M10/M7</f>
        <v>9.0878222774775808E-2</v>
      </c>
      <c r="P10" s="320">
        <f t="shared" si="2"/>
        <v>1.0699936239774803</v>
      </c>
      <c r="Q10" s="315">
        <f t="shared" si="3"/>
        <v>0.84020443540959877</v>
      </c>
      <c r="R10" s="8"/>
      <c r="S10" s="336">
        <f t="shared" si="4"/>
        <v>0.42153304064700559</v>
      </c>
      <c r="T10" s="337">
        <f t="shared" si="4"/>
        <v>0.59375874409936169</v>
      </c>
      <c r="U10" s="310">
        <f t="shared" si="5"/>
        <v>0.40856987909656883</v>
      </c>
    </row>
    <row r="11" spans="1:21" ht="24" customHeight="1" thickBot="1" x14ac:dyDescent="0.3">
      <c r="A11" s="18" t="s">
        <v>22</v>
      </c>
      <c r="B11" s="19"/>
      <c r="C11" s="19"/>
      <c r="D11" s="19"/>
      <c r="E11" s="23">
        <v>779201.46000000124</v>
      </c>
      <c r="F11" s="242">
        <v>786741.94000000239</v>
      </c>
      <c r="G11" s="20">
        <f>E11/E15</f>
        <v>0.53437431797450863</v>
      </c>
      <c r="H11" s="243">
        <f>F11/F15</f>
        <v>0.49551411998247125</v>
      </c>
      <c r="I11" s="153">
        <f t="shared" si="0"/>
        <v>9.6771892598881085E-3</v>
      </c>
      <c r="J11" s="99">
        <f t="shared" si="1"/>
        <v>-7.2720931161761287E-2</v>
      </c>
      <c r="K11" s="12"/>
      <c r="L11" s="23">
        <v>158756.88899999994</v>
      </c>
      <c r="M11" s="242">
        <v>170133.5919999998</v>
      </c>
      <c r="N11" s="20">
        <f>L11/L15</f>
        <v>0.56871051616466461</v>
      </c>
      <c r="O11" s="243">
        <f>M11/M15</f>
        <v>0.5567871991850325</v>
      </c>
      <c r="P11" s="153">
        <f t="shared" si="2"/>
        <v>7.1661161110305377E-2</v>
      </c>
      <c r="Q11" s="99">
        <f t="shared" si="3"/>
        <v>-2.0965529282000888E-2</v>
      </c>
      <c r="R11" s="8"/>
      <c r="S11" s="338">
        <f t="shared" si="4"/>
        <v>2.0374305895166018</v>
      </c>
      <c r="T11" s="339">
        <f t="shared" si="4"/>
        <v>2.1625082298269147</v>
      </c>
      <c r="U11" s="98">
        <f t="shared" si="5"/>
        <v>6.1389890263691703E-2</v>
      </c>
    </row>
    <row r="12" spans="1:21" s="9" customFormat="1" ht="24" customHeight="1" x14ac:dyDescent="0.25">
      <c r="A12" s="73"/>
      <c r="B12" s="5" t="s">
        <v>36</v>
      </c>
      <c r="C12" s="5"/>
      <c r="D12" s="5"/>
      <c r="E12" s="42">
        <v>593720.80000000121</v>
      </c>
      <c r="F12" s="225">
        <v>588055.22000000242</v>
      </c>
      <c r="G12" s="74">
        <f>E12/E11</f>
        <v>0.76196058462210825</v>
      </c>
      <c r="H12" s="231">
        <f>F12/F11</f>
        <v>0.74745630060093227</v>
      </c>
      <c r="I12" s="318">
        <f t="shared" si="0"/>
        <v>-9.5424987637266236E-3</v>
      </c>
      <c r="J12" s="317">
        <f t="shared" si="1"/>
        <v>-1.9035478099394515E-2</v>
      </c>
      <c r="K12" s="5"/>
      <c r="L12" s="42">
        <v>143906.89299999995</v>
      </c>
      <c r="M12" s="225">
        <v>152295.15799999979</v>
      </c>
      <c r="N12" s="74">
        <f>L12/L11</f>
        <v>0.90646077727058516</v>
      </c>
      <c r="O12" s="231">
        <f>M12/M11</f>
        <v>0.89515042978696391</v>
      </c>
      <c r="P12" s="318">
        <f t="shared" si="2"/>
        <v>5.8289528910889919E-2</v>
      </c>
      <c r="Q12" s="317">
        <f t="shared" si="3"/>
        <v>-1.2477481394923093E-2</v>
      </c>
      <c r="R12" s="72"/>
      <c r="S12" s="336">
        <f t="shared" si="4"/>
        <v>2.4238142406329652</v>
      </c>
      <c r="T12" s="337">
        <f t="shared" si="4"/>
        <v>2.5898104943273728</v>
      </c>
      <c r="U12" s="310">
        <f t="shared" si="5"/>
        <v>6.84855509599855E-2</v>
      </c>
    </row>
    <row r="13" spans="1:21" ht="24" customHeight="1" x14ac:dyDescent="0.25">
      <c r="A13" s="14"/>
      <c r="B13" s="5" t="s">
        <v>40</v>
      </c>
      <c r="D13" s="5"/>
      <c r="E13" s="273">
        <v>82338.76999999996</v>
      </c>
      <c r="F13" s="269">
        <v>84947.400000000009</v>
      </c>
      <c r="G13" s="261">
        <f>E13/E11</f>
        <v>0.10567070806053139</v>
      </c>
      <c r="H13" s="272">
        <f>F13/F11</f>
        <v>0.10797365143645418</v>
      </c>
      <c r="I13" s="314">
        <f t="shared" si="0"/>
        <v>3.1681673165630836E-2</v>
      </c>
      <c r="J13" s="315">
        <f t="shared" si="1"/>
        <v>2.1793583275732369E-2</v>
      </c>
      <c r="K13" s="324"/>
      <c r="L13" s="273">
        <v>7975.329999999999</v>
      </c>
      <c r="M13" s="269">
        <v>8977.9430000000011</v>
      </c>
      <c r="N13" s="261">
        <f>L13/L11</f>
        <v>5.0236119202361054E-2</v>
      </c>
      <c r="O13" s="272">
        <f>M13/M11</f>
        <v>5.2769960914009338E-2</v>
      </c>
      <c r="P13" s="314">
        <f t="shared" si="2"/>
        <v>0.12571429646171409</v>
      </c>
      <c r="Q13" s="315">
        <f t="shared" si="3"/>
        <v>5.043864358712636E-2</v>
      </c>
      <c r="R13" s="325"/>
      <c r="S13" s="336">
        <f t="shared" si="4"/>
        <v>0.9685996038075384</v>
      </c>
      <c r="T13" s="337">
        <f t="shared" si="4"/>
        <v>1.0568826120634651</v>
      </c>
      <c r="U13" s="310">
        <f t="shared" si="5"/>
        <v>9.1144997281527515E-2</v>
      </c>
    </row>
    <row r="14" spans="1:21" ht="24" customHeight="1" thickBot="1" x14ac:dyDescent="0.3">
      <c r="A14" s="14"/>
      <c r="B14" s="1" t="s">
        <v>39</v>
      </c>
      <c r="D14" s="1"/>
      <c r="E14" s="273">
        <v>103141.88999999998</v>
      </c>
      <c r="F14" s="269">
        <v>113739.31999999999</v>
      </c>
      <c r="G14" s="261">
        <f>E14/E11</f>
        <v>0.13236870731736028</v>
      </c>
      <c r="H14" s="272">
        <f>F14/F11</f>
        <v>0.14457004796261358</v>
      </c>
      <c r="I14" s="319">
        <f t="shared" si="0"/>
        <v>0.10274612962783607</v>
      </c>
      <c r="J14" s="312">
        <f t="shared" si="1"/>
        <v>9.2176926801891365E-2</v>
      </c>
      <c r="K14" s="324"/>
      <c r="L14" s="273">
        <v>6874.6660000000011</v>
      </c>
      <c r="M14" s="269">
        <v>8860.4910000000018</v>
      </c>
      <c r="N14" s="261">
        <f>L14/L11</f>
        <v>4.3303103527053896E-2</v>
      </c>
      <c r="O14" s="272">
        <f>M14/M11</f>
        <v>5.2079609299026684E-2</v>
      </c>
      <c r="P14" s="320">
        <f t="shared" si="2"/>
        <v>0.28886130613472721</v>
      </c>
      <c r="Q14" s="315">
        <f t="shared" si="3"/>
        <v>0.20267613766966169</v>
      </c>
      <c r="R14" s="325"/>
      <c r="S14" s="336">
        <f t="shared" si="4"/>
        <v>0.666525114092829</v>
      </c>
      <c r="T14" s="337">
        <f t="shared" si="4"/>
        <v>0.77901740576609757</v>
      </c>
      <c r="U14" s="310">
        <f t="shared" si="5"/>
        <v>0.16877427315904772</v>
      </c>
    </row>
    <row r="15" spans="1:21" ht="24" customHeight="1" thickBot="1" x14ac:dyDescent="0.3">
      <c r="A15" s="18" t="s">
        <v>12</v>
      </c>
      <c r="B15" s="19"/>
      <c r="C15" s="19"/>
      <c r="D15" s="19"/>
      <c r="E15" s="23">
        <v>1458156.6400000004</v>
      </c>
      <c r="F15" s="242">
        <v>1587728.6000000027</v>
      </c>
      <c r="G15" s="20">
        <f>G7+G11</f>
        <v>1</v>
      </c>
      <c r="H15" s="243">
        <f>H7+H11</f>
        <v>1</v>
      </c>
      <c r="I15" s="153">
        <f t="shared" si="0"/>
        <v>8.8860110392531125E-2</v>
      </c>
      <c r="J15" s="99">
        <v>0</v>
      </c>
      <c r="K15" s="12"/>
      <c r="L15" s="23">
        <v>279152.37099999998</v>
      </c>
      <c r="M15" s="242">
        <v>305563.04499999958</v>
      </c>
      <c r="N15" s="20">
        <f>N7+N11</f>
        <v>0.99999999999999978</v>
      </c>
      <c r="O15" s="243">
        <f>O7+O11</f>
        <v>1</v>
      </c>
      <c r="P15" s="153">
        <f t="shared" si="2"/>
        <v>9.461024423826081E-2</v>
      </c>
      <c r="Q15" s="99">
        <v>0</v>
      </c>
      <c r="R15" s="8"/>
      <c r="S15" s="338">
        <f t="shared" si="4"/>
        <v>1.9144196401286484</v>
      </c>
      <c r="T15" s="339">
        <f t="shared" si="4"/>
        <v>1.9245294504362966</v>
      </c>
      <c r="U15" s="98">
        <f t="shared" si="5"/>
        <v>5.2808747339057075E-3</v>
      </c>
    </row>
    <row r="16" spans="1:21" s="68" customFormat="1" ht="24" customHeight="1" x14ac:dyDescent="0.25">
      <c r="A16" s="305"/>
      <c r="B16" s="303" t="s">
        <v>36</v>
      </c>
      <c r="C16" s="303"/>
      <c r="D16" s="304"/>
      <c r="E16" s="306">
        <f>E8+E12</f>
        <v>1047563.6700000004</v>
      </c>
      <c r="F16" s="307">
        <f t="shared" ref="F16:F17" si="6">F8+F12</f>
        <v>1079160.2000000025</v>
      </c>
      <c r="G16" s="308">
        <f>E16/E15</f>
        <v>0.71841641786852206</v>
      </c>
      <c r="H16" s="309">
        <f>F16/F15</f>
        <v>0.6796880776727211</v>
      </c>
      <c r="I16" s="316">
        <f t="shared" si="0"/>
        <v>3.0161918463631057E-2</v>
      </c>
      <c r="J16" s="317">
        <f t="shared" si="1"/>
        <v>-5.3907927536935359E-2</v>
      </c>
      <c r="K16" s="5"/>
      <c r="L16" s="306">
        <f t="shared" ref="L16:M18" si="7">L8+L12</f>
        <v>249665.17699999991</v>
      </c>
      <c r="M16" s="307">
        <f t="shared" si="7"/>
        <v>264876.45099999959</v>
      </c>
      <c r="N16" s="321">
        <f>L16/L15</f>
        <v>0.89436882124852135</v>
      </c>
      <c r="O16" s="309">
        <f>M16/M15</f>
        <v>0.86684713787951673</v>
      </c>
      <c r="P16" s="316">
        <f t="shared" si="2"/>
        <v>6.0926694634709469E-2</v>
      </c>
      <c r="Q16" s="317">
        <f t="shared" si="3"/>
        <v>-3.0772185607482259E-2</v>
      </c>
      <c r="R16" s="72"/>
      <c r="S16" s="336">
        <f t="shared" si="4"/>
        <v>2.3832935806183486</v>
      </c>
      <c r="T16" s="337">
        <f t="shared" si="4"/>
        <v>2.4544683078564145</v>
      </c>
      <c r="U16" s="310">
        <f t="shared" si="5"/>
        <v>2.9864020033822044E-2</v>
      </c>
    </row>
    <row r="17" spans="1:21" ht="24" customHeight="1" x14ac:dyDescent="0.25">
      <c r="A17" s="14"/>
      <c r="B17" s="5" t="s">
        <v>40</v>
      </c>
      <c r="C17" s="5"/>
      <c r="D17" s="326"/>
      <c r="E17" s="273">
        <f>E9+E13</f>
        <v>166401.32999999999</v>
      </c>
      <c r="F17" s="269">
        <f t="shared" si="6"/>
        <v>187546.44000000006</v>
      </c>
      <c r="G17" s="313">
        <f>E17/E15</f>
        <v>0.11411759576117964</v>
      </c>
      <c r="H17" s="272">
        <f>F17/F15</f>
        <v>0.11812248012664113</v>
      </c>
      <c r="I17" s="314">
        <f t="shared" si="0"/>
        <v>0.12707296269807503</v>
      </c>
      <c r="J17" s="315">
        <f t="shared" si="1"/>
        <v>3.5094363307852573E-2</v>
      </c>
      <c r="K17" s="324"/>
      <c r="L17" s="273">
        <f t="shared" si="7"/>
        <v>16666.814999999995</v>
      </c>
      <c r="M17" s="269">
        <f t="shared" si="7"/>
        <v>19518.514999999989</v>
      </c>
      <c r="N17" s="74">
        <f>L17/L15</f>
        <v>5.9705081279786069E-2</v>
      </c>
      <c r="O17" s="231">
        <f>M17/M15</f>
        <v>6.3877210675132579E-2</v>
      </c>
      <c r="P17" s="314">
        <f t="shared" si="2"/>
        <v>0.17110047720575253</v>
      </c>
      <c r="Q17" s="315">
        <f t="shared" si="3"/>
        <v>6.9878966846981541E-2</v>
      </c>
      <c r="R17" s="325"/>
      <c r="S17" s="336">
        <f t="shared" si="4"/>
        <v>1.0016034727607042</v>
      </c>
      <c r="T17" s="337">
        <f t="shared" si="4"/>
        <v>1.0407296987348831</v>
      </c>
      <c r="U17" s="310">
        <f t="shared" si="5"/>
        <v>3.9063588573965212E-2</v>
      </c>
    </row>
    <row r="18" spans="1:21" ht="24" customHeight="1" thickBot="1" x14ac:dyDescent="0.3">
      <c r="A18" s="15"/>
      <c r="B18" s="327" t="s">
        <v>39</v>
      </c>
      <c r="C18" s="327"/>
      <c r="D18" s="328"/>
      <c r="E18" s="329">
        <f>E10+E14</f>
        <v>244191.63999999998</v>
      </c>
      <c r="F18" s="330">
        <f>F10+F14</f>
        <v>321021.96000000002</v>
      </c>
      <c r="G18" s="331">
        <f>E18/E15</f>
        <v>0.16746598637029828</v>
      </c>
      <c r="H18" s="332">
        <f>F18/F15</f>
        <v>0.20218944220063775</v>
      </c>
      <c r="I18" s="311">
        <f t="shared" si="0"/>
        <v>0.31463124618025434</v>
      </c>
      <c r="J18" s="312">
        <f t="shared" si="1"/>
        <v>0.20734631899255945</v>
      </c>
      <c r="K18" s="324"/>
      <c r="L18" s="329">
        <f t="shared" si="7"/>
        <v>12820.378999999999</v>
      </c>
      <c r="M18" s="330">
        <f t="shared" si="7"/>
        <v>21168.079000000012</v>
      </c>
      <c r="N18" s="322">
        <f>L18/L15</f>
        <v>4.5926097471692261E-2</v>
      </c>
      <c r="O18" s="323">
        <f>M18/M15</f>
        <v>6.9275651445350805E-2</v>
      </c>
      <c r="P18" s="311">
        <f t="shared" si="2"/>
        <v>0.65112739646776541</v>
      </c>
      <c r="Q18" s="312">
        <f t="shared" si="3"/>
        <v>0.50841580842027012</v>
      </c>
      <c r="R18" s="325"/>
      <c r="S18" s="340">
        <f t="shared" si="4"/>
        <v>0.52501301846369519</v>
      </c>
      <c r="T18" s="341">
        <f t="shared" si="4"/>
        <v>0.65939660327287308</v>
      </c>
      <c r="U18" s="333">
        <f t="shared" si="5"/>
        <v>0.25596238585171494</v>
      </c>
    </row>
    <row r="19" spans="1:21" ht="6.75" customHeight="1" x14ac:dyDescent="0.25">
      <c r="S19" s="342"/>
      <c r="T19" s="342"/>
    </row>
  </sheetData>
  <mergeCells count="15">
    <mergeCell ref="A4:D6"/>
    <mergeCell ref="E4:F4"/>
    <mergeCell ref="G4:H4"/>
    <mergeCell ref="I4:J4"/>
    <mergeCell ref="L4:M4"/>
    <mergeCell ref="P4:Q4"/>
    <mergeCell ref="S4:T4"/>
    <mergeCell ref="E5:F5"/>
    <mergeCell ref="G5:H5"/>
    <mergeCell ref="I5:J5"/>
    <mergeCell ref="L5:M5"/>
    <mergeCell ref="N5:O5"/>
    <mergeCell ref="P5:Q5"/>
    <mergeCell ref="S5:T5"/>
    <mergeCell ref="N4:O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F3E484C1-802D-4598-839B-71A17A749F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I7:J18</xm:sqref>
        </x14:conditionalFormatting>
        <x14:conditionalFormatting xmlns:xm="http://schemas.microsoft.com/office/excel/2006/main">
          <x14:cfRule type="iconSet" priority="2" id="{6585B2EE-F035-4D35-881D-9C1617E684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U7:U18</xm:sqref>
        </x14:conditionalFormatting>
        <x14:conditionalFormatting xmlns:xm="http://schemas.microsoft.com/office/excel/2006/main">
          <x14:cfRule type="iconSet" priority="3" id="{79E16714-05A7-47AD-8277-E178561D37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P7:Q18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">
    <pageSetUpPr fitToPage="1"/>
  </sheetPr>
  <dimension ref="A1:R96"/>
  <sheetViews>
    <sheetView showGridLines="0" workbookViewId="0">
      <selection activeCell="I96" sqref="I96:J96"/>
    </sheetView>
  </sheetViews>
  <sheetFormatPr defaultRowHeight="15" x14ac:dyDescent="0.25"/>
  <cols>
    <col min="1" max="1" width="26.7109375" customWidth="1"/>
    <col min="6" max="7" width="10.140625" customWidth="1"/>
    <col min="8" max="8" width="2" customWidth="1"/>
    <col min="13" max="14" width="10.140625" customWidth="1"/>
    <col min="15" max="15" width="2" customWidth="1"/>
    <col min="18" max="18" width="10.140625" customWidth="1"/>
  </cols>
  <sheetData>
    <row r="1" spans="1:18" ht="15.75" x14ac:dyDescent="0.25">
      <c r="A1" s="6" t="s">
        <v>130</v>
      </c>
    </row>
    <row r="3" spans="1:18" ht="8.25" customHeight="1" thickBot="1" x14ac:dyDescent="0.3"/>
    <row r="4" spans="1:18" x14ac:dyDescent="0.25">
      <c r="A4" s="403" t="s">
        <v>3</v>
      </c>
      <c r="B4" s="389" t="s">
        <v>1</v>
      </c>
      <c r="C4" s="384"/>
      <c r="D4" s="389" t="s">
        <v>13</v>
      </c>
      <c r="E4" s="384"/>
      <c r="F4" s="401" t="s">
        <v>136</v>
      </c>
      <c r="G4" s="402"/>
      <c r="I4" s="399" t="s">
        <v>20</v>
      </c>
      <c r="J4" s="400"/>
      <c r="K4" s="389" t="s">
        <v>13</v>
      </c>
      <c r="L4" s="390"/>
      <c r="M4" s="406" t="s">
        <v>136</v>
      </c>
      <c r="N4" s="402"/>
      <c r="P4" s="395" t="s">
        <v>23</v>
      </c>
      <c r="Q4" s="384"/>
      <c r="R4" s="208" t="s">
        <v>0</v>
      </c>
    </row>
    <row r="5" spans="1:18" x14ac:dyDescent="0.25">
      <c r="A5" s="404"/>
      <c r="B5" s="392" t="s">
        <v>222</v>
      </c>
      <c r="C5" s="380"/>
      <c r="D5" s="392" t="str">
        <f>B5</f>
        <v>jan-ago</v>
      </c>
      <c r="E5" s="380"/>
      <c r="F5" s="392" t="str">
        <f>D5</f>
        <v>jan-ago</v>
      </c>
      <c r="G5" s="381"/>
      <c r="I5" s="394" t="str">
        <f>B5</f>
        <v>jan-ago</v>
      </c>
      <c r="J5" s="380"/>
      <c r="K5" s="392" t="str">
        <f>B5</f>
        <v>jan-ago</v>
      </c>
      <c r="L5" s="393"/>
      <c r="M5" s="380" t="str">
        <f>B5</f>
        <v>jan-ago</v>
      </c>
      <c r="N5" s="381"/>
      <c r="P5" s="394" t="str">
        <f>B5</f>
        <v>jan-ago</v>
      </c>
      <c r="Q5" s="393"/>
      <c r="R5" s="209" t="s">
        <v>132</v>
      </c>
    </row>
    <row r="6" spans="1:18" ht="19.5" customHeight="1" thickBot="1" x14ac:dyDescent="0.3">
      <c r="A6" s="405"/>
      <c r="B6" s="148">
        <f>'4'!E6</f>
        <v>2017</v>
      </c>
      <c r="C6" s="213">
        <f>'4'!F6</f>
        <v>2018</v>
      </c>
      <c r="D6" s="148">
        <f>B6</f>
        <v>2017</v>
      </c>
      <c r="E6" s="213">
        <f>C6</f>
        <v>2018</v>
      </c>
      <c r="F6" s="148" t="s">
        <v>1</v>
      </c>
      <c r="G6" s="212" t="s">
        <v>15</v>
      </c>
      <c r="I6" s="36">
        <f>B6</f>
        <v>2017</v>
      </c>
      <c r="J6" s="213">
        <f>E6</f>
        <v>2018</v>
      </c>
      <c r="K6" s="148">
        <f>B6</f>
        <v>2017</v>
      </c>
      <c r="L6" s="213">
        <f>C6</f>
        <v>2018</v>
      </c>
      <c r="M6" s="37">
        <v>1000</v>
      </c>
      <c r="N6" s="212" t="s">
        <v>15</v>
      </c>
      <c r="P6" s="36">
        <f>B6</f>
        <v>2017</v>
      </c>
      <c r="Q6" s="213">
        <f>C6</f>
        <v>2018</v>
      </c>
      <c r="R6" s="210" t="s">
        <v>24</v>
      </c>
    </row>
    <row r="7" spans="1:18" ht="20.100000000000001" customHeight="1" x14ac:dyDescent="0.25">
      <c r="A7" s="14" t="s">
        <v>140</v>
      </c>
      <c r="B7" s="59">
        <v>117424.35999999999</v>
      </c>
      <c r="C7" s="245">
        <v>124252.12000000001</v>
      </c>
      <c r="D7" s="4">
        <f>B7/$B$33</f>
        <v>8.0529318167079714E-2</v>
      </c>
      <c r="E7" s="247">
        <f>C7/$C$33</f>
        <v>7.8257782847773877E-2</v>
      </c>
      <c r="F7" s="87">
        <f>(C7-B7)/B7</f>
        <v>5.8146026940236462E-2</v>
      </c>
      <c r="G7" s="101">
        <f>(E7-D7)/D7</f>
        <v>-2.8207556837783306E-2</v>
      </c>
      <c r="I7" s="59">
        <v>31512.23899999999</v>
      </c>
      <c r="J7" s="245">
        <v>33072.694999999992</v>
      </c>
      <c r="K7" s="4">
        <f>I7/$I$33</f>
        <v>0.11288544276774201</v>
      </c>
      <c r="L7" s="247">
        <f>J7/$J$33</f>
        <v>0.10823525796452249</v>
      </c>
      <c r="M7" s="87">
        <f>(J7-I7)/I7</f>
        <v>4.9519045600028691E-2</v>
      </c>
      <c r="N7" s="101">
        <f>(L7-K7)/K7</f>
        <v>-4.1193839428766019E-2</v>
      </c>
      <c r="P7" s="49">
        <f t="shared" ref="P7:P33" si="0">(I7/B7)*10</f>
        <v>2.6836202471105652</v>
      </c>
      <c r="Q7" s="253">
        <f t="shared" ref="Q7:Q33" si="1">(J7/C7)*10</f>
        <v>2.6617409022880247</v>
      </c>
      <c r="R7" s="104">
        <f>(Q7-P7)/P7</f>
        <v>-8.1529213554331452E-3</v>
      </c>
    </row>
    <row r="8" spans="1:18" ht="20.100000000000001" customHeight="1" x14ac:dyDescent="0.25">
      <c r="A8" s="14" t="s">
        <v>143</v>
      </c>
      <c r="B8" s="25">
        <v>103977.31000000003</v>
      </c>
      <c r="C8" s="223">
        <v>114070.22999999998</v>
      </c>
      <c r="D8" s="4">
        <f t="shared" ref="D8:D32" si="2">B8/$B$33</f>
        <v>7.1307366539166847E-2</v>
      </c>
      <c r="E8" s="229">
        <f t="shared" ref="E8:E32" si="3">C8/$C$33</f>
        <v>7.1844917324031324E-2</v>
      </c>
      <c r="F8" s="87">
        <f t="shared" ref="F8:F33" si="4">(C8-B8)/B8</f>
        <v>9.7068485422444103E-2</v>
      </c>
      <c r="G8" s="83">
        <f t="shared" ref="G8:G33" si="5">(E8-D8)/D8</f>
        <v>7.5385028357374175E-3</v>
      </c>
      <c r="I8" s="25">
        <v>24917.277999999998</v>
      </c>
      <c r="J8" s="223">
        <v>30400.977000000003</v>
      </c>
      <c r="K8" s="4">
        <f t="shared" ref="K8:K32" si="6">I8/$I$33</f>
        <v>8.9260492077282039E-2</v>
      </c>
      <c r="L8" s="229">
        <f t="shared" ref="L8:L32" si="7">J8/$J$33</f>
        <v>9.9491667914227006E-2</v>
      </c>
      <c r="M8" s="87">
        <f t="shared" ref="M8:M33" si="8">(J8-I8)/I8</f>
        <v>0.22007616562290649</v>
      </c>
      <c r="N8" s="83">
        <f t="shared" ref="N8:N32" si="9">(L8-K8)/K8</f>
        <v>0.11462154867000711</v>
      </c>
      <c r="P8" s="49">
        <f t="shared" si="0"/>
        <v>2.3964149486075366</v>
      </c>
      <c r="Q8" s="254">
        <f t="shared" si="1"/>
        <v>2.6651105200717145</v>
      </c>
      <c r="R8" s="92">
        <f t="shared" ref="R8:R71" si="10">(Q8-P8)/P8</f>
        <v>0.11212397569974533</v>
      </c>
    </row>
    <row r="9" spans="1:18" ht="20.100000000000001" customHeight="1" x14ac:dyDescent="0.25">
      <c r="A9" s="14" t="s">
        <v>142</v>
      </c>
      <c r="B9" s="25">
        <v>156233.19</v>
      </c>
      <c r="C9" s="223">
        <v>182719.84999999989</v>
      </c>
      <c r="D9" s="4">
        <f t="shared" si="2"/>
        <v>0.10714431201300836</v>
      </c>
      <c r="E9" s="229">
        <f t="shared" si="3"/>
        <v>0.11508254622357998</v>
      </c>
      <c r="F9" s="87">
        <f t="shared" si="4"/>
        <v>0.16953286302353479</v>
      </c>
      <c r="G9" s="83">
        <f t="shared" si="5"/>
        <v>7.408917992406204E-2</v>
      </c>
      <c r="I9" s="25">
        <v>22883.488999999994</v>
      </c>
      <c r="J9" s="223">
        <v>26137.14499999999</v>
      </c>
      <c r="K9" s="4">
        <f t="shared" si="6"/>
        <v>8.197490466595389E-2</v>
      </c>
      <c r="L9" s="229">
        <f t="shared" si="7"/>
        <v>8.5537650667147885E-2</v>
      </c>
      <c r="M9" s="87">
        <f t="shared" si="8"/>
        <v>0.14218356300474969</v>
      </c>
      <c r="N9" s="83">
        <f t="shared" si="9"/>
        <v>4.3461422928298778E-2</v>
      </c>
      <c r="P9" s="49">
        <f t="shared" si="0"/>
        <v>1.4647008743788685</v>
      </c>
      <c r="Q9" s="254">
        <f t="shared" si="1"/>
        <v>1.4304491274483864</v>
      </c>
      <c r="R9" s="92">
        <f t="shared" si="10"/>
        <v>-2.3384806774971855E-2</v>
      </c>
    </row>
    <row r="10" spans="1:18" ht="20.100000000000001" customHeight="1" x14ac:dyDescent="0.25">
      <c r="A10" s="14" t="s">
        <v>148</v>
      </c>
      <c r="B10" s="25">
        <v>166937.74000000005</v>
      </c>
      <c r="C10" s="223">
        <v>153070.07999999996</v>
      </c>
      <c r="D10" s="4">
        <f t="shared" si="2"/>
        <v>0.11448546433255617</v>
      </c>
      <c r="E10" s="229">
        <f t="shared" si="3"/>
        <v>9.6408214854856178E-2</v>
      </c>
      <c r="F10" s="87">
        <f t="shared" si="4"/>
        <v>-8.3070850246325892E-2</v>
      </c>
      <c r="G10" s="83">
        <f t="shared" si="5"/>
        <v>-0.15789995335293736</v>
      </c>
      <c r="I10" s="25">
        <v>25056.763000000006</v>
      </c>
      <c r="J10" s="223">
        <v>22753.856999999993</v>
      </c>
      <c r="K10" s="4">
        <f t="shared" si="6"/>
        <v>8.9760165425927921E-2</v>
      </c>
      <c r="L10" s="229">
        <f t="shared" si="7"/>
        <v>7.4465343150379962E-2</v>
      </c>
      <c r="M10" s="87">
        <f t="shared" si="8"/>
        <v>-9.1907562042232396E-2</v>
      </c>
      <c r="N10" s="83">
        <f t="shared" si="9"/>
        <v>-0.17039654732108961</v>
      </c>
      <c r="P10" s="49">
        <f t="shared" si="0"/>
        <v>1.5009645512153214</v>
      </c>
      <c r="Q10" s="254">
        <f t="shared" si="1"/>
        <v>1.4864993210952786</v>
      </c>
      <c r="R10" s="92">
        <f t="shared" si="10"/>
        <v>-9.6372896404051285E-3</v>
      </c>
    </row>
    <row r="11" spans="1:18" ht="20.100000000000001" customHeight="1" x14ac:dyDescent="0.25">
      <c r="A11" s="14" t="s">
        <v>144</v>
      </c>
      <c r="B11" s="25">
        <v>63799.509999999995</v>
      </c>
      <c r="C11" s="223">
        <v>73594.850000000006</v>
      </c>
      <c r="D11" s="4">
        <f t="shared" si="2"/>
        <v>4.3753536657076812E-2</v>
      </c>
      <c r="E11" s="229">
        <f t="shared" si="3"/>
        <v>4.6352285900751564E-2</v>
      </c>
      <c r="F11" s="87">
        <f t="shared" si="4"/>
        <v>0.15353315409475735</v>
      </c>
      <c r="G11" s="83">
        <f t="shared" si="5"/>
        <v>5.9395181332259753E-2</v>
      </c>
      <c r="I11" s="25">
        <v>20457.96</v>
      </c>
      <c r="J11" s="223">
        <v>22294.532999999999</v>
      </c>
      <c r="K11" s="4">
        <f t="shared" si="6"/>
        <v>7.328599763173782E-2</v>
      </c>
      <c r="L11" s="229">
        <f t="shared" si="7"/>
        <v>7.296213781349116E-2</v>
      </c>
      <c r="M11" s="87">
        <f t="shared" si="8"/>
        <v>8.9773027222655649E-2</v>
      </c>
      <c r="N11" s="83">
        <f t="shared" si="9"/>
        <v>-4.4191227343872213E-3</v>
      </c>
      <c r="P11" s="49">
        <f t="shared" si="0"/>
        <v>3.2066014300109829</v>
      </c>
      <c r="Q11" s="254">
        <f t="shared" si="1"/>
        <v>3.0293604783486883</v>
      </c>
      <c r="R11" s="92">
        <f t="shared" si="10"/>
        <v>-5.5273770542068126E-2</v>
      </c>
    </row>
    <row r="12" spans="1:18" ht="20.100000000000001" customHeight="1" x14ac:dyDescent="0.25">
      <c r="A12" s="14" t="s">
        <v>139</v>
      </c>
      <c r="B12" s="25">
        <v>114369.49999999999</v>
      </c>
      <c r="C12" s="223">
        <v>142687.00999999995</v>
      </c>
      <c r="D12" s="4">
        <f t="shared" si="2"/>
        <v>7.843430318981362E-2</v>
      </c>
      <c r="E12" s="229">
        <f t="shared" si="3"/>
        <v>8.986864001819958E-2</v>
      </c>
      <c r="F12" s="87">
        <f t="shared" si="4"/>
        <v>0.24759669317431632</v>
      </c>
      <c r="G12" s="83">
        <f t="shared" si="5"/>
        <v>0.14578234730682169</v>
      </c>
      <c r="I12" s="25">
        <v>19287.367999999999</v>
      </c>
      <c r="J12" s="223">
        <v>20760.730999999989</v>
      </c>
      <c r="K12" s="4">
        <f t="shared" si="6"/>
        <v>6.9092617522492739E-2</v>
      </c>
      <c r="L12" s="229">
        <f t="shared" si="7"/>
        <v>6.7942545211905417E-2</v>
      </c>
      <c r="M12" s="87">
        <f t="shared" si="8"/>
        <v>7.6390049694701243E-2</v>
      </c>
      <c r="N12" s="83">
        <f t="shared" si="9"/>
        <v>-1.664537184762065E-2</v>
      </c>
      <c r="P12" s="49">
        <f t="shared" si="0"/>
        <v>1.6864083518770303</v>
      </c>
      <c r="Q12" s="254">
        <f t="shared" si="1"/>
        <v>1.4549839540403851</v>
      </c>
      <c r="R12" s="92">
        <f t="shared" si="10"/>
        <v>-0.13722915780099285</v>
      </c>
    </row>
    <row r="13" spans="1:18" ht="20.100000000000001" customHeight="1" x14ac:dyDescent="0.25">
      <c r="A13" s="14" t="s">
        <v>145</v>
      </c>
      <c r="B13" s="25">
        <v>78088.039999999964</v>
      </c>
      <c r="C13" s="223">
        <v>91186.040000000008</v>
      </c>
      <c r="D13" s="4">
        <f t="shared" si="2"/>
        <v>5.3552573062383695E-2</v>
      </c>
      <c r="E13" s="229">
        <f t="shared" si="3"/>
        <v>5.7431755024126938E-2</v>
      </c>
      <c r="F13" s="87">
        <f t="shared" si="4"/>
        <v>0.16773375282565742</v>
      </c>
      <c r="G13" s="83">
        <f t="shared" si="5"/>
        <v>7.2436892196092284E-2</v>
      </c>
      <c r="I13" s="25">
        <v>17534.79900000001</v>
      </c>
      <c r="J13" s="223">
        <v>20188.357000000004</v>
      </c>
      <c r="K13" s="4">
        <f t="shared" si="6"/>
        <v>6.2814436922694117E-2</v>
      </c>
      <c r="L13" s="229">
        <f t="shared" si="7"/>
        <v>6.6069367125203254E-2</v>
      </c>
      <c r="M13" s="87">
        <f t="shared" si="8"/>
        <v>0.15133096193460741</v>
      </c>
      <c r="N13" s="83">
        <f t="shared" si="9"/>
        <v>5.1818186422891738E-2</v>
      </c>
      <c r="P13" s="49">
        <f t="shared" si="0"/>
        <v>2.2455165989567698</v>
      </c>
      <c r="Q13" s="254">
        <f t="shared" si="1"/>
        <v>2.2139745294345494</v>
      </c>
      <c r="R13" s="92">
        <f t="shared" si="10"/>
        <v>-1.4046687313233094E-2</v>
      </c>
    </row>
    <row r="14" spans="1:18" ht="20.100000000000001" customHeight="1" x14ac:dyDescent="0.25">
      <c r="A14" s="14" t="s">
        <v>147</v>
      </c>
      <c r="B14" s="25">
        <v>56006.839999999982</v>
      </c>
      <c r="C14" s="223">
        <v>58808.900000000016</v>
      </c>
      <c r="D14" s="4">
        <f t="shared" si="2"/>
        <v>3.8409344005730379E-2</v>
      </c>
      <c r="E14" s="229">
        <f t="shared" si="3"/>
        <v>3.7039642669408381E-2</v>
      </c>
      <c r="F14" s="87">
        <f t="shared" si="4"/>
        <v>5.0030674824718464E-2</v>
      </c>
      <c r="G14" s="83">
        <f t="shared" si="5"/>
        <v>-3.5660628208533059E-2</v>
      </c>
      <c r="I14" s="25">
        <v>14958.90799999999</v>
      </c>
      <c r="J14" s="223">
        <v>16286.439000000013</v>
      </c>
      <c r="K14" s="4">
        <f t="shared" si="6"/>
        <v>5.3586892156470306E-2</v>
      </c>
      <c r="L14" s="229">
        <f t="shared" si="7"/>
        <v>5.3299766665173838E-2</v>
      </c>
      <c r="M14" s="87">
        <f t="shared" si="8"/>
        <v>8.874518113220721E-2</v>
      </c>
      <c r="N14" s="83">
        <f t="shared" si="9"/>
        <v>-5.3581291943201308E-3</v>
      </c>
      <c r="P14" s="49">
        <f t="shared" si="0"/>
        <v>2.6709073391749998</v>
      </c>
      <c r="Q14" s="254">
        <f t="shared" si="1"/>
        <v>2.7693833756455244</v>
      </c>
      <c r="R14" s="92">
        <f t="shared" si="10"/>
        <v>3.6869881266993809E-2</v>
      </c>
    </row>
    <row r="15" spans="1:18" ht="20.100000000000001" customHeight="1" x14ac:dyDescent="0.25">
      <c r="A15" s="14" t="s">
        <v>149</v>
      </c>
      <c r="B15" s="25">
        <v>55314.34</v>
      </c>
      <c r="C15" s="223">
        <v>62994.880000000012</v>
      </c>
      <c r="D15" s="4">
        <f t="shared" si="2"/>
        <v>3.7934429321667365E-2</v>
      </c>
      <c r="E15" s="229">
        <f t="shared" si="3"/>
        <v>3.9676100814711047E-2</v>
      </c>
      <c r="F15" s="87">
        <f t="shared" si="4"/>
        <v>0.1388526013326746</v>
      </c>
      <c r="G15" s="83">
        <f t="shared" si="5"/>
        <v>4.5912684708528766E-2</v>
      </c>
      <c r="I15" s="25">
        <v>11225.690000000002</v>
      </c>
      <c r="J15" s="223">
        <v>12425.973999999997</v>
      </c>
      <c r="K15" s="4">
        <f t="shared" si="6"/>
        <v>4.0213486132274337E-2</v>
      </c>
      <c r="L15" s="229">
        <f t="shared" si="7"/>
        <v>4.0665827243605318E-2</v>
      </c>
      <c r="M15" s="87">
        <f t="shared" si="8"/>
        <v>0.10692295974679454</v>
      </c>
      <c r="N15" s="83">
        <f t="shared" si="9"/>
        <v>1.1248492852449901E-2</v>
      </c>
      <c r="P15" s="49">
        <f t="shared" si="0"/>
        <v>2.0294357665661384</v>
      </c>
      <c r="Q15" s="254">
        <f t="shared" si="1"/>
        <v>1.9725371331765365</v>
      </c>
      <c r="R15" s="92">
        <f t="shared" si="10"/>
        <v>-2.8036676167325098E-2</v>
      </c>
    </row>
    <row r="16" spans="1:18" ht="20.100000000000001" customHeight="1" x14ac:dyDescent="0.25">
      <c r="A16" s="14" t="s">
        <v>151</v>
      </c>
      <c r="B16" s="25">
        <v>57413.039999999994</v>
      </c>
      <c r="C16" s="223">
        <v>47768.60000000002</v>
      </c>
      <c r="D16" s="4">
        <f t="shared" si="2"/>
        <v>3.9373712278263848E-2</v>
      </c>
      <c r="E16" s="229">
        <f t="shared" si="3"/>
        <v>3.0086124291015499E-2</v>
      </c>
      <c r="F16" s="87">
        <f t="shared" si="4"/>
        <v>-0.16798344069570212</v>
      </c>
      <c r="G16" s="83">
        <f t="shared" si="5"/>
        <v>-0.23588296479668078</v>
      </c>
      <c r="I16" s="25">
        <v>10887.385</v>
      </c>
      <c r="J16" s="223">
        <v>11258.514000000005</v>
      </c>
      <c r="K16" s="4">
        <f t="shared" si="6"/>
        <v>3.9001585266850547E-2</v>
      </c>
      <c r="L16" s="229">
        <f t="shared" si="7"/>
        <v>3.6845142710238421E-2</v>
      </c>
      <c r="M16" s="87">
        <f t="shared" si="8"/>
        <v>3.40879834781267E-2</v>
      </c>
      <c r="N16" s="83">
        <f t="shared" si="9"/>
        <v>-5.5291151420067977E-2</v>
      </c>
      <c r="P16" s="49">
        <f t="shared" si="0"/>
        <v>1.8963261656236983</v>
      </c>
      <c r="Q16" s="254">
        <f t="shared" si="1"/>
        <v>2.3568859041294909</v>
      </c>
      <c r="R16" s="92">
        <f t="shared" si="10"/>
        <v>0.24286947406767201</v>
      </c>
    </row>
    <row r="17" spans="1:18" ht="20.100000000000001" customHeight="1" x14ac:dyDescent="0.25">
      <c r="A17" s="14" t="s">
        <v>150</v>
      </c>
      <c r="B17" s="25">
        <v>79682.790000000023</v>
      </c>
      <c r="C17" s="223">
        <v>114262.40999999999</v>
      </c>
      <c r="D17" s="4">
        <f t="shared" si="2"/>
        <v>5.4646248430484108E-2</v>
      </c>
      <c r="E17" s="229">
        <f t="shared" si="3"/>
        <v>7.1965958161867224E-2</v>
      </c>
      <c r="F17" s="87">
        <f t="shared" si="4"/>
        <v>0.43396597935388503</v>
      </c>
      <c r="G17" s="83">
        <f t="shared" si="5"/>
        <v>0.31694233783341313</v>
      </c>
      <c r="I17" s="25">
        <v>6655.0280000000039</v>
      </c>
      <c r="J17" s="223">
        <v>10871.495000000003</v>
      </c>
      <c r="K17" s="4">
        <f t="shared" si="6"/>
        <v>2.3840127082424112E-2</v>
      </c>
      <c r="L17" s="229">
        <f t="shared" si="7"/>
        <v>3.5578566118818468E-2</v>
      </c>
      <c r="M17" s="87">
        <f t="shared" si="8"/>
        <v>0.63357614723784728</v>
      </c>
      <c r="N17" s="83">
        <f t="shared" si="9"/>
        <v>0.49238156306005598</v>
      </c>
      <c r="P17" s="49">
        <f t="shared" si="0"/>
        <v>0.83519013327721103</v>
      </c>
      <c r="Q17" s="254">
        <f t="shared" si="1"/>
        <v>0.95144982501244313</v>
      </c>
      <c r="R17" s="92">
        <f t="shared" si="10"/>
        <v>0.13920146695105162</v>
      </c>
    </row>
    <row r="18" spans="1:18" ht="20.100000000000001" customHeight="1" x14ac:dyDescent="0.25">
      <c r="A18" s="14" t="s">
        <v>152</v>
      </c>
      <c r="B18" s="25">
        <v>43353.220000000016</v>
      </c>
      <c r="C18" s="223">
        <v>48640.640000000007</v>
      </c>
      <c r="D18" s="4">
        <f t="shared" si="2"/>
        <v>2.9731524591212637E-2</v>
      </c>
      <c r="E18" s="229">
        <f t="shared" si="3"/>
        <v>3.0635361736256448E-2</v>
      </c>
      <c r="F18" s="87">
        <f t="shared" si="4"/>
        <v>0.12196141370813954</v>
      </c>
      <c r="G18" s="83">
        <f t="shared" si="5"/>
        <v>3.0399959553737345E-2</v>
      </c>
      <c r="I18" s="25">
        <v>9559.1079999999984</v>
      </c>
      <c r="J18" s="223">
        <v>10274.449999999999</v>
      </c>
      <c r="K18" s="4">
        <f t="shared" si="6"/>
        <v>3.424333444045867E-2</v>
      </c>
      <c r="L18" s="229">
        <f t="shared" si="7"/>
        <v>3.3624648556568743E-2</v>
      </c>
      <c r="M18" s="87">
        <f t="shared" si="8"/>
        <v>7.4833551415048424E-2</v>
      </c>
      <c r="N18" s="83">
        <f t="shared" si="9"/>
        <v>-1.8067337600130053E-2</v>
      </c>
      <c r="P18" s="49">
        <f t="shared" si="0"/>
        <v>2.2049361039387607</v>
      </c>
      <c r="Q18" s="254">
        <f t="shared" si="1"/>
        <v>2.1123180122629961</v>
      </c>
      <c r="R18" s="92">
        <f t="shared" si="10"/>
        <v>-4.2004886903669193E-2</v>
      </c>
    </row>
    <row r="19" spans="1:18" ht="20.100000000000001" customHeight="1" x14ac:dyDescent="0.25">
      <c r="A19" s="14" t="s">
        <v>141</v>
      </c>
      <c r="B19" s="25">
        <v>44316.17</v>
      </c>
      <c r="C19" s="223">
        <v>41682.389999999992</v>
      </c>
      <c r="D19" s="4">
        <f t="shared" si="2"/>
        <v>3.0391913176076868E-2</v>
      </c>
      <c r="E19" s="229">
        <f t="shared" si="3"/>
        <v>2.6252843212624628E-2</v>
      </c>
      <c r="F19" s="87">
        <f t="shared" si="4"/>
        <v>-5.9431579940234146E-2</v>
      </c>
      <c r="G19" s="83">
        <f t="shared" si="5"/>
        <v>-0.13618984561690337</v>
      </c>
      <c r="I19" s="25">
        <v>9283.1580000000085</v>
      </c>
      <c r="J19" s="223">
        <v>9219.4410000000025</v>
      </c>
      <c r="K19" s="4">
        <f t="shared" si="6"/>
        <v>3.3254806207610565E-2</v>
      </c>
      <c r="L19" s="229">
        <f t="shared" si="7"/>
        <v>3.017197645742797E-2</v>
      </c>
      <c r="M19" s="87">
        <f t="shared" si="8"/>
        <v>-6.8637202986317749E-3</v>
      </c>
      <c r="N19" s="83">
        <f t="shared" si="9"/>
        <v>-9.2703284179027054E-2</v>
      </c>
      <c r="P19" s="49">
        <f t="shared" si="0"/>
        <v>2.0947563835051648</v>
      </c>
      <c r="Q19" s="254">
        <f t="shared" si="1"/>
        <v>2.2118311833846391</v>
      </c>
      <c r="R19" s="92">
        <f t="shared" si="10"/>
        <v>5.5889458459877119E-2</v>
      </c>
    </row>
    <row r="20" spans="1:18" ht="20.100000000000001" customHeight="1" x14ac:dyDescent="0.25">
      <c r="A20" s="14" t="s">
        <v>154</v>
      </c>
      <c r="B20" s="25">
        <v>28860.16</v>
      </c>
      <c r="C20" s="223">
        <v>34496.139999999992</v>
      </c>
      <c r="D20" s="4">
        <f t="shared" si="2"/>
        <v>1.9792222048243036E-2</v>
      </c>
      <c r="E20" s="229">
        <f t="shared" si="3"/>
        <v>2.1726723320345809E-2</v>
      </c>
      <c r="F20" s="87">
        <f t="shared" si="4"/>
        <v>0.19528581962123537</v>
      </c>
      <c r="G20" s="83">
        <f t="shared" si="5"/>
        <v>9.7740479436188368E-2</v>
      </c>
      <c r="I20" s="25">
        <v>5731.8459999999986</v>
      </c>
      <c r="J20" s="223">
        <v>6493.9010000000017</v>
      </c>
      <c r="K20" s="4">
        <f t="shared" si="6"/>
        <v>2.0533037134762497E-2</v>
      </c>
      <c r="L20" s="229">
        <f t="shared" si="7"/>
        <v>2.1252245997221302E-2</v>
      </c>
      <c r="M20" s="87">
        <f t="shared" si="8"/>
        <v>0.13295105974584859</v>
      </c>
      <c r="N20" s="83">
        <f t="shared" si="9"/>
        <v>3.5026910911351829E-2</v>
      </c>
      <c r="P20" s="49">
        <f t="shared" si="0"/>
        <v>1.9860756142724085</v>
      </c>
      <c r="Q20" s="254">
        <f t="shared" si="1"/>
        <v>1.8825007667524549</v>
      </c>
      <c r="R20" s="92">
        <f t="shared" si="10"/>
        <v>-5.2150505638174235E-2</v>
      </c>
    </row>
    <row r="21" spans="1:18" ht="20.100000000000001" customHeight="1" x14ac:dyDescent="0.25">
      <c r="A21" s="14" t="s">
        <v>155</v>
      </c>
      <c r="B21" s="25">
        <v>19180.930000000008</v>
      </c>
      <c r="C21" s="223">
        <v>23983.659999999996</v>
      </c>
      <c r="D21" s="4">
        <f t="shared" si="2"/>
        <v>1.3154231496007175E-2</v>
      </c>
      <c r="E21" s="229">
        <f t="shared" si="3"/>
        <v>1.5105642110370753E-2</v>
      </c>
      <c r="F21" s="87">
        <f t="shared" si="4"/>
        <v>0.25039088302809021</v>
      </c>
      <c r="G21" s="83">
        <f t="shared" si="5"/>
        <v>0.14834850785132583</v>
      </c>
      <c r="I21" s="25">
        <v>4473.5410000000002</v>
      </c>
      <c r="J21" s="223">
        <v>5782.0980000000009</v>
      </c>
      <c r="K21" s="4">
        <f t="shared" si="6"/>
        <v>1.6025445114345813E-2</v>
      </c>
      <c r="L21" s="229">
        <f t="shared" si="7"/>
        <v>1.8922766003984549E-2</v>
      </c>
      <c r="M21" s="87">
        <f t="shared" si="8"/>
        <v>0.29251034024277428</v>
      </c>
      <c r="N21" s="83">
        <f t="shared" si="9"/>
        <v>0.18079503370830458</v>
      </c>
      <c r="P21" s="49">
        <f t="shared" si="0"/>
        <v>2.3322857650802118</v>
      </c>
      <c r="Q21" s="254">
        <f t="shared" si="1"/>
        <v>2.4108488862834121</v>
      </c>
      <c r="R21" s="92">
        <f t="shared" si="10"/>
        <v>3.3685032245822741E-2</v>
      </c>
    </row>
    <row r="22" spans="1:18" ht="20.100000000000001" customHeight="1" x14ac:dyDescent="0.25">
      <c r="A22" s="14" t="s">
        <v>146</v>
      </c>
      <c r="B22" s="25">
        <v>23710.689999999995</v>
      </c>
      <c r="C22" s="223">
        <v>23813.149999999991</v>
      </c>
      <c r="D22" s="4">
        <f t="shared" si="2"/>
        <v>1.6260729025655282E-2</v>
      </c>
      <c r="E22" s="229">
        <f t="shared" si="3"/>
        <v>1.4998249700861971E-2</v>
      </c>
      <c r="F22" s="87">
        <f t="shared" si="4"/>
        <v>4.3212576268339513E-3</v>
      </c>
      <c r="G22" s="83">
        <f t="shared" si="5"/>
        <v>-7.7639773887224886E-2</v>
      </c>
      <c r="I22" s="25">
        <v>4719.1199999999981</v>
      </c>
      <c r="J22" s="223">
        <v>4972.0479999999989</v>
      </c>
      <c r="K22" s="4">
        <f t="shared" si="6"/>
        <v>1.6905176134076244E-2</v>
      </c>
      <c r="L22" s="229">
        <f t="shared" si="7"/>
        <v>1.6271758255321744E-2</v>
      </c>
      <c r="M22" s="87">
        <f t="shared" si="8"/>
        <v>5.3596433233314873E-2</v>
      </c>
      <c r="N22" s="83">
        <f t="shared" si="9"/>
        <v>-3.7468871884611836E-2</v>
      </c>
      <c r="P22" s="49">
        <f t="shared" si="0"/>
        <v>1.9902921424893156</v>
      </c>
      <c r="Q22" s="254">
        <f t="shared" si="1"/>
        <v>2.0879421664080562</v>
      </c>
      <c r="R22" s="92">
        <f t="shared" si="10"/>
        <v>4.9063161047607246E-2</v>
      </c>
    </row>
    <row r="23" spans="1:18" ht="20.100000000000001" customHeight="1" x14ac:dyDescent="0.25">
      <c r="A23" s="14" t="s">
        <v>153</v>
      </c>
      <c r="B23" s="25">
        <v>12274.460000000003</v>
      </c>
      <c r="C23" s="223">
        <v>13940.729999999998</v>
      </c>
      <c r="D23" s="4">
        <f t="shared" si="2"/>
        <v>8.417792480785875E-3</v>
      </c>
      <c r="E23" s="229">
        <f t="shared" si="3"/>
        <v>8.780297841835186E-3</v>
      </c>
      <c r="F23" s="87">
        <f t="shared" si="4"/>
        <v>0.13575098212059794</v>
      </c>
      <c r="G23" s="83">
        <f t="shared" si="5"/>
        <v>4.3064183617825179E-2</v>
      </c>
      <c r="I23" s="25">
        <v>3142.3859999999995</v>
      </c>
      <c r="J23" s="223">
        <v>3670.99</v>
      </c>
      <c r="K23" s="4">
        <f t="shared" si="6"/>
        <v>1.1256884506275603E-2</v>
      </c>
      <c r="L23" s="229">
        <f t="shared" si="7"/>
        <v>1.2013854620410658E-2</v>
      </c>
      <c r="M23" s="87">
        <f t="shared" si="8"/>
        <v>0.16821739913556144</v>
      </c>
      <c r="N23" s="83">
        <f t="shared" si="9"/>
        <v>6.7245081328945966E-2</v>
      </c>
      <c r="P23" s="49">
        <f t="shared" si="0"/>
        <v>2.560101218302067</v>
      </c>
      <c r="Q23" s="254">
        <f t="shared" si="1"/>
        <v>2.633283909809601</v>
      </c>
      <c r="R23" s="92">
        <f t="shared" si="10"/>
        <v>2.8585858631039147E-2</v>
      </c>
    </row>
    <row r="24" spans="1:18" ht="20.100000000000001" customHeight="1" x14ac:dyDescent="0.25">
      <c r="A24" s="14" t="s">
        <v>171</v>
      </c>
      <c r="B24" s="25">
        <v>56365.090000000018</v>
      </c>
      <c r="C24" s="223">
        <v>53111.310000000019</v>
      </c>
      <c r="D24" s="4">
        <f t="shared" si="2"/>
        <v>3.8655030916294415E-2</v>
      </c>
      <c r="E24" s="229">
        <f t="shared" si="3"/>
        <v>3.3451126344892973E-2</v>
      </c>
      <c r="F24" s="87">
        <f t="shared" si="4"/>
        <v>-5.7726866044212788E-2</v>
      </c>
      <c r="G24" s="83">
        <f t="shared" si="5"/>
        <v>-0.1346242506614532</v>
      </c>
      <c r="I24" s="25">
        <v>2833.2420000000011</v>
      </c>
      <c r="J24" s="223">
        <v>3399.1589999999997</v>
      </c>
      <c r="K24" s="4">
        <f t="shared" si="6"/>
        <v>1.0149446303646122E-2</v>
      </c>
      <c r="L24" s="229">
        <f t="shared" si="7"/>
        <v>1.1124247698212327E-2</v>
      </c>
      <c r="M24" s="87">
        <f t="shared" si="8"/>
        <v>0.19974185050200383</v>
      </c>
      <c r="N24" s="83">
        <f t="shared" si="9"/>
        <v>9.6044785636829694E-2</v>
      </c>
      <c r="P24" s="49">
        <f t="shared" si="0"/>
        <v>0.50265900400407415</v>
      </c>
      <c r="Q24" s="254">
        <f t="shared" si="1"/>
        <v>0.64000662005889108</v>
      </c>
      <c r="R24" s="92">
        <f t="shared" si="10"/>
        <v>0.27324212828326</v>
      </c>
    </row>
    <row r="25" spans="1:18" ht="20.100000000000001" customHeight="1" x14ac:dyDescent="0.25">
      <c r="A25" s="14" t="s">
        <v>159</v>
      </c>
      <c r="B25" s="25">
        <v>12222.46</v>
      </c>
      <c r="C25" s="223">
        <v>11173.630000000003</v>
      </c>
      <c r="D25" s="4">
        <f t="shared" si="2"/>
        <v>8.3821310171450381E-3</v>
      </c>
      <c r="E25" s="229">
        <f t="shared" si="3"/>
        <v>7.0374936875231735E-3</v>
      </c>
      <c r="F25" s="87">
        <f t="shared" si="4"/>
        <v>-8.5811694208857828E-2</v>
      </c>
      <c r="G25" s="83">
        <f t="shared" si="5"/>
        <v>-0.16041712147799969</v>
      </c>
      <c r="I25" s="25">
        <v>3438.9919999999988</v>
      </c>
      <c r="J25" s="223">
        <v>3242.6590000000006</v>
      </c>
      <c r="K25" s="4">
        <f t="shared" si="6"/>
        <v>1.2319408170099326E-2</v>
      </c>
      <c r="L25" s="229">
        <f t="shared" si="7"/>
        <v>1.0612078433764792E-2</v>
      </c>
      <c r="M25" s="87">
        <f t="shared" si="8"/>
        <v>-5.7090275289968205E-2</v>
      </c>
      <c r="N25" s="83">
        <f t="shared" si="9"/>
        <v>-0.13858861665761077</v>
      </c>
      <c r="P25" s="49">
        <f t="shared" si="0"/>
        <v>2.8136659886798561</v>
      </c>
      <c r="Q25" s="254">
        <f t="shared" si="1"/>
        <v>2.9020640561751194</v>
      </c>
      <c r="R25" s="92">
        <f t="shared" si="10"/>
        <v>3.1417399169237865E-2</v>
      </c>
    </row>
    <row r="26" spans="1:18" ht="20.100000000000001" customHeight="1" x14ac:dyDescent="0.25">
      <c r="A26" s="14" t="s">
        <v>156</v>
      </c>
      <c r="B26" s="25">
        <v>7753.65</v>
      </c>
      <c r="C26" s="223">
        <v>9668.090000000002</v>
      </c>
      <c r="D26" s="4">
        <f t="shared" si="2"/>
        <v>5.3174328376682459E-3</v>
      </c>
      <c r="E26" s="229">
        <f t="shared" si="3"/>
        <v>6.0892585798353726E-3</v>
      </c>
      <c r="F26" s="87">
        <f t="shared" si="4"/>
        <v>0.24690823031733472</v>
      </c>
      <c r="G26" s="83">
        <f t="shared" si="5"/>
        <v>0.14515006878875425</v>
      </c>
      <c r="I26" s="25">
        <v>2098.2710000000002</v>
      </c>
      <c r="J26" s="223">
        <v>2745.0339999999987</v>
      </c>
      <c r="K26" s="4">
        <f t="shared" si="6"/>
        <v>7.5165795385631878E-3</v>
      </c>
      <c r="L26" s="229">
        <f t="shared" si="7"/>
        <v>8.9835274419391882E-3</v>
      </c>
      <c r="M26" s="87">
        <f t="shared" si="8"/>
        <v>0.30823616205914228</v>
      </c>
      <c r="N26" s="83">
        <f t="shared" si="9"/>
        <v>0.1951616284840659</v>
      </c>
      <c r="P26" s="49">
        <f t="shared" si="0"/>
        <v>2.706171931928834</v>
      </c>
      <c r="Q26" s="254">
        <f t="shared" si="1"/>
        <v>2.8392722864598885</v>
      </c>
      <c r="R26" s="92">
        <f t="shared" si="10"/>
        <v>4.9183997868231064E-2</v>
      </c>
    </row>
    <row r="27" spans="1:18" ht="20.100000000000001" customHeight="1" x14ac:dyDescent="0.25">
      <c r="A27" s="14" t="s">
        <v>161</v>
      </c>
      <c r="B27" s="25">
        <v>10788.539999999999</v>
      </c>
      <c r="C27" s="223">
        <v>10417.809999999994</v>
      </c>
      <c r="D27" s="4">
        <f t="shared" si="2"/>
        <v>7.3987524413015003E-3</v>
      </c>
      <c r="E27" s="229">
        <f t="shared" si="3"/>
        <v>6.5614551504583314E-3</v>
      </c>
      <c r="F27" s="87">
        <f t="shared" si="4"/>
        <v>-3.4363315147369809E-2</v>
      </c>
      <c r="G27" s="83">
        <f t="shared" si="5"/>
        <v>-0.11316736132015812</v>
      </c>
      <c r="I27" s="25">
        <v>2689.0360000000001</v>
      </c>
      <c r="J27" s="223">
        <v>2565.0769999999993</v>
      </c>
      <c r="K27" s="4">
        <f t="shared" si="6"/>
        <v>9.6328610441929561E-3</v>
      </c>
      <c r="L27" s="229">
        <f t="shared" si="7"/>
        <v>8.39459169547155E-3</v>
      </c>
      <c r="M27" s="87">
        <f t="shared" si="8"/>
        <v>-4.6097932493280397E-2</v>
      </c>
      <c r="N27" s="83">
        <f t="shared" si="9"/>
        <v>-0.12854637298727364</v>
      </c>
      <c r="P27" s="49">
        <f t="shared" si="0"/>
        <v>2.4924929601225005</v>
      </c>
      <c r="Q27" s="254">
        <f t="shared" si="1"/>
        <v>2.4622036685253432</v>
      </c>
      <c r="R27" s="92">
        <f t="shared" si="10"/>
        <v>-1.2152207481327717E-2</v>
      </c>
    </row>
    <row r="28" spans="1:18" ht="20.100000000000001" customHeight="1" x14ac:dyDescent="0.25">
      <c r="A28" s="14" t="s">
        <v>158</v>
      </c>
      <c r="B28" s="25">
        <v>8516.11</v>
      </c>
      <c r="C28" s="223">
        <v>9666.7199999999975</v>
      </c>
      <c r="D28" s="4">
        <f t="shared" si="2"/>
        <v>5.8403259062757449E-3</v>
      </c>
      <c r="E28" s="229">
        <f t="shared" si="3"/>
        <v>6.0883957119623588E-3</v>
      </c>
      <c r="F28" s="87">
        <f t="shared" si="4"/>
        <v>0.13510980952571031</v>
      </c>
      <c r="G28" s="83">
        <f t="shared" si="5"/>
        <v>4.2475336080140577E-2</v>
      </c>
      <c r="I28" s="25">
        <v>2226.6210000000001</v>
      </c>
      <c r="J28" s="223">
        <v>2558.5910000000017</v>
      </c>
      <c r="K28" s="4">
        <f t="shared" si="6"/>
        <v>7.9763642774146448E-3</v>
      </c>
      <c r="L28" s="229">
        <f t="shared" si="7"/>
        <v>8.3733653066587355E-3</v>
      </c>
      <c r="M28" s="87">
        <f t="shared" si="8"/>
        <v>0.14909138106575012</v>
      </c>
      <c r="N28" s="83">
        <f t="shared" si="9"/>
        <v>4.9772178831928866E-2</v>
      </c>
      <c r="P28" s="49">
        <f t="shared" si="0"/>
        <v>2.6145986841409985</v>
      </c>
      <c r="Q28" s="254">
        <f t="shared" si="1"/>
        <v>2.6468036728073248</v>
      </c>
      <c r="R28" s="92">
        <f t="shared" si="10"/>
        <v>1.2317373546337152E-2</v>
      </c>
    </row>
    <row r="29" spans="1:18" ht="20.100000000000001" customHeight="1" x14ac:dyDescent="0.25">
      <c r="A29" s="14" t="s">
        <v>172</v>
      </c>
      <c r="B29" s="25">
        <v>19592.61</v>
      </c>
      <c r="C29" s="223">
        <v>20428.489999999991</v>
      </c>
      <c r="D29" s="4">
        <f t="shared" si="2"/>
        <v>1.3436560560462139E-2</v>
      </c>
      <c r="E29" s="229">
        <f t="shared" si="3"/>
        <v>1.2866487383297117E-2</v>
      </c>
      <c r="F29" s="87">
        <f>(C29-B29)/B29</f>
        <v>4.2663024477085497E-2</v>
      </c>
      <c r="G29" s="83">
        <f>(E29-D29)/D29</f>
        <v>-4.2427016541903943E-2</v>
      </c>
      <c r="I29" s="25">
        <v>1899.2910000000002</v>
      </c>
      <c r="J29" s="223">
        <v>2042.6039999999996</v>
      </c>
      <c r="K29" s="4">
        <f t="shared" si="6"/>
        <v>6.8037788581061338E-3</v>
      </c>
      <c r="L29" s="229">
        <f t="shared" si="7"/>
        <v>6.6847219695693226E-3</v>
      </c>
      <c r="M29" s="87">
        <f>(J29-I29)/I29</f>
        <v>7.5456051758261061E-2</v>
      </c>
      <c r="N29" s="83">
        <f>(L29-K29)/K29</f>
        <v>-1.7498641713636069E-2</v>
      </c>
      <c r="P29" s="49">
        <f t="shared" si="0"/>
        <v>0.96939152057842215</v>
      </c>
      <c r="Q29" s="254">
        <f t="shared" si="1"/>
        <v>0.99988006945202534</v>
      </c>
      <c r="R29" s="92">
        <f>(Q29-P29)/P29</f>
        <v>3.1451222985126905E-2</v>
      </c>
    </row>
    <row r="30" spans="1:18" ht="20.100000000000001" customHeight="1" x14ac:dyDescent="0.25">
      <c r="A30" s="14" t="s">
        <v>176</v>
      </c>
      <c r="B30" s="25">
        <v>37511.799999999988</v>
      </c>
      <c r="C30" s="223">
        <v>33724.86</v>
      </c>
      <c r="D30" s="4">
        <f t="shared" si="2"/>
        <v>2.5725494073119585E-2</v>
      </c>
      <c r="E30" s="229">
        <f t="shared" si="3"/>
        <v>2.1240947602757805E-2</v>
      </c>
      <c r="F30" s="87">
        <f t="shared" si="4"/>
        <v>-0.10095330002825748</v>
      </c>
      <c r="G30" s="83">
        <f t="shared" si="5"/>
        <v>-0.17432304536563423</v>
      </c>
      <c r="I30" s="25">
        <v>2062.5499999999988</v>
      </c>
      <c r="J30" s="223">
        <v>1877.2239999999999</v>
      </c>
      <c r="K30" s="4">
        <f t="shared" si="6"/>
        <v>7.388617164924594E-3</v>
      </c>
      <c r="L30" s="229">
        <f t="shared" si="7"/>
        <v>6.1434915992540917E-3</v>
      </c>
      <c r="M30" s="87">
        <f t="shared" si="8"/>
        <v>-8.9852852052070969E-2</v>
      </c>
      <c r="N30" s="83">
        <f t="shared" si="9"/>
        <v>-0.16851943169844957</v>
      </c>
      <c r="P30" s="49">
        <f t="shared" si="0"/>
        <v>0.54984031691361102</v>
      </c>
      <c r="Q30" s="254">
        <f t="shared" si="1"/>
        <v>0.55662914538414687</v>
      </c>
      <c r="R30" s="92">
        <f t="shared" si="10"/>
        <v>1.234690920564578E-2</v>
      </c>
    </row>
    <row r="31" spans="1:18" ht="20.100000000000001" customHeight="1" x14ac:dyDescent="0.25">
      <c r="A31" s="14" t="s">
        <v>178</v>
      </c>
      <c r="B31" s="25">
        <v>4232.72</v>
      </c>
      <c r="C31" s="223">
        <v>7456.4300000000012</v>
      </c>
      <c r="D31" s="4">
        <f t="shared" si="2"/>
        <v>2.9027882765736319E-3</v>
      </c>
      <c r="E31" s="229">
        <f t="shared" si="3"/>
        <v>4.6962875141255273E-3</v>
      </c>
      <c r="F31" s="87">
        <f t="shared" si="4"/>
        <v>0.76161664367120918</v>
      </c>
      <c r="G31" s="83">
        <f t="shared" si="5"/>
        <v>0.61785396200817322</v>
      </c>
      <c r="I31" s="25">
        <v>720.69600000000014</v>
      </c>
      <c r="J31" s="223">
        <v>1749.2089999999998</v>
      </c>
      <c r="K31" s="4">
        <f t="shared" si="6"/>
        <v>2.5817298180856219E-3</v>
      </c>
      <c r="L31" s="229">
        <f t="shared" si="7"/>
        <v>5.7245436862301199E-3</v>
      </c>
      <c r="M31" s="87">
        <f t="shared" si="8"/>
        <v>1.4271107373982921</v>
      </c>
      <c r="N31" s="83">
        <f t="shared" si="9"/>
        <v>1.2173287251548752</v>
      </c>
      <c r="P31" s="49">
        <f t="shared" si="0"/>
        <v>1.702678183295848</v>
      </c>
      <c r="Q31" s="254">
        <f t="shared" si="1"/>
        <v>2.345906821360892</v>
      </c>
      <c r="R31" s="92">
        <f t="shared" si="10"/>
        <v>0.37777464019651458</v>
      </c>
    </row>
    <row r="32" spans="1:18" ht="20.100000000000001" customHeight="1" thickBot="1" x14ac:dyDescent="0.3">
      <c r="A32" s="14" t="s">
        <v>18</v>
      </c>
      <c r="B32" s="25">
        <f>B33-SUM(B7:B31)</f>
        <v>80231.370000001043</v>
      </c>
      <c r="C32" s="223">
        <f>C33-SUM(C7:C31)</f>
        <v>80109.580000000307</v>
      </c>
      <c r="D32" s="4">
        <f t="shared" si="2"/>
        <v>5.5022463155948047E-2</v>
      </c>
      <c r="E32" s="229">
        <f t="shared" si="3"/>
        <v>5.0455461972531278E-2</v>
      </c>
      <c r="F32" s="87">
        <f t="shared" si="4"/>
        <v>-1.5179847982246116E-3</v>
      </c>
      <c r="G32" s="83">
        <f t="shared" si="5"/>
        <v>-8.3002485193596182E-2</v>
      </c>
      <c r="I32" s="25">
        <f>I33-SUM(I7:I31)</f>
        <v>18897.606000000087</v>
      </c>
      <c r="J32" s="223">
        <f>J33-SUM(J7:J31)</f>
        <v>18519.84300000011</v>
      </c>
      <c r="K32" s="4">
        <f t="shared" si="6"/>
        <v>6.7696383635588331E-2</v>
      </c>
      <c r="L32" s="229">
        <f t="shared" si="7"/>
        <v>6.0608909693252049E-2</v>
      </c>
      <c r="M32" s="87">
        <f t="shared" si="8"/>
        <v>-1.9989992383160887E-2</v>
      </c>
      <c r="N32" s="83">
        <f t="shared" si="9"/>
        <v>-0.1046950156228192</v>
      </c>
      <c r="P32" s="49">
        <f t="shared" si="0"/>
        <v>2.3553886715383072</v>
      </c>
      <c r="Q32" s="254">
        <f t="shared" si="1"/>
        <v>2.3118137680911621</v>
      </c>
      <c r="R32" s="92">
        <f t="shared" si="10"/>
        <v>-1.8500090440991327E-2</v>
      </c>
    </row>
    <row r="33" spans="1:18" ht="26.25" customHeight="1" thickBot="1" x14ac:dyDescent="0.3">
      <c r="A33" s="18" t="s">
        <v>19</v>
      </c>
      <c r="B33" s="23">
        <v>1458156.6400000008</v>
      </c>
      <c r="C33" s="242">
        <v>1587728.5999999996</v>
      </c>
      <c r="D33" s="20">
        <f>SUM(D7:D32)</f>
        <v>1.0000000000000002</v>
      </c>
      <c r="E33" s="243">
        <f>SUM(E7:E32)</f>
        <v>1.0000000000000007</v>
      </c>
      <c r="F33" s="97">
        <f t="shared" si="4"/>
        <v>8.8860110392528696E-2</v>
      </c>
      <c r="G33" s="99">
        <f t="shared" si="5"/>
        <v>4.4408920985006252E-16</v>
      </c>
      <c r="H33" s="2"/>
      <c r="I33" s="23">
        <v>279152.37100000004</v>
      </c>
      <c r="J33" s="242">
        <v>305563.04499999998</v>
      </c>
      <c r="K33" s="20">
        <f>SUM(K7:K32)</f>
        <v>1.0000000000000002</v>
      </c>
      <c r="L33" s="243">
        <f>SUM(L7:L32)</f>
        <v>1.0000000000000004</v>
      </c>
      <c r="M33" s="97">
        <f t="shared" si="8"/>
        <v>9.4610244238262031E-2</v>
      </c>
      <c r="N33" s="99">
        <v>0</v>
      </c>
      <c r="P33" s="40">
        <f t="shared" si="0"/>
        <v>1.9144196401286482</v>
      </c>
      <c r="Q33" s="244">
        <f t="shared" si="1"/>
        <v>1.9245294504363029</v>
      </c>
      <c r="R33" s="98">
        <f t="shared" si="10"/>
        <v>5.280874733909072E-3</v>
      </c>
    </row>
    <row r="35" spans="1:18" ht="15.75" thickBot="1" x14ac:dyDescent="0.3"/>
    <row r="36" spans="1:18" x14ac:dyDescent="0.25">
      <c r="A36" s="403" t="s">
        <v>2</v>
      </c>
      <c r="B36" s="389" t="s">
        <v>1</v>
      </c>
      <c r="C36" s="384"/>
      <c r="D36" s="389" t="s">
        <v>13</v>
      </c>
      <c r="E36" s="384"/>
      <c r="F36" s="401" t="s">
        <v>136</v>
      </c>
      <c r="G36" s="402"/>
      <c r="I36" s="399" t="s">
        <v>20</v>
      </c>
      <c r="J36" s="400"/>
      <c r="K36" s="389" t="s">
        <v>13</v>
      </c>
      <c r="L36" s="390"/>
      <c r="M36" s="406" t="s">
        <v>46</v>
      </c>
      <c r="N36" s="402"/>
      <c r="P36" s="395" t="s">
        <v>23</v>
      </c>
      <c r="Q36" s="384"/>
      <c r="R36" s="208" t="s">
        <v>0</v>
      </c>
    </row>
    <row r="37" spans="1:18" x14ac:dyDescent="0.25">
      <c r="A37" s="404"/>
      <c r="B37" s="392" t="str">
        <f>B5</f>
        <v>jan-ago</v>
      </c>
      <c r="C37" s="380"/>
      <c r="D37" s="392" t="str">
        <f>B5</f>
        <v>jan-ago</v>
      </c>
      <c r="E37" s="380"/>
      <c r="F37" s="392" t="str">
        <f>B5</f>
        <v>jan-ago</v>
      </c>
      <c r="G37" s="381"/>
      <c r="I37" s="394" t="str">
        <f>B5</f>
        <v>jan-ago</v>
      </c>
      <c r="J37" s="380"/>
      <c r="K37" s="392" t="str">
        <f>B5</f>
        <v>jan-ago</v>
      </c>
      <c r="L37" s="393"/>
      <c r="M37" s="380" t="str">
        <f>B5</f>
        <v>jan-ago</v>
      </c>
      <c r="N37" s="381"/>
      <c r="P37" s="394" t="str">
        <f>B5</f>
        <v>jan-ago</v>
      </c>
      <c r="Q37" s="393"/>
      <c r="R37" s="209" t="str">
        <f>R5</f>
        <v>2018/2017</v>
      </c>
    </row>
    <row r="38" spans="1:18" ht="19.5" customHeight="1" thickBot="1" x14ac:dyDescent="0.3">
      <c r="A38" s="405"/>
      <c r="B38" s="148">
        <f>B6</f>
        <v>2017</v>
      </c>
      <c r="C38" s="213">
        <f>C6</f>
        <v>2018</v>
      </c>
      <c r="D38" s="148">
        <f>B6</f>
        <v>2017</v>
      </c>
      <c r="E38" s="213">
        <f>C6</f>
        <v>2018</v>
      </c>
      <c r="F38" s="148" t="s">
        <v>1</v>
      </c>
      <c r="G38" s="212" t="s">
        <v>15</v>
      </c>
      <c r="I38" s="36">
        <f>B6</f>
        <v>2017</v>
      </c>
      <c r="J38" s="213">
        <f>C6</f>
        <v>2018</v>
      </c>
      <c r="K38" s="148">
        <f>B6</f>
        <v>2017</v>
      </c>
      <c r="L38" s="213">
        <f>C6</f>
        <v>2018</v>
      </c>
      <c r="M38" s="37">
        <v>1000</v>
      </c>
      <c r="N38" s="212" t="s">
        <v>15</v>
      </c>
      <c r="P38" s="36">
        <f>B6</f>
        <v>2017</v>
      </c>
      <c r="Q38" s="213">
        <f>C6</f>
        <v>2018</v>
      </c>
      <c r="R38" s="210" t="s">
        <v>24</v>
      </c>
    </row>
    <row r="39" spans="1:18" ht="20.100000000000001" customHeight="1" x14ac:dyDescent="0.25">
      <c r="A39" s="57" t="s">
        <v>142</v>
      </c>
      <c r="B39" s="59">
        <v>156233.19000000006</v>
      </c>
      <c r="C39" s="245">
        <v>182719.84999999989</v>
      </c>
      <c r="D39" s="4">
        <f t="shared" ref="D39:D61" si="11">B39/$B$62</f>
        <v>0.23010825250644681</v>
      </c>
      <c r="E39" s="247">
        <f t="shared" ref="E39:E61" si="12">C39/$C$62</f>
        <v>0.22811846829009599</v>
      </c>
      <c r="F39" s="87">
        <f>(C39-B39)/B39</f>
        <v>0.16953286302353437</v>
      </c>
      <c r="G39" s="101">
        <f>(E39-D39)/D39</f>
        <v>-8.6471658216389861E-3</v>
      </c>
      <c r="I39" s="59">
        <v>22883.488999999998</v>
      </c>
      <c r="J39" s="245">
        <v>26137.14499999999</v>
      </c>
      <c r="K39" s="4">
        <f t="shared" ref="K39:K61" si="13">I39/$I$62</f>
        <v>0.19006933333262455</v>
      </c>
      <c r="L39" s="247">
        <f t="shared" ref="L39:L61" si="14">J39/$J$62</f>
        <v>0.1929945401167647</v>
      </c>
      <c r="M39" s="87">
        <f>(J39-I39)/I39</f>
        <v>0.14218356300474949</v>
      </c>
      <c r="N39" s="101">
        <f>(L39-K39)/K39</f>
        <v>1.5390209103438027E-2</v>
      </c>
      <c r="P39" s="49">
        <f t="shared" ref="P39:P62" si="15">(I39/B39)*10</f>
        <v>1.4647008743788683</v>
      </c>
      <c r="Q39" s="253">
        <f t="shared" ref="Q39:Q62" si="16">(J39/C39)*10</f>
        <v>1.4304491274483864</v>
      </c>
      <c r="R39" s="104">
        <f t="shared" si="10"/>
        <v>-2.3384806774971706E-2</v>
      </c>
    </row>
    <row r="40" spans="1:18" ht="20.100000000000001" customHeight="1" x14ac:dyDescent="0.25">
      <c r="A40" s="57" t="s">
        <v>139</v>
      </c>
      <c r="B40" s="25">
        <v>114369.49999999996</v>
      </c>
      <c r="C40" s="223">
        <v>142687.00999999995</v>
      </c>
      <c r="D40" s="4">
        <f t="shared" si="11"/>
        <v>0.16844926346979186</v>
      </c>
      <c r="E40" s="229">
        <f t="shared" si="12"/>
        <v>0.1781390591448801</v>
      </c>
      <c r="F40" s="87">
        <f t="shared" ref="F40:F62" si="17">(C40-B40)/B40</f>
        <v>0.24759669317431662</v>
      </c>
      <c r="G40" s="83">
        <f t="shared" ref="G40:G61" si="18">(E40-D40)/D40</f>
        <v>5.7523526523616503E-2</v>
      </c>
      <c r="I40" s="25">
        <v>19287.368000000009</v>
      </c>
      <c r="J40" s="223">
        <v>20760.730999999989</v>
      </c>
      <c r="K40" s="4">
        <f t="shared" si="13"/>
        <v>0.16020009787410469</v>
      </c>
      <c r="L40" s="229">
        <f t="shared" si="14"/>
        <v>0.15329553904349003</v>
      </c>
      <c r="M40" s="87">
        <f t="shared" ref="M40:M62" si="19">(J40-I40)/I40</f>
        <v>7.6390049694700632E-2</v>
      </c>
      <c r="N40" s="83">
        <f t="shared" ref="N40:N61" si="20">(L40-K40)/K40</f>
        <v>-4.309959183695819E-2</v>
      </c>
      <c r="P40" s="49">
        <f t="shared" si="15"/>
        <v>1.6864083518770316</v>
      </c>
      <c r="Q40" s="254">
        <f t="shared" si="16"/>
        <v>1.4549839540403851</v>
      </c>
      <c r="R40" s="92">
        <f t="shared" si="10"/>
        <v>-0.13722915780099351</v>
      </c>
    </row>
    <row r="41" spans="1:18" ht="20.100000000000001" customHeight="1" x14ac:dyDescent="0.25">
      <c r="A41" s="57" t="s">
        <v>145</v>
      </c>
      <c r="B41" s="25">
        <v>78088.039999999979</v>
      </c>
      <c r="C41" s="223">
        <v>91186.040000000008</v>
      </c>
      <c r="D41" s="4">
        <f t="shared" si="11"/>
        <v>0.11501206898517215</v>
      </c>
      <c r="E41" s="229">
        <f t="shared" si="12"/>
        <v>0.11384214563573383</v>
      </c>
      <c r="F41" s="87">
        <f t="shared" si="17"/>
        <v>0.1677337528256572</v>
      </c>
      <c r="G41" s="83">
        <f t="shared" si="18"/>
        <v>-1.0172178970097012E-2</v>
      </c>
      <c r="I41" s="25">
        <v>17534.799000000006</v>
      </c>
      <c r="J41" s="223">
        <v>20188.357000000004</v>
      </c>
      <c r="K41" s="4">
        <f t="shared" si="13"/>
        <v>0.14564333070239302</v>
      </c>
      <c r="L41" s="229">
        <f t="shared" si="14"/>
        <v>0.14906917625961327</v>
      </c>
      <c r="M41" s="87">
        <f t="shared" si="19"/>
        <v>0.15133096193460766</v>
      </c>
      <c r="N41" s="83">
        <f t="shared" si="20"/>
        <v>2.3522158829370716E-2</v>
      </c>
      <c r="P41" s="49">
        <f t="shared" si="15"/>
        <v>2.2455165989567689</v>
      </c>
      <c r="Q41" s="254">
        <f t="shared" si="16"/>
        <v>2.2139745294345494</v>
      </c>
      <c r="R41" s="92">
        <f t="shared" si="10"/>
        <v>-1.4046687313232704E-2</v>
      </c>
    </row>
    <row r="42" spans="1:18" ht="20.100000000000001" customHeight="1" x14ac:dyDescent="0.25">
      <c r="A42" s="57" t="s">
        <v>149</v>
      </c>
      <c r="B42" s="25">
        <v>55314.340000000011</v>
      </c>
      <c r="C42" s="223">
        <v>62994.880000000012</v>
      </c>
      <c r="D42" s="4">
        <f t="shared" si="11"/>
        <v>8.1469795988595314E-2</v>
      </c>
      <c r="E42" s="229">
        <f t="shared" si="12"/>
        <v>7.8646603178135349E-2</v>
      </c>
      <c r="F42" s="87">
        <f t="shared" si="17"/>
        <v>0.1388526013326743</v>
      </c>
      <c r="G42" s="83">
        <f t="shared" si="18"/>
        <v>-3.4653245122341712E-2</v>
      </c>
      <c r="I42" s="25">
        <v>11225.69</v>
      </c>
      <c r="J42" s="223">
        <v>12425.973999999997</v>
      </c>
      <c r="K42" s="4">
        <f t="shared" si="13"/>
        <v>9.3240126734988285E-2</v>
      </c>
      <c r="L42" s="229">
        <f t="shared" si="14"/>
        <v>9.1752375312333281E-2</v>
      </c>
      <c r="M42" s="87">
        <f t="shared" si="19"/>
        <v>0.10692295974679472</v>
      </c>
      <c r="N42" s="83">
        <f t="shared" si="20"/>
        <v>-1.5956128276011085E-2</v>
      </c>
      <c r="P42" s="49">
        <f t="shared" si="15"/>
        <v>2.029435766566138</v>
      </c>
      <c r="Q42" s="254">
        <f t="shared" si="16"/>
        <v>1.9725371331765365</v>
      </c>
      <c r="R42" s="92">
        <f t="shared" si="10"/>
        <v>-2.8036676167324883E-2</v>
      </c>
    </row>
    <row r="43" spans="1:18" ht="20.100000000000001" customHeight="1" x14ac:dyDescent="0.25">
      <c r="A43" s="57" t="s">
        <v>150</v>
      </c>
      <c r="B43" s="25">
        <v>79682.789999999994</v>
      </c>
      <c r="C43" s="223">
        <v>114262.40999999999</v>
      </c>
      <c r="D43" s="4">
        <f t="shared" si="11"/>
        <v>0.11736089855003387</v>
      </c>
      <c r="E43" s="229">
        <f t="shared" si="12"/>
        <v>0.14265207612820918</v>
      </c>
      <c r="F43" s="87">
        <f t="shared" si="17"/>
        <v>0.43396597935388553</v>
      </c>
      <c r="G43" s="83">
        <f t="shared" si="18"/>
        <v>0.21549918150458819</v>
      </c>
      <c r="I43" s="25">
        <v>6655.0280000000002</v>
      </c>
      <c r="J43" s="223">
        <v>10871.495000000003</v>
      </c>
      <c r="K43" s="4">
        <f t="shared" si="13"/>
        <v>5.5276393178940057E-2</v>
      </c>
      <c r="L43" s="229">
        <f t="shared" si="14"/>
        <v>8.0274229565115401E-2</v>
      </c>
      <c r="M43" s="87">
        <f t="shared" si="19"/>
        <v>0.63357614723784816</v>
      </c>
      <c r="N43" s="83">
        <f t="shared" si="20"/>
        <v>0.45223349333326901</v>
      </c>
      <c r="P43" s="49">
        <f t="shared" si="15"/>
        <v>0.83519013327721092</v>
      </c>
      <c r="Q43" s="254">
        <f t="shared" si="16"/>
        <v>0.95144982501244313</v>
      </c>
      <c r="R43" s="92">
        <f t="shared" si="10"/>
        <v>0.13920146695105179</v>
      </c>
    </row>
    <row r="44" spans="1:18" ht="20.100000000000001" customHeight="1" x14ac:dyDescent="0.25">
      <c r="A44" s="57" t="s">
        <v>152</v>
      </c>
      <c r="B44" s="25">
        <v>43353.220000000016</v>
      </c>
      <c r="C44" s="223">
        <v>48640.640000000007</v>
      </c>
      <c r="D44" s="4">
        <f t="shared" si="11"/>
        <v>6.3852845190753252E-2</v>
      </c>
      <c r="E44" s="229">
        <f t="shared" si="12"/>
        <v>6.0725905222940933E-2</v>
      </c>
      <c r="F44" s="87">
        <f t="shared" si="17"/>
        <v>0.12196141370813954</v>
      </c>
      <c r="G44" s="83">
        <f t="shared" si="18"/>
        <v>-4.8971035800690385E-2</v>
      </c>
      <c r="I44" s="25">
        <v>9559.1080000000038</v>
      </c>
      <c r="J44" s="223">
        <v>10274.449999999999</v>
      </c>
      <c r="K44" s="4">
        <f t="shared" si="13"/>
        <v>7.9397564104606549E-2</v>
      </c>
      <c r="L44" s="229">
        <f t="shared" si="14"/>
        <v>7.5865698135840529E-2</v>
      </c>
      <c r="M44" s="87">
        <f t="shared" si="19"/>
        <v>7.4833551415047814E-2</v>
      </c>
      <c r="N44" s="83">
        <f t="shared" si="20"/>
        <v>-4.448330384686331E-2</v>
      </c>
      <c r="P44" s="49">
        <f t="shared" si="15"/>
        <v>2.2049361039387616</v>
      </c>
      <c r="Q44" s="254">
        <f t="shared" si="16"/>
        <v>2.1123180122629961</v>
      </c>
      <c r="R44" s="92">
        <f t="shared" si="10"/>
        <v>-4.2004886903669582E-2</v>
      </c>
    </row>
    <row r="45" spans="1:18" ht="20.100000000000001" customHeight="1" x14ac:dyDescent="0.25">
      <c r="A45" s="57" t="s">
        <v>141</v>
      </c>
      <c r="B45" s="25">
        <v>44316.17000000002</v>
      </c>
      <c r="C45" s="223">
        <v>41682.389999999992</v>
      </c>
      <c r="D45" s="4">
        <f t="shared" si="11"/>
        <v>6.5271127322425043E-2</v>
      </c>
      <c r="E45" s="229">
        <f t="shared" si="12"/>
        <v>5.2038806738679014E-2</v>
      </c>
      <c r="F45" s="87">
        <f t="shared" si="17"/>
        <v>-5.9431579940234611E-2</v>
      </c>
      <c r="G45" s="83">
        <f t="shared" si="18"/>
        <v>-0.20272854363892429</v>
      </c>
      <c r="I45" s="25">
        <v>9283.1580000000013</v>
      </c>
      <c r="J45" s="223">
        <v>9219.4410000000025</v>
      </c>
      <c r="K45" s="4">
        <f t="shared" si="13"/>
        <v>7.7105534574794105E-2</v>
      </c>
      <c r="L45" s="229">
        <f t="shared" si="14"/>
        <v>6.807559800156622E-2</v>
      </c>
      <c r="M45" s="87">
        <f t="shared" si="19"/>
        <v>-6.8637202986309969E-3</v>
      </c>
      <c r="N45" s="83">
        <f t="shared" si="20"/>
        <v>-0.11711139314478966</v>
      </c>
      <c r="P45" s="49">
        <f t="shared" si="15"/>
        <v>2.0947563835051626</v>
      </c>
      <c r="Q45" s="254">
        <f t="shared" si="16"/>
        <v>2.2118311833846391</v>
      </c>
      <c r="R45" s="92">
        <f t="shared" si="10"/>
        <v>5.5889458459878243E-2</v>
      </c>
    </row>
    <row r="46" spans="1:18" ht="20.100000000000001" customHeight="1" x14ac:dyDescent="0.25">
      <c r="A46" s="57" t="s">
        <v>154</v>
      </c>
      <c r="B46" s="25">
        <v>28860.160000000011</v>
      </c>
      <c r="C46" s="223">
        <v>34496.139999999992</v>
      </c>
      <c r="D46" s="4">
        <f t="shared" si="11"/>
        <v>4.2506723345125681E-2</v>
      </c>
      <c r="E46" s="229">
        <f t="shared" si="12"/>
        <v>4.3067059319065307E-2</v>
      </c>
      <c r="F46" s="87">
        <f t="shared" si="17"/>
        <v>0.19528581962123492</v>
      </c>
      <c r="G46" s="83">
        <f t="shared" si="18"/>
        <v>1.3182290467088666E-2</v>
      </c>
      <c r="I46" s="25">
        <v>5731.8459999999977</v>
      </c>
      <c r="J46" s="223">
        <v>6493.9010000000017</v>
      </c>
      <c r="K46" s="4">
        <f t="shared" si="13"/>
        <v>4.7608480856449392E-2</v>
      </c>
      <c r="L46" s="229">
        <f t="shared" si="14"/>
        <v>4.7950433647546399E-2</v>
      </c>
      <c r="M46" s="87">
        <f t="shared" si="19"/>
        <v>0.13295105974584875</v>
      </c>
      <c r="N46" s="83">
        <f t="shared" si="20"/>
        <v>7.1826024469899353E-3</v>
      </c>
      <c r="P46" s="49">
        <f t="shared" si="15"/>
        <v>1.9860756142724072</v>
      </c>
      <c r="Q46" s="254">
        <f t="shared" si="16"/>
        <v>1.8825007667524549</v>
      </c>
      <c r="R46" s="92">
        <f t="shared" si="10"/>
        <v>-5.2150505638173604E-2</v>
      </c>
    </row>
    <row r="47" spans="1:18" ht="20.100000000000001" customHeight="1" x14ac:dyDescent="0.25">
      <c r="A47" s="57" t="s">
        <v>146</v>
      </c>
      <c r="B47" s="25">
        <v>23710.690000000002</v>
      </c>
      <c r="C47" s="223">
        <v>23813.149999999991</v>
      </c>
      <c r="D47" s="4">
        <f t="shared" si="11"/>
        <v>3.4922319909246442E-2</v>
      </c>
      <c r="E47" s="229">
        <f t="shared" si="12"/>
        <v>2.972977103014424E-2</v>
      </c>
      <c r="F47" s="87">
        <f t="shared" si="17"/>
        <v>4.3212576268336434E-3</v>
      </c>
      <c r="G47" s="83">
        <f t="shared" si="18"/>
        <v>-0.148688543389907</v>
      </c>
      <c r="I47" s="25">
        <v>4719.1200000000035</v>
      </c>
      <c r="J47" s="223">
        <v>4972.0479999999989</v>
      </c>
      <c r="K47" s="4">
        <f t="shared" si="13"/>
        <v>3.9196819694612819E-2</v>
      </c>
      <c r="L47" s="229">
        <f t="shared" si="14"/>
        <v>3.6713195614841633E-2</v>
      </c>
      <c r="M47" s="87">
        <f t="shared" si="19"/>
        <v>5.3596433233313659E-2</v>
      </c>
      <c r="N47" s="83">
        <f t="shared" si="20"/>
        <v>-6.3362897784090724E-2</v>
      </c>
      <c r="P47" s="49">
        <f t="shared" si="15"/>
        <v>1.9902921424893172</v>
      </c>
      <c r="Q47" s="254">
        <f t="shared" si="16"/>
        <v>2.0879421664080562</v>
      </c>
      <c r="R47" s="92">
        <f t="shared" si="10"/>
        <v>4.9063161047606427E-2</v>
      </c>
    </row>
    <row r="48" spans="1:18" ht="20.100000000000001" customHeight="1" x14ac:dyDescent="0.25">
      <c r="A48" s="57" t="s">
        <v>153</v>
      </c>
      <c r="B48" s="25">
        <v>12274.460000000005</v>
      </c>
      <c r="C48" s="223">
        <v>13940.729999999998</v>
      </c>
      <c r="D48" s="4">
        <f t="shared" si="11"/>
        <v>1.8078454015182568E-2</v>
      </c>
      <c r="E48" s="229">
        <f t="shared" si="12"/>
        <v>1.7404447160206137E-2</v>
      </c>
      <c r="F48" s="87">
        <f t="shared" si="17"/>
        <v>0.13575098212059777</v>
      </c>
      <c r="G48" s="83">
        <f t="shared" si="18"/>
        <v>-3.7282328146554446E-2</v>
      </c>
      <c r="I48" s="25">
        <v>3142.3859999999995</v>
      </c>
      <c r="J48" s="223">
        <v>3670.99</v>
      </c>
      <c r="K48" s="4">
        <f t="shared" si="13"/>
        <v>2.6100530915271383E-2</v>
      </c>
      <c r="L48" s="229">
        <f t="shared" si="14"/>
        <v>2.7106289796503875E-2</v>
      </c>
      <c r="M48" s="87">
        <f t="shared" si="19"/>
        <v>0.16821739913556144</v>
      </c>
      <c r="N48" s="83">
        <f t="shared" si="20"/>
        <v>3.8534039192437426E-2</v>
      </c>
      <c r="P48" s="49">
        <f t="shared" si="15"/>
        <v>2.5601012183020666</v>
      </c>
      <c r="Q48" s="254">
        <f t="shared" si="16"/>
        <v>2.633283909809601</v>
      </c>
      <c r="R48" s="92">
        <f t="shared" si="10"/>
        <v>2.8585858631039327E-2</v>
      </c>
    </row>
    <row r="49" spans="1:18" ht="20.100000000000001" customHeight="1" x14ac:dyDescent="0.25">
      <c r="A49" s="57" t="s">
        <v>161</v>
      </c>
      <c r="B49" s="25">
        <v>10788.54</v>
      </c>
      <c r="C49" s="223">
        <v>10417.809999999994</v>
      </c>
      <c r="D49" s="4">
        <f t="shared" si="11"/>
        <v>1.5889914854173438E-2</v>
      </c>
      <c r="E49" s="229">
        <f t="shared" si="12"/>
        <v>1.3006221601743024E-2</v>
      </c>
      <c r="F49" s="87">
        <f t="shared" si="17"/>
        <v>-3.4363315147369969E-2</v>
      </c>
      <c r="G49" s="83">
        <f t="shared" si="18"/>
        <v>-0.1814794653649778</v>
      </c>
      <c r="I49" s="25">
        <v>2689.0360000000005</v>
      </c>
      <c r="J49" s="223">
        <v>2565.0769999999993</v>
      </c>
      <c r="K49" s="4">
        <f t="shared" si="13"/>
        <v>2.233502416643841E-2</v>
      </c>
      <c r="L49" s="229">
        <f t="shared" si="14"/>
        <v>1.8940318691237721E-2</v>
      </c>
      <c r="M49" s="87">
        <f t="shared" si="19"/>
        <v>-4.6097932493280556E-2</v>
      </c>
      <c r="N49" s="83">
        <f t="shared" si="20"/>
        <v>-0.15199023067553796</v>
      </c>
      <c r="P49" s="49">
        <f t="shared" si="15"/>
        <v>2.4924929601225005</v>
      </c>
      <c r="Q49" s="254">
        <f t="shared" si="16"/>
        <v>2.4622036685253432</v>
      </c>
      <c r="R49" s="92">
        <f t="shared" si="10"/>
        <v>-1.2152207481327717E-2</v>
      </c>
    </row>
    <row r="50" spans="1:18" ht="20.100000000000001" customHeight="1" x14ac:dyDescent="0.25">
      <c r="A50" s="57" t="s">
        <v>158</v>
      </c>
      <c r="B50" s="25">
        <v>8516.1099999999988</v>
      </c>
      <c r="C50" s="223">
        <v>9666.7199999999975</v>
      </c>
      <c r="D50" s="4">
        <f t="shared" si="11"/>
        <v>1.2542963439795832E-2</v>
      </c>
      <c r="E50" s="229">
        <f t="shared" si="12"/>
        <v>1.2068515598000094E-2</v>
      </c>
      <c r="F50" s="87">
        <f t="shared" si="17"/>
        <v>0.13510980952571056</v>
      </c>
      <c r="G50" s="83">
        <f t="shared" si="18"/>
        <v>-3.78258171661753E-2</v>
      </c>
      <c r="I50" s="25">
        <v>2226.6210000000001</v>
      </c>
      <c r="J50" s="223">
        <v>2558.5910000000017</v>
      </c>
      <c r="K50" s="4">
        <f t="shared" si="13"/>
        <v>1.8494223894547804E-2</v>
      </c>
      <c r="L50" s="229">
        <f t="shared" si="14"/>
        <v>1.8892426597927725E-2</v>
      </c>
      <c r="M50" s="87">
        <f t="shared" si="19"/>
        <v>0.14909138106575012</v>
      </c>
      <c r="N50" s="83">
        <f t="shared" si="20"/>
        <v>2.1531192963296655E-2</v>
      </c>
      <c r="P50" s="49">
        <f t="shared" si="15"/>
        <v>2.6145986841409989</v>
      </c>
      <c r="Q50" s="254">
        <f t="shared" si="16"/>
        <v>2.6468036728073248</v>
      </c>
      <c r="R50" s="92">
        <f t="shared" si="10"/>
        <v>1.231737354633698E-2</v>
      </c>
    </row>
    <row r="51" spans="1:18" ht="20.100000000000001" customHeight="1" x14ac:dyDescent="0.25">
      <c r="A51" s="57" t="s">
        <v>164</v>
      </c>
      <c r="B51" s="25">
        <v>4395.8899999999994</v>
      </c>
      <c r="C51" s="223">
        <v>5060.2000000000016</v>
      </c>
      <c r="D51" s="4">
        <f t="shared" si="11"/>
        <v>6.474492174873751E-3</v>
      </c>
      <c r="E51" s="229">
        <f t="shared" si="12"/>
        <v>6.3174585204702439E-3</v>
      </c>
      <c r="F51" s="87">
        <f t="shared" si="17"/>
        <v>0.15112070593213259</v>
      </c>
      <c r="G51" s="83">
        <f t="shared" si="18"/>
        <v>-2.4254204061428052E-2</v>
      </c>
      <c r="I51" s="25">
        <v>1160.3000000000006</v>
      </c>
      <c r="J51" s="223">
        <v>1420.086</v>
      </c>
      <c r="K51" s="4">
        <f t="shared" si="13"/>
        <v>9.637404832184655E-3</v>
      </c>
      <c r="L51" s="229">
        <f t="shared" si="14"/>
        <v>1.0485798831366471E-2</v>
      </c>
      <c r="M51" s="87">
        <f t="shared" si="19"/>
        <v>0.22389554425579525</v>
      </c>
      <c r="N51" s="83">
        <f t="shared" si="20"/>
        <v>8.8031375038698914E-2</v>
      </c>
      <c r="P51" s="49">
        <f t="shared" si="15"/>
        <v>2.6395109977729216</v>
      </c>
      <c r="Q51" s="254">
        <f t="shared" si="16"/>
        <v>2.8063831469111884</v>
      </c>
      <c r="R51" s="92">
        <f t="shared" si="10"/>
        <v>6.322085768123889E-2</v>
      </c>
    </row>
    <row r="52" spans="1:18" ht="20.100000000000001" customHeight="1" x14ac:dyDescent="0.25">
      <c r="A52" s="57" t="s">
        <v>166</v>
      </c>
      <c r="B52" s="25">
        <v>2862.64</v>
      </c>
      <c r="C52" s="223">
        <v>2596.5099999999993</v>
      </c>
      <c r="D52" s="4">
        <f t="shared" si="11"/>
        <v>4.2162429631953024E-3</v>
      </c>
      <c r="E52" s="229">
        <f t="shared" si="12"/>
        <v>3.2416395049575477E-3</v>
      </c>
      <c r="F52" s="87">
        <f t="shared" si="17"/>
        <v>-9.2966632199648083E-2</v>
      </c>
      <c r="G52" s="83">
        <f t="shared" si="18"/>
        <v>-0.23115448202234204</v>
      </c>
      <c r="I52" s="25">
        <v>938.1410000000003</v>
      </c>
      <c r="J52" s="223">
        <v>724.28700000000003</v>
      </c>
      <c r="K52" s="4">
        <f t="shared" si="13"/>
        <v>7.792161170964873E-3</v>
      </c>
      <c r="L52" s="229">
        <f t="shared" si="14"/>
        <v>5.3480759462271495E-3</v>
      </c>
      <c r="M52" s="87">
        <f t="shared" si="19"/>
        <v>-0.22795507285152253</v>
      </c>
      <c r="N52" s="83">
        <f t="shared" si="20"/>
        <v>-0.31365948048467818</v>
      </c>
      <c r="P52" s="49">
        <f t="shared" si="15"/>
        <v>3.2771881899225903</v>
      </c>
      <c r="Q52" s="254">
        <f t="shared" si="16"/>
        <v>2.7894635491486657</v>
      </c>
      <c r="R52" s="92">
        <f t="shared" si="10"/>
        <v>-0.14882411766089182</v>
      </c>
    </row>
    <row r="53" spans="1:18" ht="20.100000000000001" customHeight="1" x14ac:dyDescent="0.25">
      <c r="A53" s="57" t="s">
        <v>169</v>
      </c>
      <c r="B53" s="25">
        <v>3398.6399999999994</v>
      </c>
      <c r="C53" s="223">
        <v>2084.4700000000003</v>
      </c>
      <c r="D53" s="4">
        <f t="shared" si="11"/>
        <v>5.0056912445973229E-3</v>
      </c>
      <c r="E53" s="229">
        <f t="shared" si="12"/>
        <v>2.6023779222490427E-3</v>
      </c>
      <c r="F53" s="87">
        <f t="shared" si="17"/>
        <v>-0.38667525833862937</v>
      </c>
      <c r="G53" s="83">
        <f t="shared" si="18"/>
        <v>-0.48011617275480045</v>
      </c>
      <c r="I53" s="25">
        <v>805.20799999999997</v>
      </c>
      <c r="J53" s="223">
        <v>532.35</v>
      </c>
      <c r="K53" s="4">
        <f t="shared" si="13"/>
        <v>6.6880250539634034E-3</v>
      </c>
      <c r="L53" s="229">
        <f t="shared" si="14"/>
        <v>3.9308288426742758E-3</v>
      </c>
      <c r="M53" s="87">
        <f t="shared" si="19"/>
        <v>-0.33886647922027596</v>
      </c>
      <c r="N53" s="83">
        <f t="shared" si="20"/>
        <v>-0.41225865469136963</v>
      </c>
      <c r="P53" s="49">
        <f t="shared" si="15"/>
        <v>2.369206506131865</v>
      </c>
      <c r="Q53" s="254">
        <f t="shared" si="16"/>
        <v>2.5538865994713285</v>
      </c>
      <c r="R53" s="92">
        <f t="shared" si="10"/>
        <v>7.7950188327392908E-2</v>
      </c>
    </row>
    <row r="54" spans="1:18" ht="20.100000000000001" customHeight="1" x14ac:dyDescent="0.25">
      <c r="A54" s="57" t="s">
        <v>170</v>
      </c>
      <c r="B54" s="25">
        <v>2707.8099999999995</v>
      </c>
      <c r="C54" s="223">
        <v>2292.4299999999994</v>
      </c>
      <c r="D54" s="4">
        <f t="shared" si="11"/>
        <v>3.9882014008641919E-3</v>
      </c>
      <c r="E54" s="229">
        <f t="shared" si="12"/>
        <v>2.8620077143357166E-3</v>
      </c>
      <c r="F54" s="87">
        <f t="shared" si="17"/>
        <v>-0.1534007186619446</v>
      </c>
      <c r="G54" s="83">
        <f t="shared" si="18"/>
        <v>-0.28238134771339374</v>
      </c>
      <c r="I54" s="25">
        <v>581.05999999999983</v>
      </c>
      <c r="J54" s="223">
        <v>503.3839999999999</v>
      </c>
      <c r="K54" s="4">
        <f t="shared" si="13"/>
        <v>4.826260839256408E-3</v>
      </c>
      <c r="L54" s="229">
        <f t="shared" si="14"/>
        <v>3.7169462686968105E-3</v>
      </c>
      <c r="M54" s="87">
        <f t="shared" si="19"/>
        <v>-0.13367982652393892</v>
      </c>
      <c r="N54" s="83">
        <f t="shared" si="20"/>
        <v>-0.22984969265161223</v>
      </c>
      <c r="P54" s="49">
        <f t="shared" si="15"/>
        <v>2.1458669552147307</v>
      </c>
      <c r="Q54" s="254">
        <f t="shared" si="16"/>
        <v>2.1958533084979694</v>
      </c>
      <c r="R54" s="92">
        <f t="shared" si="10"/>
        <v>2.3294246254067862E-2</v>
      </c>
    </row>
    <row r="55" spans="1:18" ht="20.100000000000001" customHeight="1" x14ac:dyDescent="0.25">
      <c r="A55" s="57" t="s">
        <v>167</v>
      </c>
      <c r="B55" s="25">
        <v>1013.3999999999997</v>
      </c>
      <c r="C55" s="223">
        <v>1873.85</v>
      </c>
      <c r="D55" s="4">
        <f t="shared" si="11"/>
        <v>1.4925874783074777E-3</v>
      </c>
      <c r="E55" s="229">
        <f t="shared" si="12"/>
        <v>2.3394272259165965E-3</v>
      </c>
      <c r="F55" s="87">
        <f t="shared" si="17"/>
        <v>0.8490724294454316</v>
      </c>
      <c r="G55" s="83">
        <f t="shared" si="18"/>
        <v>0.56736356154440892</v>
      </c>
      <c r="I55" s="25">
        <v>248.49799999999999</v>
      </c>
      <c r="J55" s="223">
        <v>420.26799999999992</v>
      </c>
      <c r="K55" s="4">
        <f t="shared" si="13"/>
        <v>2.0640143290426793E-3</v>
      </c>
      <c r="L55" s="229">
        <f t="shared" si="14"/>
        <v>3.1032245253179904E-3</v>
      </c>
      <c r="M55" s="87">
        <f t="shared" si="19"/>
        <v>0.69123292742798703</v>
      </c>
      <c r="N55" s="83">
        <f t="shared" si="20"/>
        <v>0.50348981673848769</v>
      </c>
      <c r="P55" s="49">
        <f t="shared" si="15"/>
        <v>2.4521215709492803</v>
      </c>
      <c r="Q55" s="254">
        <f t="shared" si="16"/>
        <v>2.2428049203511482</v>
      </c>
      <c r="R55" s="92">
        <f t="shared" si="10"/>
        <v>-8.5361449072486301E-2</v>
      </c>
    </row>
    <row r="56" spans="1:18" ht="20.100000000000001" customHeight="1" x14ac:dyDescent="0.25">
      <c r="A56" s="57" t="s">
        <v>165</v>
      </c>
      <c r="B56" s="25">
        <v>2183.7800000000002</v>
      </c>
      <c r="C56" s="223">
        <v>1687.7700000000002</v>
      </c>
      <c r="D56" s="4">
        <f t="shared" si="11"/>
        <v>3.2163831491793023E-3</v>
      </c>
      <c r="E56" s="229">
        <f t="shared" si="12"/>
        <v>2.1071137439417536E-3</v>
      </c>
      <c r="F56" s="87">
        <f t="shared" si="17"/>
        <v>-0.22713368562767308</v>
      </c>
      <c r="G56" s="83">
        <f t="shared" si="18"/>
        <v>-0.34488099016455542</v>
      </c>
      <c r="I56" s="25">
        <v>437.61700000000002</v>
      </c>
      <c r="J56" s="223">
        <v>354.77199999999993</v>
      </c>
      <c r="K56" s="4">
        <f t="shared" si="13"/>
        <v>3.6348290876895197E-3</v>
      </c>
      <c r="L56" s="229">
        <f t="shared" si="14"/>
        <v>2.6196074202559177E-3</v>
      </c>
      <c r="M56" s="87">
        <f t="shared" si="19"/>
        <v>-0.18930937326474995</v>
      </c>
      <c r="N56" s="83">
        <f t="shared" si="20"/>
        <v>-0.27930382500568357</v>
      </c>
      <c r="P56" s="49">
        <f t="shared" si="15"/>
        <v>2.0039427048512213</v>
      </c>
      <c r="Q56" s="254">
        <f t="shared" si="16"/>
        <v>2.1020162699893934</v>
      </c>
      <c r="R56" s="92">
        <f t="shared" si="10"/>
        <v>4.8940303982120778E-2</v>
      </c>
    </row>
    <row r="57" spans="1:18" ht="20.100000000000001" customHeight="1" x14ac:dyDescent="0.25">
      <c r="A57" s="57" t="s">
        <v>174</v>
      </c>
      <c r="B57" s="25">
        <v>17.290000000000003</v>
      </c>
      <c r="C57" s="223">
        <v>1896.41</v>
      </c>
      <c r="D57" s="4">
        <f t="shared" si="11"/>
        <v>2.5465598480300278E-5</v>
      </c>
      <c r="E57" s="229">
        <f t="shared" si="12"/>
        <v>2.3675924889935123E-3</v>
      </c>
      <c r="F57" s="87">
        <f t="shared" si="17"/>
        <v>108.68247541931751</v>
      </c>
      <c r="G57" s="83">
        <f t="shared" si="18"/>
        <v>91.972191123842578</v>
      </c>
      <c r="I57" s="25">
        <v>9.629999999999999</v>
      </c>
      <c r="J57" s="223">
        <v>303.62999999999994</v>
      </c>
      <c r="K57" s="4">
        <f t="shared" si="13"/>
        <v>7.9986390186967307E-5</v>
      </c>
      <c r="L57" s="229">
        <f t="shared" si="14"/>
        <v>2.2419790767374661E-3</v>
      </c>
      <c r="M57" s="87">
        <f t="shared" si="19"/>
        <v>30.529595015576323</v>
      </c>
      <c r="N57" s="83">
        <f t="shared" si="20"/>
        <v>27.029506913574483</v>
      </c>
      <c r="P57" s="49">
        <f t="shared" si="15"/>
        <v>5.5696934644303049</v>
      </c>
      <c r="Q57" s="254">
        <f t="shared" si="16"/>
        <v>1.6010778259975422</v>
      </c>
      <c r="R57" s="92">
        <f t="shared" si="10"/>
        <v>-0.7125375325908877</v>
      </c>
    </row>
    <row r="58" spans="1:18" ht="20.100000000000001" customHeight="1" x14ac:dyDescent="0.25">
      <c r="A58" s="57" t="s">
        <v>168</v>
      </c>
      <c r="B58" s="25">
        <v>1064.01</v>
      </c>
      <c r="C58" s="223">
        <v>1102.17</v>
      </c>
      <c r="D58" s="4">
        <f t="shared" si="11"/>
        <v>1.5671284811465758E-3</v>
      </c>
      <c r="E58" s="229">
        <f t="shared" si="12"/>
        <v>1.3760154257750064E-3</v>
      </c>
      <c r="F58" s="87">
        <f t="shared" si="17"/>
        <v>3.5864324583415645E-2</v>
      </c>
      <c r="G58" s="83">
        <f t="shared" si="18"/>
        <v>-0.12195110845777192</v>
      </c>
      <c r="I58" s="25">
        <v>275.07099999999997</v>
      </c>
      <c r="J58" s="223">
        <v>281.78799999999995</v>
      </c>
      <c r="K58" s="4">
        <f t="shared" si="13"/>
        <v>2.2847285913934873E-3</v>
      </c>
      <c r="L58" s="229">
        <f t="shared" si="14"/>
        <v>2.0806995358683173E-3</v>
      </c>
      <c r="M58" s="87">
        <f t="shared" si="19"/>
        <v>2.4419149964918094E-2</v>
      </c>
      <c r="N58" s="83">
        <f t="shared" si="20"/>
        <v>-8.9301222164305277E-2</v>
      </c>
      <c r="P58" s="49">
        <f t="shared" si="15"/>
        <v>2.585229462129115</v>
      </c>
      <c r="Q58" s="254">
        <f t="shared" si="16"/>
        <v>2.556665487175299</v>
      </c>
      <c r="R58" s="92">
        <f t="shared" si="10"/>
        <v>-1.1048912822729327E-2</v>
      </c>
    </row>
    <row r="59" spans="1:18" ht="20.100000000000001" customHeight="1" x14ac:dyDescent="0.25">
      <c r="A59" s="57" t="s">
        <v>173</v>
      </c>
      <c r="B59" s="25">
        <v>1749.2299999999998</v>
      </c>
      <c r="C59" s="223">
        <v>3852.3199999999997</v>
      </c>
      <c r="D59" s="4">
        <f t="shared" si="11"/>
        <v>2.5763556292478684E-3</v>
      </c>
      <c r="E59" s="229">
        <f t="shared" si="12"/>
        <v>4.8094683624319038E-3</v>
      </c>
      <c r="F59" s="87">
        <f>(C59-B59)/B59</f>
        <v>1.2022947239642587</v>
      </c>
      <c r="G59" s="83">
        <f>(E59-D59)/D59</f>
        <v>0.86677192691599103</v>
      </c>
      <c r="I59" s="25">
        <v>72.85199999999999</v>
      </c>
      <c r="J59" s="223">
        <v>246.06300000000002</v>
      </c>
      <c r="K59" s="4">
        <f t="shared" si="13"/>
        <v>6.0510576302190465E-4</v>
      </c>
      <c r="L59" s="229">
        <f t="shared" si="14"/>
        <v>1.8169090589179304E-3</v>
      </c>
      <c r="M59" s="87">
        <f>(J59-I59)/I59</f>
        <v>2.3775737110854891</v>
      </c>
      <c r="N59" s="83">
        <f>(L59-K59)/K59</f>
        <v>2.0026305646871831</v>
      </c>
      <c r="P59" s="49">
        <f t="shared" si="15"/>
        <v>0.41648039423060434</v>
      </c>
      <c r="Q59" s="254">
        <f t="shared" si="16"/>
        <v>0.63873977239689339</v>
      </c>
      <c r="R59" s="92">
        <f>(Q59-P59)/P59</f>
        <v>0.53366108283893066</v>
      </c>
    </row>
    <row r="60" spans="1:18" ht="20.100000000000001" customHeight="1" x14ac:dyDescent="0.25">
      <c r="A60" s="57" t="s">
        <v>175</v>
      </c>
      <c r="B60" s="25">
        <v>1733.9399999999998</v>
      </c>
      <c r="C60" s="223">
        <v>890.65000000000009</v>
      </c>
      <c r="D60" s="4">
        <f t="shared" si="11"/>
        <v>2.5538357333101127E-3</v>
      </c>
      <c r="E60" s="229">
        <f t="shared" si="12"/>
        <v>1.1119411152240666E-3</v>
      </c>
      <c r="F60" s="87">
        <f>(C60-B60)/B60</f>
        <v>-0.48634324140397006</v>
      </c>
      <c r="G60" s="83">
        <f>(E60-D60)/D60</f>
        <v>-0.56459959396729009</v>
      </c>
      <c r="I60" s="25">
        <v>421.79299999999989</v>
      </c>
      <c r="J60" s="223">
        <v>217.66300000000001</v>
      </c>
      <c r="K60" s="4">
        <f t="shared" si="13"/>
        <v>3.5033955842296463E-3</v>
      </c>
      <c r="L60" s="229">
        <f t="shared" si="14"/>
        <v>1.6072057826298691E-3</v>
      </c>
      <c r="M60" s="87">
        <f>(J60-I60)/I60</f>
        <v>-0.4839577707548488</v>
      </c>
      <c r="N60" s="83">
        <f>(L60-K60)/K60</f>
        <v>-0.54124341828121758</v>
      </c>
      <c r="P60" s="49">
        <f t="shared" si="15"/>
        <v>2.4325697544321025</v>
      </c>
      <c r="Q60" s="254">
        <f t="shared" si="16"/>
        <v>2.4438668388255764</v>
      </c>
      <c r="R60" s="92">
        <f>(Q60-P60)/P60</f>
        <v>4.6440947368069398E-3</v>
      </c>
    </row>
    <row r="61" spans="1:18" ht="20.100000000000001" customHeight="1" thickBot="1" x14ac:dyDescent="0.3">
      <c r="A61" s="14" t="s">
        <v>18</v>
      </c>
      <c r="B61" s="25">
        <f>B62-SUM(B39:B60)</f>
        <v>2321.339999999851</v>
      </c>
      <c r="C61" s="223">
        <f>C62-SUM(C39:C60)</f>
        <v>1142.109999999986</v>
      </c>
      <c r="D61" s="4">
        <f t="shared" si="11"/>
        <v>3.4189885700553176E-3</v>
      </c>
      <c r="E61" s="229">
        <f t="shared" si="12"/>
        <v>1.4258789278712659E-3</v>
      </c>
      <c r="F61" s="87">
        <f t="shared" si="17"/>
        <v>-0.50799538197762528</v>
      </c>
      <c r="G61" s="83">
        <f t="shared" si="18"/>
        <v>-0.58295299950412061</v>
      </c>
      <c r="I61" s="25">
        <f>I62-SUM(I39:I60)</f>
        <v>507.66299999997136</v>
      </c>
      <c r="J61" s="223">
        <f>J62-SUM(J39:J60)</f>
        <v>286.96199999994133</v>
      </c>
      <c r="K61" s="4">
        <f t="shared" si="13"/>
        <v>4.2166283282953371E-3</v>
      </c>
      <c r="L61" s="229">
        <f t="shared" si="14"/>
        <v>2.1189039285268428E-3</v>
      </c>
      <c r="M61" s="87">
        <f t="shared" si="19"/>
        <v>-0.43473918721680027</v>
      </c>
      <c r="N61" s="83">
        <f t="shared" si="20"/>
        <v>-0.49748857059368679</v>
      </c>
      <c r="P61" s="49">
        <f t="shared" si="15"/>
        <v>2.1869394401509643</v>
      </c>
      <c r="Q61" s="254">
        <f t="shared" si="16"/>
        <v>2.5125600861558417</v>
      </c>
      <c r="R61" s="92">
        <f t="shared" si="10"/>
        <v>0.14889330725244035</v>
      </c>
    </row>
    <row r="62" spans="1:18" ht="26.25" customHeight="1" thickBot="1" x14ac:dyDescent="0.3">
      <c r="A62" s="18" t="s">
        <v>19</v>
      </c>
      <c r="B62" s="61">
        <v>678955.18</v>
      </c>
      <c r="C62" s="251">
        <v>800986.65999999992</v>
      </c>
      <c r="D62" s="58">
        <f>SUM(D39:D61)</f>
        <v>0.99999999999999989</v>
      </c>
      <c r="E62" s="252">
        <f>SUM(E39:E61)</f>
        <v>1</v>
      </c>
      <c r="F62" s="97">
        <f t="shared" si="17"/>
        <v>0.17973422045325563</v>
      </c>
      <c r="G62" s="99">
        <v>0</v>
      </c>
      <c r="H62" s="2"/>
      <c r="I62" s="61">
        <v>120395.482</v>
      </c>
      <c r="J62" s="251">
        <v>135429.45299999995</v>
      </c>
      <c r="K62" s="58">
        <f>SUM(K39:K61)</f>
        <v>1</v>
      </c>
      <c r="L62" s="252">
        <f>SUM(L39:L61)</f>
        <v>0.99999999999999978</v>
      </c>
      <c r="M62" s="97">
        <f t="shared" si="19"/>
        <v>0.12487155456547736</v>
      </c>
      <c r="N62" s="99">
        <v>0</v>
      </c>
      <c r="O62" s="2"/>
      <c r="P62" s="40">
        <f t="shared" si="15"/>
        <v>1.7732463871915669</v>
      </c>
      <c r="Q62" s="244">
        <f t="shared" si="16"/>
        <v>1.690782877707351</v>
      </c>
      <c r="R62" s="98">
        <f t="shared" si="10"/>
        <v>-4.650425912600898E-2</v>
      </c>
    </row>
    <row r="64" spans="1:18" ht="15.75" thickBot="1" x14ac:dyDescent="0.3"/>
    <row r="65" spans="1:18" x14ac:dyDescent="0.25">
      <c r="A65" s="403" t="s">
        <v>16</v>
      </c>
      <c r="B65" s="389" t="s">
        <v>1</v>
      </c>
      <c r="C65" s="384"/>
      <c r="D65" s="389" t="s">
        <v>13</v>
      </c>
      <c r="E65" s="384"/>
      <c r="F65" s="401" t="s">
        <v>136</v>
      </c>
      <c r="G65" s="402"/>
      <c r="I65" s="399" t="s">
        <v>20</v>
      </c>
      <c r="J65" s="400"/>
      <c r="K65" s="389" t="s">
        <v>13</v>
      </c>
      <c r="L65" s="390"/>
      <c r="M65" s="406" t="s">
        <v>136</v>
      </c>
      <c r="N65" s="402"/>
      <c r="P65" s="395" t="s">
        <v>23</v>
      </c>
      <c r="Q65" s="384"/>
      <c r="R65" s="208" t="s">
        <v>0</v>
      </c>
    </row>
    <row r="66" spans="1:18" x14ac:dyDescent="0.25">
      <c r="A66" s="404"/>
      <c r="B66" s="392" t="str">
        <f>B5</f>
        <v>jan-ago</v>
      </c>
      <c r="C66" s="380"/>
      <c r="D66" s="392" t="str">
        <f>B5</f>
        <v>jan-ago</v>
      </c>
      <c r="E66" s="380"/>
      <c r="F66" s="392" t="str">
        <f>B5</f>
        <v>jan-ago</v>
      </c>
      <c r="G66" s="381"/>
      <c r="I66" s="394" t="str">
        <f>B5</f>
        <v>jan-ago</v>
      </c>
      <c r="J66" s="380"/>
      <c r="K66" s="392" t="str">
        <f>B5</f>
        <v>jan-ago</v>
      </c>
      <c r="L66" s="393"/>
      <c r="M66" s="380" t="str">
        <f>B5</f>
        <v>jan-ago</v>
      </c>
      <c r="N66" s="381"/>
      <c r="P66" s="394" t="str">
        <f>B5</f>
        <v>jan-ago</v>
      </c>
      <c r="Q66" s="393"/>
      <c r="R66" s="209" t="str">
        <f>R37</f>
        <v>2018/2017</v>
      </c>
    </row>
    <row r="67" spans="1:18" ht="19.5" customHeight="1" thickBot="1" x14ac:dyDescent="0.3">
      <c r="A67" s="405"/>
      <c r="B67" s="148">
        <f>B6</f>
        <v>2017</v>
      </c>
      <c r="C67" s="213">
        <f>C6</f>
        <v>2018</v>
      </c>
      <c r="D67" s="148">
        <f>B6</f>
        <v>2017</v>
      </c>
      <c r="E67" s="213">
        <f>C6</f>
        <v>2018</v>
      </c>
      <c r="F67" s="148" t="s">
        <v>1</v>
      </c>
      <c r="G67" s="212" t="s">
        <v>15</v>
      </c>
      <c r="I67" s="36">
        <f>B6</f>
        <v>2017</v>
      </c>
      <c r="J67" s="213">
        <f>C6</f>
        <v>2018</v>
      </c>
      <c r="K67" s="148">
        <f>B6</f>
        <v>2017</v>
      </c>
      <c r="L67" s="213">
        <f>C6</f>
        <v>2018</v>
      </c>
      <c r="M67" s="37">
        <v>1000</v>
      </c>
      <c r="N67" s="212" t="s">
        <v>15</v>
      </c>
      <c r="P67" s="36">
        <f>B6</f>
        <v>2017</v>
      </c>
      <c r="Q67" s="213">
        <f>C6</f>
        <v>2018</v>
      </c>
      <c r="R67" s="210" t="s">
        <v>24</v>
      </c>
    </row>
    <row r="68" spans="1:18" ht="20.100000000000001" customHeight="1" x14ac:dyDescent="0.25">
      <c r="A68" s="57" t="s">
        <v>140</v>
      </c>
      <c r="B68" s="59">
        <v>117424.35999999997</v>
      </c>
      <c r="C68" s="245">
        <v>124252.12000000001</v>
      </c>
      <c r="D68" s="4">
        <f>B68/$B$96</f>
        <v>0.15069833159706852</v>
      </c>
      <c r="E68" s="247">
        <f>C68/$C$96</f>
        <v>0.15793249817087421</v>
      </c>
      <c r="F68" s="100">
        <f t="shared" ref="F68:F80" si="21">(C68-B68)/B68</f>
        <v>5.8146026940236593E-2</v>
      </c>
      <c r="G68" s="101">
        <f t="shared" ref="G68:G80" si="22">(E68-D68)/D68</f>
        <v>4.8004291070375772E-2</v>
      </c>
      <c r="I68" s="25">
        <v>31512.239000000001</v>
      </c>
      <c r="J68" s="245">
        <v>33072.694999999992</v>
      </c>
      <c r="K68" s="63">
        <f>I68/$I$96</f>
        <v>0.19849367922547279</v>
      </c>
      <c r="L68" s="247">
        <f>J68/$J$96</f>
        <v>0.19439250421515811</v>
      </c>
      <c r="M68" s="100">
        <f t="shared" ref="M68:M80" si="23">(J68-I68)/I68</f>
        <v>4.9519045600028323E-2</v>
      </c>
      <c r="N68" s="101">
        <f t="shared" ref="N68:N80" si="24">(L68-K68)/K68</f>
        <v>-2.0661489203674211E-2</v>
      </c>
      <c r="P68" s="64">
        <f t="shared" ref="P68:P96" si="25">(I68/B68)*10</f>
        <v>2.6836202471105661</v>
      </c>
      <c r="Q68" s="249">
        <f t="shared" ref="Q68:Q96" si="26">(J68/C68)*10</f>
        <v>2.6617409022880247</v>
      </c>
      <c r="R68" s="104">
        <f t="shared" si="10"/>
        <v>-8.1529213554334748E-3</v>
      </c>
    </row>
    <row r="69" spans="1:18" ht="20.100000000000001" customHeight="1" x14ac:dyDescent="0.25">
      <c r="A69" s="57" t="s">
        <v>143</v>
      </c>
      <c r="B69" s="25">
        <v>103977.31000000003</v>
      </c>
      <c r="C69" s="223">
        <v>114070.22999999998</v>
      </c>
      <c r="D69" s="4">
        <f t="shared" ref="D69:D95" si="27">B69/$B$96</f>
        <v>0.13344085623248189</v>
      </c>
      <c r="E69" s="229">
        <f t="shared" ref="E69:E95" si="28">C69/$C$96</f>
        <v>0.1449906560212107</v>
      </c>
      <c r="F69" s="102">
        <f t="shared" si="21"/>
        <v>9.7068485422444103E-2</v>
      </c>
      <c r="G69" s="83">
        <f t="shared" si="22"/>
        <v>8.6553699630094072E-2</v>
      </c>
      <c r="I69" s="25">
        <v>24917.278000000013</v>
      </c>
      <c r="J69" s="223">
        <v>30400.977000000003</v>
      </c>
      <c r="K69" s="31">
        <f t="shared" ref="K69:K96" si="29">I69/$I$96</f>
        <v>0.1569524205025207</v>
      </c>
      <c r="L69" s="229">
        <f t="shared" ref="L69:L96" si="30">J69/$J$96</f>
        <v>0.17868885646051605</v>
      </c>
      <c r="M69" s="102">
        <f t="shared" si="23"/>
        <v>0.2200761656229058</v>
      </c>
      <c r="N69" s="83">
        <f t="shared" si="24"/>
        <v>0.13849060682467304</v>
      </c>
      <c r="P69" s="62">
        <f t="shared" si="25"/>
        <v>2.3964149486075383</v>
      </c>
      <c r="Q69" s="236">
        <f t="shared" si="26"/>
        <v>2.6651105200717145</v>
      </c>
      <c r="R69" s="92">
        <f t="shared" si="10"/>
        <v>0.1121239756997445</v>
      </c>
    </row>
    <row r="70" spans="1:18" ht="20.100000000000001" customHeight="1" x14ac:dyDescent="0.25">
      <c r="A70" s="57" t="s">
        <v>148</v>
      </c>
      <c r="B70" s="25">
        <v>166937.74</v>
      </c>
      <c r="C70" s="223">
        <v>153070.07999999996</v>
      </c>
      <c r="D70" s="4">
        <f t="shared" si="27"/>
        <v>0.21424207803717402</v>
      </c>
      <c r="E70" s="229">
        <f t="shared" si="28"/>
        <v>0.19456199322486858</v>
      </c>
      <c r="F70" s="102">
        <f t="shared" si="21"/>
        <v>-8.3070850246325573E-2</v>
      </c>
      <c r="G70" s="83">
        <f t="shared" si="22"/>
        <v>-9.1859101594835443E-2</v>
      </c>
      <c r="I70" s="25">
        <v>25056.763000000003</v>
      </c>
      <c r="J70" s="223">
        <v>22753.856999999993</v>
      </c>
      <c r="K70" s="31">
        <f t="shared" si="29"/>
        <v>0.15783102804439555</v>
      </c>
      <c r="L70" s="229">
        <f t="shared" si="30"/>
        <v>0.1337411191553517</v>
      </c>
      <c r="M70" s="102">
        <f t="shared" si="23"/>
        <v>-9.1907562042232258E-2</v>
      </c>
      <c r="N70" s="83">
        <f t="shared" si="24"/>
        <v>-0.15263100790465434</v>
      </c>
      <c r="P70" s="62">
        <f t="shared" si="25"/>
        <v>1.5009645512153216</v>
      </c>
      <c r="Q70" s="236">
        <f t="shared" si="26"/>
        <v>1.4864993210952786</v>
      </c>
      <c r="R70" s="92">
        <f t="shared" si="10"/>
        <v>-9.6372896404052742E-3</v>
      </c>
    </row>
    <row r="71" spans="1:18" ht="20.100000000000001" customHeight="1" x14ac:dyDescent="0.25">
      <c r="A71" s="57" t="s">
        <v>144</v>
      </c>
      <c r="B71" s="25">
        <v>63799.509999999987</v>
      </c>
      <c r="C71" s="223">
        <v>73594.850000000006</v>
      </c>
      <c r="D71" s="4">
        <f t="shared" si="27"/>
        <v>8.187806783626915E-2</v>
      </c>
      <c r="E71" s="229">
        <f t="shared" si="28"/>
        <v>9.3543824548110416E-2</v>
      </c>
      <c r="F71" s="102">
        <f t="shared" si="21"/>
        <v>0.15353315409475748</v>
      </c>
      <c r="G71" s="83">
        <f t="shared" si="22"/>
        <v>0.14247718613938443</v>
      </c>
      <c r="I71" s="25">
        <v>20457.959999999992</v>
      </c>
      <c r="J71" s="223">
        <v>22294.532999999999</v>
      </c>
      <c r="K71" s="31">
        <f t="shared" si="29"/>
        <v>0.12886344730526927</v>
      </c>
      <c r="L71" s="229">
        <f t="shared" si="30"/>
        <v>0.13104133485878555</v>
      </c>
      <c r="M71" s="102">
        <f t="shared" si="23"/>
        <v>8.9773027222656038E-2</v>
      </c>
      <c r="N71" s="83">
        <f t="shared" si="24"/>
        <v>1.6900739496414383E-2</v>
      </c>
      <c r="P71" s="62">
        <f t="shared" si="25"/>
        <v>3.2066014300109824</v>
      </c>
      <c r="Q71" s="236">
        <f t="shared" si="26"/>
        <v>3.0293604783486883</v>
      </c>
      <c r="R71" s="92">
        <f t="shared" si="10"/>
        <v>-5.5273770542067995E-2</v>
      </c>
    </row>
    <row r="72" spans="1:18" ht="20.100000000000001" customHeight="1" x14ac:dyDescent="0.25">
      <c r="A72" s="57" t="s">
        <v>147</v>
      </c>
      <c r="B72" s="25">
        <v>56006.84</v>
      </c>
      <c r="C72" s="223">
        <v>58808.900000000016</v>
      </c>
      <c r="D72" s="4">
        <f t="shared" si="27"/>
        <v>7.1877226718748674E-2</v>
      </c>
      <c r="E72" s="229">
        <f t="shared" si="28"/>
        <v>7.474992371704503E-2</v>
      </c>
      <c r="F72" s="102">
        <f t="shared" si="21"/>
        <v>5.0030674824718187E-2</v>
      </c>
      <c r="G72" s="83">
        <f t="shared" si="22"/>
        <v>3.9966720050803421E-2</v>
      </c>
      <c r="I72" s="25">
        <v>14958.907999999992</v>
      </c>
      <c r="J72" s="223">
        <v>16286.439000000013</v>
      </c>
      <c r="K72" s="31">
        <f t="shared" si="29"/>
        <v>9.4225252801470469E-2</v>
      </c>
      <c r="L72" s="229">
        <f t="shared" si="30"/>
        <v>9.5727356417655673E-2</v>
      </c>
      <c r="M72" s="102">
        <f t="shared" si="23"/>
        <v>8.8745181132207085E-2</v>
      </c>
      <c r="N72" s="83">
        <f t="shared" si="24"/>
        <v>1.5941624686856379E-2</v>
      </c>
      <c r="P72" s="62">
        <f t="shared" si="25"/>
        <v>2.6709073391749993</v>
      </c>
      <c r="Q72" s="236">
        <f t="shared" si="26"/>
        <v>2.7693833756455244</v>
      </c>
      <c r="R72" s="92">
        <f t="shared" ref="R72:R80" si="31">(Q72-P72)/P72</f>
        <v>3.6869881266993983E-2</v>
      </c>
    </row>
    <row r="73" spans="1:18" ht="20.100000000000001" customHeight="1" x14ac:dyDescent="0.25">
      <c r="A73" s="57" t="s">
        <v>151</v>
      </c>
      <c r="B73" s="25">
        <v>57413.039999999994</v>
      </c>
      <c r="C73" s="223">
        <v>47768.60000000002</v>
      </c>
      <c r="D73" s="4">
        <f t="shared" si="27"/>
        <v>7.3681894795217626E-2</v>
      </c>
      <c r="E73" s="229">
        <f t="shared" si="28"/>
        <v>6.0716986817812235E-2</v>
      </c>
      <c r="F73" s="102">
        <f t="shared" si="21"/>
        <v>-0.16798344069570212</v>
      </c>
      <c r="G73" s="83">
        <f t="shared" si="22"/>
        <v>-0.17595785251503721</v>
      </c>
      <c r="I73" s="25">
        <v>10887.384999999998</v>
      </c>
      <c r="J73" s="223">
        <v>11258.514000000005</v>
      </c>
      <c r="K73" s="31">
        <f t="shared" si="29"/>
        <v>6.8578976752309589E-2</v>
      </c>
      <c r="L73" s="229">
        <f t="shared" si="30"/>
        <v>6.6174550643708294E-2</v>
      </c>
      <c r="M73" s="102">
        <f t="shared" si="23"/>
        <v>3.4087983478126874E-2</v>
      </c>
      <c r="N73" s="83">
        <f t="shared" si="24"/>
        <v>-3.5060688019383723E-2</v>
      </c>
      <c r="P73" s="62">
        <f t="shared" si="25"/>
        <v>1.896326165623698</v>
      </c>
      <c r="Q73" s="236">
        <f t="shared" si="26"/>
        <v>2.3568859041294909</v>
      </c>
      <c r="R73" s="92">
        <f t="shared" si="31"/>
        <v>0.24286947406767215</v>
      </c>
    </row>
    <row r="74" spans="1:18" ht="20.100000000000001" customHeight="1" x14ac:dyDescent="0.25">
      <c r="A74" s="57" t="s">
        <v>155</v>
      </c>
      <c r="B74" s="25">
        <v>19180.930000000008</v>
      </c>
      <c r="C74" s="223">
        <v>23983.659999999996</v>
      </c>
      <c r="D74" s="4">
        <f t="shared" si="27"/>
        <v>2.4616137141221475E-2</v>
      </c>
      <c r="E74" s="229">
        <f t="shared" si="28"/>
        <v>3.0484786409124189E-2</v>
      </c>
      <c r="F74" s="102">
        <f t="shared" si="21"/>
        <v>0.25039088302809021</v>
      </c>
      <c r="G74" s="83">
        <f t="shared" si="22"/>
        <v>0.23840658809441076</v>
      </c>
      <c r="I74" s="25">
        <v>4473.5409999999974</v>
      </c>
      <c r="J74" s="223">
        <v>5782.0980000000009</v>
      </c>
      <c r="K74" s="31">
        <f t="shared" si="29"/>
        <v>2.817856301026405E-2</v>
      </c>
      <c r="L74" s="229">
        <f t="shared" si="30"/>
        <v>3.3985634065728777E-2</v>
      </c>
      <c r="M74" s="102">
        <f t="shared" si="23"/>
        <v>0.29251034024277506</v>
      </c>
      <c r="N74" s="83">
        <f t="shared" si="24"/>
        <v>0.20608116366152168</v>
      </c>
      <c r="P74" s="62">
        <f t="shared" si="25"/>
        <v>2.3322857650802105</v>
      </c>
      <c r="Q74" s="236">
        <f t="shared" si="26"/>
        <v>2.4108488862834121</v>
      </c>
      <c r="R74" s="92">
        <f t="shared" si="31"/>
        <v>3.3685032245823338E-2</v>
      </c>
    </row>
    <row r="75" spans="1:18" ht="20.100000000000001" customHeight="1" x14ac:dyDescent="0.25">
      <c r="A75" s="57" t="s">
        <v>171</v>
      </c>
      <c r="B75" s="25">
        <v>56365.090000000018</v>
      </c>
      <c r="C75" s="223">
        <v>53111.310000000019</v>
      </c>
      <c r="D75" s="4">
        <f t="shared" si="27"/>
        <v>7.2336992284383034E-2</v>
      </c>
      <c r="E75" s="229">
        <f t="shared" si="28"/>
        <v>6.7507917526298422E-2</v>
      </c>
      <c r="F75" s="102">
        <f t="shared" si="21"/>
        <v>-5.7726866044212788E-2</v>
      </c>
      <c r="G75" s="83">
        <f t="shared" si="22"/>
        <v>-6.675802525905089E-2</v>
      </c>
      <c r="I75" s="25">
        <v>2833.2419999999993</v>
      </c>
      <c r="J75" s="223">
        <v>3399.1589999999997</v>
      </c>
      <c r="K75" s="31">
        <f t="shared" si="29"/>
        <v>1.7846419250505712E-2</v>
      </c>
      <c r="L75" s="229">
        <f t="shared" si="30"/>
        <v>1.997935246085911E-2</v>
      </c>
      <c r="M75" s="102">
        <f t="shared" si="23"/>
        <v>0.1997418505020046</v>
      </c>
      <c r="N75" s="83">
        <f t="shared" si="24"/>
        <v>0.1195160317828439</v>
      </c>
      <c r="P75" s="62">
        <f t="shared" si="25"/>
        <v>0.50265900400407382</v>
      </c>
      <c r="Q75" s="236">
        <f t="shared" si="26"/>
        <v>0.64000662005889108</v>
      </c>
      <c r="R75" s="92">
        <f t="shared" si="31"/>
        <v>0.27324212828326083</v>
      </c>
    </row>
    <row r="76" spans="1:18" ht="20.100000000000001" customHeight="1" x14ac:dyDescent="0.25">
      <c r="A76" s="57" t="s">
        <v>159</v>
      </c>
      <c r="B76" s="25">
        <v>12222.460000000005</v>
      </c>
      <c r="C76" s="223">
        <v>11173.630000000003</v>
      </c>
      <c r="D76" s="4">
        <f t="shared" si="27"/>
        <v>1.5685879233337165E-2</v>
      </c>
      <c r="E76" s="229">
        <f t="shared" si="28"/>
        <v>1.4202407971284718E-2</v>
      </c>
      <c r="F76" s="102">
        <f t="shared" si="21"/>
        <v>-8.581169420885823E-2</v>
      </c>
      <c r="G76" s="83">
        <f t="shared" si="22"/>
        <v>-9.4573676106062918E-2</v>
      </c>
      <c r="I76" s="25">
        <v>3438.9919999999993</v>
      </c>
      <c r="J76" s="223">
        <v>3242.6590000000006</v>
      </c>
      <c r="K76" s="31">
        <f t="shared" si="29"/>
        <v>2.1662001703749677E-2</v>
      </c>
      <c r="L76" s="229">
        <f t="shared" si="30"/>
        <v>1.9059487088240637E-2</v>
      </c>
      <c r="M76" s="102">
        <f t="shared" si="23"/>
        <v>-5.709027528996833E-2</v>
      </c>
      <c r="N76" s="83">
        <f t="shared" si="24"/>
        <v>-0.12014192645264848</v>
      </c>
      <c r="P76" s="62">
        <f t="shared" si="25"/>
        <v>2.8136659886798547</v>
      </c>
      <c r="Q76" s="236">
        <f t="shared" si="26"/>
        <v>2.9020640561751194</v>
      </c>
      <c r="R76" s="92">
        <f t="shared" si="31"/>
        <v>3.1417399169238358E-2</v>
      </c>
    </row>
    <row r="77" spans="1:18" ht="20.100000000000001" customHeight="1" x14ac:dyDescent="0.25">
      <c r="A77" s="57" t="s">
        <v>156</v>
      </c>
      <c r="B77" s="25">
        <v>7753.65</v>
      </c>
      <c r="C77" s="223">
        <v>9668.090000000002</v>
      </c>
      <c r="D77" s="4">
        <f t="shared" si="27"/>
        <v>9.9507642092970371E-3</v>
      </c>
      <c r="E77" s="229">
        <f t="shared" si="28"/>
        <v>1.2288769046683849E-2</v>
      </c>
      <c r="F77" s="102">
        <f t="shared" si="21"/>
        <v>0.24690823031733472</v>
      </c>
      <c r="G77" s="83">
        <f t="shared" si="22"/>
        <v>0.23495731465553221</v>
      </c>
      <c r="I77" s="25">
        <v>2098.2710000000002</v>
      </c>
      <c r="J77" s="223">
        <v>2745.0339999999987</v>
      </c>
      <c r="K77" s="31">
        <f t="shared" si="29"/>
        <v>1.3216881567892146E-2</v>
      </c>
      <c r="L77" s="229">
        <f t="shared" si="30"/>
        <v>1.6134579701344333E-2</v>
      </c>
      <c r="M77" s="102">
        <f t="shared" si="23"/>
        <v>0.30823616205914228</v>
      </c>
      <c r="N77" s="83">
        <f t="shared" si="24"/>
        <v>0.22075541181667005</v>
      </c>
      <c r="P77" s="62">
        <f t="shared" si="25"/>
        <v>2.706171931928834</v>
      </c>
      <c r="Q77" s="236">
        <f t="shared" si="26"/>
        <v>2.8392722864598885</v>
      </c>
      <c r="R77" s="92">
        <f t="shared" si="31"/>
        <v>4.9183997868231064E-2</v>
      </c>
    </row>
    <row r="78" spans="1:18" ht="20.100000000000001" customHeight="1" x14ac:dyDescent="0.25">
      <c r="A78" s="57" t="s">
        <v>172</v>
      </c>
      <c r="B78" s="25">
        <v>19592.61</v>
      </c>
      <c r="C78" s="223">
        <v>20428.489999999991</v>
      </c>
      <c r="D78" s="4">
        <f t="shared" si="27"/>
        <v>2.5144472906916772E-2</v>
      </c>
      <c r="E78" s="229">
        <f t="shared" si="28"/>
        <v>2.596593490363561E-2</v>
      </c>
      <c r="F78" s="102">
        <f t="shared" si="21"/>
        <v>4.2663024477085497E-2</v>
      </c>
      <c r="G78" s="83">
        <f t="shared" si="22"/>
        <v>3.2669684497258628E-2</v>
      </c>
      <c r="I78" s="25">
        <v>1899.2909999999999</v>
      </c>
      <c r="J78" s="223">
        <v>2042.6039999999996</v>
      </c>
      <c r="K78" s="31">
        <f t="shared" si="29"/>
        <v>1.1963518635087383E-2</v>
      </c>
      <c r="L78" s="229">
        <f t="shared" si="30"/>
        <v>1.2005883000460012E-2</v>
      </c>
      <c r="M78" s="102">
        <f t="shared" si="23"/>
        <v>7.5456051758261186E-2</v>
      </c>
      <c r="N78" s="83">
        <f t="shared" si="24"/>
        <v>3.5411292166487173E-3</v>
      </c>
      <c r="P78" s="62">
        <f t="shared" si="25"/>
        <v>0.96939152057842215</v>
      </c>
      <c r="Q78" s="236">
        <f t="shared" si="26"/>
        <v>0.99988006945202534</v>
      </c>
      <c r="R78" s="92">
        <f t="shared" si="31"/>
        <v>3.1451222985126905E-2</v>
      </c>
    </row>
    <row r="79" spans="1:18" ht="20.100000000000001" customHeight="1" x14ac:dyDescent="0.25">
      <c r="A79" s="57" t="s">
        <v>176</v>
      </c>
      <c r="B79" s="25">
        <v>37511.80000000001</v>
      </c>
      <c r="C79" s="223">
        <v>33724.86</v>
      </c>
      <c r="D79" s="4">
        <f t="shared" si="27"/>
        <v>4.8141336901499125E-2</v>
      </c>
      <c r="E79" s="229">
        <f t="shared" si="28"/>
        <v>4.2866483004579625E-2</v>
      </c>
      <c r="F79" s="102">
        <f t="shared" si="21"/>
        <v>-0.100953300028258</v>
      </c>
      <c r="G79" s="83">
        <f t="shared" si="22"/>
        <v>-0.10957015813067793</v>
      </c>
      <c r="I79" s="25">
        <v>2062.5499999999993</v>
      </c>
      <c r="J79" s="223">
        <v>1877.2239999999999</v>
      </c>
      <c r="K79" s="31">
        <f t="shared" si="29"/>
        <v>1.2991877158792136E-2</v>
      </c>
      <c r="L79" s="229">
        <f t="shared" si="30"/>
        <v>1.1033823349829703E-2</v>
      </c>
      <c r="M79" s="102">
        <f t="shared" si="23"/>
        <v>-8.9852852052071178E-2</v>
      </c>
      <c r="N79" s="83">
        <f t="shared" si="24"/>
        <v>-0.15071369479793284</v>
      </c>
      <c r="P79" s="62">
        <f t="shared" si="25"/>
        <v>0.54984031691361079</v>
      </c>
      <c r="Q79" s="236">
        <f t="shared" si="26"/>
        <v>0.55662914538414687</v>
      </c>
      <c r="R79" s="92">
        <f t="shared" si="31"/>
        <v>1.2346909205646189E-2</v>
      </c>
    </row>
    <row r="80" spans="1:18" ht="20.100000000000001" customHeight="1" x14ac:dyDescent="0.25">
      <c r="A80" s="57" t="s">
        <v>178</v>
      </c>
      <c r="B80" s="25">
        <v>4232.72</v>
      </c>
      <c r="C80" s="223">
        <v>7456.4300000000012</v>
      </c>
      <c r="D80" s="4">
        <f t="shared" si="27"/>
        <v>5.4321253453503519E-3</v>
      </c>
      <c r="E80" s="229">
        <f t="shared" si="28"/>
        <v>9.4776058334960535E-3</v>
      </c>
      <c r="F80" s="102">
        <f t="shared" si="21"/>
        <v>0.76161664367120918</v>
      </c>
      <c r="G80" s="83">
        <f t="shared" si="22"/>
        <v>0.74473253670562767</v>
      </c>
      <c r="I80" s="25">
        <v>720.69600000000014</v>
      </c>
      <c r="J80" s="223">
        <v>1749.2089999999998</v>
      </c>
      <c r="K80" s="31">
        <f t="shared" si="29"/>
        <v>4.5396203247595754E-3</v>
      </c>
      <c r="L80" s="229">
        <f t="shared" si="30"/>
        <v>1.0281385230495809E-2</v>
      </c>
      <c r="M80" s="102">
        <f t="shared" si="23"/>
        <v>1.4271107373982921</v>
      </c>
      <c r="N80" s="83">
        <f t="shared" si="24"/>
        <v>1.2648117011944882</v>
      </c>
      <c r="P80" s="62">
        <f t="shared" si="25"/>
        <v>1.702678183295848</v>
      </c>
      <c r="Q80" s="236">
        <f t="shared" si="26"/>
        <v>2.345906821360892</v>
      </c>
      <c r="R80" s="92">
        <f t="shared" si="31"/>
        <v>0.37777464019651458</v>
      </c>
    </row>
    <row r="81" spans="1:18" ht="20.100000000000001" customHeight="1" x14ac:dyDescent="0.25">
      <c r="A81" s="57" t="s">
        <v>157</v>
      </c>
      <c r="B81" s="25">
        <v>934.47999999999968</v>
      </c>
      <c r="C81" s="223">
        <v>953.06000000000006</v>
      </c>
      <c r="D81" s="4">
        <f t="shared" si="27"/>
        <v>1.199279067059242E-3</v>
      </c>
      <c r="E81" s="229">
        <f t="shared" si="28"/>
        <v>1.2114010344993177E-3</v>
      </c>
      <c r="F81" s="102">
        <f t="shared" ref="F81:F83" si="32">(C81-B81)/B81</f>
        <v>1.9882715520931842E-2</v>
      </c>
      <c r="G81" s="83">
        <f t="shared" ref="G81:G83" si="33">(E81-D81)/D81</f>
        <v>1.0107712018854798E-2</v>
      </c>
      <c r="I81" s="25">
        <v>1578.1089999999999</v>
      </c>
      <c r="J81" s="223">
        <v>1710.119999999999</v>
      </c>
      <c r="K81" s="31">
        <f t="shared" si="29"/>
        <v>9.9404127275383898E-3</v>
      </c>
      <c r="L81" s="229">
        <f t="shared" si="30"/>
        <v>1.0051630485765557E-2</v>
      </c>
      <c r="M81" s="102">
        <f t="shared" ref="M81:M86" si="34">(J81-I81)/I81</f>
        <v>8.365138276253356E-2</v>
      </c>
      <c r="N81" s="83">
        <f t="shared" ref="N81:N86" si="35">(L81-K81)/K81</f>
        <v>1.1188444713070648E-2</v>
      </c>
      <c r="P81" s="62">
        <f t="shared" si="25"/>
        <v>16.887563136717752</v>
      </c>
      <c r="Q81" s="236">
        <f t="shared" si="26"/>
        <v>17.943466308522012</v>
      </c>
      <c r="R81" s="92">
        <f t="shared" ref="R81:R83" si="36">(Q81-P81)/P81</f>
        <v>6.2525490697261404E-2</v>
      </c>
    </row>
    <row r="82" spans="1:18" ht="20.100000000000001" customHeight="1" x14ac:dyDescent="0.25">
      <c r="A82" s="57" t="s">
        <v>160</v>
      </c>
      <c r="B82" s="25">
        <v>13980.890000000001</v>
      </c>
      <c r="C82" s="223">
        <v>10713.28</v>
      </c>
      <c r="D82" s="4">
        <f t="shared" si="27"/>
        <v>1.7942587017226581E-2</v>
      </c>
      <c r="E82" s="229">
        <f t="shared" si="28"/>
        <v>1.3617273282774275E-2</v>
      </c>
      <c r="F82" s="102">
        <f t="shared" si="32"/>
        <v>-0.23371974173318011</v>
      </c>
      <c r="G82" s="83">
        <f t="shared" si="33"/>
        <v>-0.24106410799622122</v>
      </c>
      <c r="I82" s="25">
        <v>2235.2109999999998</v>
      </c>
      <c r="J82" s="223">
        <v>1644.2100000000003</v>
      </c>
      <c r="K82" s="31">
        <f t="shared" si="29"/>
        <v>1.4079458309365077E-2</v>
      </c>
      <c r="L82" s="229">
        <f t="shared" si="30"/>
        <v>9.6642290371439423E-3</v>
      </c>
      <c r="M82" s="102">
        <f t="shared" si="34"/>
        <v>-0.26440501590230164</v>
      </c>
      <c r="N82" s="83">
        <f t="shared" si="35"/>
        <v>-0.31359368913250768</v>
      </c>
      <c r="P82" s="62">
        <f t="shared" si="25"/>
        <v>1.5987615952918588</v>
      </c>
      <c r="Q82" s="236">
        <f t="shared" si="26"/>
        <v>1.5347400609337196</v>
      </c>
      <c r="R82" s="92">
        <f t="shared" si="36"/>
        <v>-4.00444534986793E-2</v>
      </c>
    </row>
    <row r="83" spans="1:18" ht="20.100000000000001" customHeight="1" x14ac:dyDescent="0.25">
      <c r="A83" s="57" t="s">
        <v>177</v>
      </c>
      <c r="B83" s="25">
        <v>5946.5300000000016</v>
      </c>
      <c r="C83" s="223">
        <v>5864.0199999999995</v>
      </c>
      <c r="D83" s="4">
        <f t="shared" si="27"/>
        <v>7.6315693761662088E-3</v>
      </c>
      <c r="E83" s="229">
        <f t="shared" si="28"/>
        <v>7.4535495082415464E-3</v>
      </c>
      <c r="F83" s="102">
        <f t="shared" si="32"/>
        <v>-1.3875318883450014E-2</v>
      </c>
      <c r="G83" s="83">
        <f t="shared" si="33"/>
        <v>-2.3326770569711105E-2</v>
      </c>
      <c r="I83" s="25">
        <v>1549.3359999999998</v>
      </c>
      <c r="J83" s="223">
        <v>1504.3319999999999</v>
      </c>
      <c r="K83" s="31">
        <f t="shared" si="29"/>
        <v>9.7591733483767071E-3</v>
      </c>
      <c r="L83" s="229">
        <f t="shared" si="30"/>
        <v>8.8420633592453616E-3</v>
      </c>
      <c r="M83" s="102">
        <f t="shared" si="34"/>
        <v>-2.9047282190564159E-2</v>
      </c>
      <c r="N83" s="83">
        <f t="shared" si="35"/>
        <v>-9.3974146825037505E-2</v>
      </c>
      <c r="P83" s="62">
        <f t="shared" si="25"/>
        <v>2.6054455287369258</v>
      </c>
      <c r="Q83" s="236">
        <f t="shared" si="26"/>
        <v>2.5653595997285139</v>
      </c>
      <c r="R83" s="92">
        <f t="shared" si="36"/>
        <v>-1.5385441210066233E-2</v>
      </c>
    </row>
    <row r="84" spans="1:18" ht="20.100000000000001" customHeight="1" x14ac:dyDescent="0.25">
      <c r="A84" s="57" t="s">
        <v>181</v>
      </c>
      <c r="B84" s="25">
        <v>3291.3</v>
      </c>
      <c r="C84" s="223">
        <v>4080.4500000000012</v>
      </c>
      <c r="D84" s="4">
        <f t="shared" si="27"/>
        <v>4.2239397241375792E-3</v>
      </c>
      <c r="E84" s="229">
        <f t="shared" si="28"/>
        <v>5.1865164325674588E-3</v>
      </c>
      <c r="F84" s="102">
        <f t="shared" ref="F84:F92" si="37">(C84-B84)/B84</f>
        <v>0.2397684805396047</v>
      </c>
      <c r="G84" s="83">
        <f t="shared" ref="G84:G92" si="38">(E84-D84)/D84</f>
        <v>0.22788599537281826</v>
      </c>
      <c r="I84" s="25">
        <v>795.68099999999993</v>
      </c>
      <c r="J84" s="223">
        <v>1046.1790000000001</v>
      </c>
      <c r="K84" s="31">
        <f t="shared" si="29"/>
        <v>5.0119462847372856E-3</v>
      </c>
      <c r="L84" s="229">
        <f t="shared" si="30"/>
        <v>6.1491618892052782E-3</v>
      </c>
      <c r="M84" s="102">
        <f t="shared" ref="M84:M85" si="39">(J84-I84)/I84</f>
        <v>0.3148221460610473</v>
      </c>
      <c r="N84" s="83">
        <f t="shared" ref="N84:N85" si="40">(L84-K84)/K84</f>
        <v>0.22690099611225237</v>
      </c>
      <c r="P84" s="62">
        <f t="shared" ref="P84:P93" si="41">(I84/B84)*10</f>
        <v>2.4175280284386105</v>
      </c>
      <c r="Q84" s="236">
        <f t="shared" ref="Q84:Q93" si="42">(J84/C84)*10</f>
        <v>2.5638814346456877</v>
      </c>
      <c r="R84" s="92">
        <f t="shared" ref="R84:R93" si="43">(Q84-P84)/P84</f>
        <v>6.0538452702697872E-2</v>
      </c>
    </row>
    <row r="85" spans="1:18" ht="20.100000000000001" customHeight="1" x14ac:dyDescent="0.25">
      <c r="A85" s="57" t="s">
        <v>179</v>
      </c>
      <c r="B85" s="25">
        <v>2005.3099999999997</v>
      </c>
      <c r="C85" s="223">
        <v>1315.8300000000002</v>
      </c>
      <c r="D85" s="4">
        <f t="shared" si="27"/>
        <v>2.5735449725671701E-3</v>
      </c>
      <c r="E85" s="229">
        <f t="shared" si="28"/>
        <v>1.6725052181659468E-3</v>
      </c>
      <c r="F85" s="102">
        <f t="shared" si="37"/>
        <v>-0.34382713894609795</v>
      </c>
      <c r="G85" s="83">
        <f t="shared" si="38"/>
        <v>-0.35011618759567098</v>
      </c>
      <c r="I85" s="25">
        <v>660.46599999999989</v>
      </c>
      <c r="J85" s="223">
        <v>493.39699999999988</v>
      </c>
      <c r="K85" s="31">
        <f t="shared" si="29"/>
        <v>4.1602352134778838E-3</v>
      </c>
      <c r="L85" s="229">
        <f t="shared" si="30"/>
        <v>2.9000563275005673E-3</v>
      </c>
      <c r="M85" s="102">
        <f t="shared" si="39"/>
        <v>-0.2529562460444596</v>
      </c>
      <c r="N85" s="83">
        <f t="shared" si="40"/>
        <v>-0.30291048974700374</v>
      </c>
      <c r="P85" s="62">
        <f t="shared" si="41"/>
        <v>3.2935855304167432</v>
      </c>
      <c r="Q85" s="236">
        <f t="shared" si="42"/>
        <v>3.7497017091873559</v>
      </c>
      <c r="R85" s="92">
        <f t="shared" si="43"/>
        <v>0.13848621041060366</v>
      </c>
    </row>
    <row r="86" spans="1:18" ht="20.100000000000001" customHeight="1" x14ac:dyDescent="0.25">
      <c r="A86" s="57" t="s">
        <v>183</v>
      </c>
      <c r="B86" s="25">
        <v>1172.3899999999999</v>
      </c>
      <c r="C86" s="223">
        <v>2102.67</v>
      </c>
      <c r="D86" s="4">
        <f t="shared" si="27"/>
        <v>1.5046044703252988E-3</v>
      </c>
      <c r="E86" s="229">
        <f t="shared" si="28"/>
        <v>2.6726298587819029E-3</v>
      </c>
      <c r="F86" s="102">
        <f t="shared" si="37"/>
        <v>0.79349022083095244</v>
      </c>
      <c r="G86" s="83">
        <f t="shared" si="38"/>
        <v>0.77630062351474638</v>
      </c>
      <c r="I86" s="25">
        <v>264.61400000000003</v>
      </c>
      <c r="J86" s="223">
        <v>467.37199999999984</v>
      </c>
      <c r="K86" s="31">
        <f t="shared" si="29"/>
        <v>1.6667875118162585E-3</v>
      </c>
      <c r="L86" s="229">
        <f t="shared" si="30"/>
        <v>2.7470882998814239E-3</v>
      </c>
      <c r="M86" s="102">
        <f t="shared" si="34"/>
        <v>0.7662406373056595</v>
      </c>
      <c r="N86" s="83">
        <f t="shared" si="35"/>
        <v>0.64813347856679548</v>
      </c>
      <c r="P86" s="62">
        <f t="shared" si="41"/>
        <v>2.2570475694947936</v>
      </c>
      <c r="Q86" s="236">
        <f t="shared" si="42"/>
        <v>2.2227548783213718</v>
      </c>
      <c r="R86" s="92">
        <f t="shared" si="43"/>
        <v>-1.5193605857894137E-2</v>
      </c>
    </row>
    <row r="87" spans="1:18" ht="20.100000000000001" customHeight="1" x14ac:dyDescent="0.25">
      <c r="A87" s="57" t="s">
        <v>189</v>
      </c>
      <c r="B87" s="25">
        <v>963.53</v>
      </c>
      <c r="C87" s="223">
        <v>1421.7800000000002</v>
      </c>
      <c r="D87" s="4">
        <f t="shared" si="27"/>
        <v>1.2365608247191934E-3</v>
      </c>
      <c r="E87" s="229">
        <f t="shared" si="28"/>
        <v>1.8071745355281305E-3</v>
      </c>
      <c r="F87" s="102">
        <f t="shared" ref="F87:F88" si="44">(C87-B87)/B87</f>
        <v>0.47559494774423239</v>
      </c>
      <c r="G87" s="83">
        <f t="shared" ref="G87:G88" si="45">(E87-D87)/D87</f>
        <v>0.46145219822770622</v>
      </c>
      <c r="I87" s="25">
        <v>237.208</v>
      </c>
      <c r="J87" s="223">
        <v>374.81499999999994</v>
      </c>
      <c r="K87" s="31">
        <f t="shared" si="29"/>
        <v>1.494158782615096E-3</v>
      </c>
      <c r="L87" s="229">
        <f t="shared" si="30"/>
        <v>2.203062873086227E-3</v>
      </c>
      <c r="M87" s="102">
        <f t="shared" ref="M87" si="46">(J87-I87)/I87</f>
        <v>0.58011112610029991</v>
      </c>
      <c r="N87" s="83">
        <f t="shared" ref="N87" si="47">(L87-K87)/K87</f>
        <v>0.47445030522820203</v>
      </c>
      <c r="P87" s="62">
        <f t="shared" ref="P87" si="48">(I87/B87)*10</f>
        <v>2.4618641868961006</v>
      </c>
      <c r="Q87" s="236">
        <f t="shared" ref="Q87" si="49">(J87/C87)*10</f>
        <v>2.6362376739017277</v>
      </c>
      <c r="R87" s="92">
        <f t="shared" ref="R87" si="50">(Q87-P87)/P87</f>
        <v>7.0829856469651883E-2</v>
      </c>
    </row>
    <row r="88" spans="1:18" ht="20.100000000000001" customHeight="1" x14ac:dyDescent="0.25">
      <c r="A88" s="57" t="s">
        <v>188</v>
      </c>
      <c r="B88" s="25">
        <v>1150.1599999999999</v>
      </c>
      <c r="C88" s="223">
        <v>1159.95</v>
      </c>
      <c r="D88" s="4">
        <f t="shared" si="27"/>
        <v>1.4760752630006615E-3</v>
      </c>
      <c r="E88" s="229">
        <f t="shared" si="28"/>
        <v>1.474371634490466E-3</v>
      </c>
      <c r="F88" s="102">
        <f t="shared" si="44"/>
        <v>8.5118592195870067E-3</v>
      </c>
      <c r="G88" s="83">
        <f t="shared" si="45"/>
        <v>-1.1541610058096103E-3</v>
      </c>
      <c r="I88" s="25">
        <v>377.60799999999989</v>
      </c>
      <c r="J88" s="223">
        <v>354.83899999999994</v>
      </c>
      <c r="K88" s="31">
        <f t="shared" si="29"/>
        <v>2.3785298539076294E-3</v>
      </c>
      <c r="L88" s="229">
        <f t="shared" si="30"/>
        <v>2.0856492584956409E-3</v>
      </c>
      <c r="M88" s="102">
        <f t="shared" ref="M88" si="51">(J88-I88)/I88</f>
        <v>-6.0297980974979223E-2</v>
      </c>
      <c r="N88" s="83">
        <f t="shared" ref="N88" si="52">(L88-K88)/K88</f>
        <v>-0.12313513531512839</v>
      </c>
      <c r="P88" s="62">
        <f t="shared" si="41"/>
        <v>3.2830910482019888</v>
      </c>
      <c r="Q88" s="236">
        <f t="shared" si="42"/>
        <v>3.0590887538255949</v>
      </c>
      <c r="R88" s="92">
        <f t="shared" si="43"/>
        <v>-6.8229083838253782E-2</v>
      </c>
    </row>
    <row r="89" spans="1:18" ht="20.100000000000001" customHeight="1" x14ac:dyDescent="0.25">
      <c r="A89" s="57" t="s">
        <v>192</v>
      </c>
      <c r="B89" s="25">
        <v>4064.7100000000005</v>
      </c>
      <c r="C89" s="223">
        <v>2647.0100000000007</v>
      </c>
      <c r="D89" s="4">
        <f t="shared" si="27"/>
        <v>5.2165071661955031E-3</v>
      </c>
      <c r="E89" s="229">
        <f t="shared" si="28"/>
        <v>3.3645212812729937E-3</v>
      </c>
      <c r="F89" s="102">
        <f t="shared" si="37"/>
        <v>-0.34878256997424162</v>
      </c>
      <c r="G89" s="83">
        <f t="shared" si="38"/>
        <v>-0.35502412359824237</v>
      </c>
      <c r="I89" s="25">
        <v>466.56100000000009</v>
      </c>
      <c r="J89" s="223">
        <v>327.66899999999998</v>
      </c>
      <c r="K89" s="31">
        <f t="shared" si="29"/>
        <v>2.9388393973882919E-3</v>
      </c>
      <c r="L89" s="229">
        <f t="shared" si="30"/>
        <v>1.925951225434657E-3</v>
      </c>
      <c r="M89" s="102">
        <f t="shared" ref="M89:M93" si="53">(J89-I89)/I89</f>
        <v>-0.29769312051371649</v>
      </c>
      <c r="N89" s="83">
        <f t="shared" ref="N89:N93" si="54">(L89-K89)/K89</f>
        <v>-0.34465584368229696</v>
      </c>
      <c r="P89" s="62">
        <f t="shared" si="41"/>
        <v>1.1478334247707709</v>
      </c>
      <c r="Q89" s="236">
        <f t="shared" si="42"/>
        <v>1.2378834987400875</v>
      </c>
      <c r="R89" s="92">
        <f t="shared" si="43"/>
        <v>7.8452214429371725E-2</v>
      </c>
    </row>
    <row r="90" spans="1:18" ht="20.100000000000001" customHeight="1" x14ac:dyDescent="0.25">
      <c r="A90" s="57" t="s">
        <v>194</v>
      </c>
      <c r="B90" s="25">
        <v>1153.6500000000001</v>
      </c>
      <c r="C90" s="223">
        <v>1609.1</v>
      </c>
      <c r="D90" s="4">
        <f t="shared" si="27"/>
        <v>1.4805542073804631E-3</v>
      </c>
      <c r="E90" s="229">
        <f t="shared" si="28"/>
        <v>2.0452703970503974E-3</v>
      </c>
      <c r="F90" s="102">
        <f t="shared" si="37"/>
        <v>0.39479044770944377</v>
      </c>
      <c r="G90" s="83">
        <f t="shared" si="38"/>
        <v>0.38142216398079998</v>
      </c>
      <c r="I90" s="25">
        <v>206.48800000000003</v>
      </c>
      <c r="J90" s="223">
        <v>319.39599999999996</v>
      </c>
      <c r="K90" s="31">
        <f t="shared" si="29"/>
        <v>1.3006553687254477E-3</v>
      </c>
      <c r="L90" s="229">
        <f t="shared" si="30"/>
        <v>1.8773247319671001E-3</v>
      </c>
      <c r="M90" s="102">
        <f t="shared" si="53"/>
        <v>0.5468017511913521</v>
      </c>
      <c r="N90" s="83">
        <f t="shared" si="54"/>
        <v>0.44336830270938604</v>
      </c>
      <c r="P90" s="62">
        <f t="shared" si="41"/>
        <v>1.7898669440471549</v>
      </c>
      <c r="Q90" s="236">
        <f t="shared" si="42"/>
        <v>1.9849356783295007</v>
      </c>
      <c r="R90" s="92">
        <f t="shared" si="43"/>
        <v>0.10898504770486821</v>
      </c>
    </row>
    <row r="91" spans="1:18" ht="20.100000000000001" customHeight="1" x14ac:dyDescent="0.25">
      <c r="A91" s="57" t="s">
        <v>187</v>
      </c>
      <c r="B91" s="25">
        <v>1064.2800000000002</v>
      </c>
      <c r="C91" s="223">
        <v>683.89000000000033</v>
      </c>
      <c r="D91" s="4">
        <f t="shared" si="27"/>
        <v>1.365859863763602E-3</v>
      </c>
      <c r="E91" s="229">
        <f t="shared" si="28"/>
        <v>8.6926851770480218E-4</v>
      </c>
      <c r="F91" s="102">
        <f t="shared" si="37"/>
        <v>-0.35741534182733847</v>
      </c>
      <c r="G91" s="83">
        <f t="shared" si="38"/>
        <v>-0.36357415517756808</v>
      </c>
      <c r="I91" s="25">
        <v>531.02</v>
      </c>
      <c r="J91" s="223">
        <v>313.02600000000007</v>
      </c>
      <c r="K91" s="31">
        <f t="shared" si="29"/>
        <v>3.3448627227760795E-3</v>
      </c>
      <c r="L91" s="229">
        <f t="shared" si="30"/>
        <v>1.8398835663212239E-3</v>
      </c>
      <c r="M91" s="102">
        <f t="shared" si="53"/>
        <v>-0.41051937780121261</v>
      </c>
      <c r="N91" s="83">
        <f t="shared" si="54"/>
        <v>-0.44993749555311896</v>
      </c>
      <c r="P91" s="62">
        <f t="shared" si="41"/>
        <v>4.9894764535648504</v>
      </c>
      <c r="Q91" s="236">
        <f t="shared" si="42"/>
        <v>4.5771395984734378</v>
      </c>
      <c r="R91" s="92">
        <f t="shared" si="43"/>
        <v>-8.2641306944500906E-2</v>
      </c>
    </row>
    <row r="92" spans="1:18" ht="20.100000000000001" customHeight="1" x14ac:dyDescent="0.25">
      <c r="A92" s="57" t="s">
        <v>193</v>
      </c>
      <c r="B92" s="25">
        <v>1210.21</v>
      </c>
      <c r="C92" s="223">
        <v>1415.8799999999999</v>
      </c>
      <c r="D92" s="4">
        <f t="shared" si="27"/>
        <v>1.5531413403665844E-3</v>
      </c>
      <c r="E92" s="229">
        <f t="shared" si="28"/>
        <v>1.7996752531077725E-3</v>
      </c>
      <c r="F92" s="102">
        <f t="shared" si="37"/>
        <v>0.16994571190124014</v>
      </c>
      <c r="G92" s="83">
        <f t="shared" si="38"/>
        <v>0.15873243878950469</v>
      </c>
      <c r="I92" s="25">
        <v>254.072</v>
      </c>
      <c r="J92" s="223">
        <v>302.57400000000001</v>
      </c>
      <c r="K92" s="31">
        <f t="shared" si="29"/>
        <v>1.6003840941982677E-3</v>
      </c>
      <c r="L92" s="229">
        <f t="shared" si="30"/>
        <v>1.7784494904451321E-3</v>
      </c>
      <c r="M92" s="102">
        <f t="shared" si="53"/>
        <v>0.19089864290437361</v>
      </c>
      <c r="N92" s="83">
        <f t="shared" si="54"/>
        <v>0.11126416270468398</v>
      </c>
      <c r="P92" s="62">
        <f t="shared" si="41"/>
        <v>2.0994042356285272</v>
      </c>
      <c r="Q92" s="236">
        <f t="shared" si="42"/>
        <v>2.1370031358589712</v>
      </c>
      <c r="R92" s="92">
        <f t="shared" si="43"/>
        <v>1.7909319030780888E-2</v>
      </c>
    </row>
    <row r="93" spans="1:18" ht="20.100000000000001" customHeight="1" x14ac:dyDescent="0.25">
      <c r="A93" s="57" t="s">
        <v>186</v>
      </c>
      <c r="B93" s="25">
        <v>467.86</v>
      </c>
      <c r="C93" s="223">
        <v>845.66</v>
      </c>
      <c r="D93" s="4">
        <f t="shared" si="27"/>
        <v>6.0043521992374064E-4</v>
      </c>
      <c r="E93" s="229">
        <f t="shared" si="28"/>
        <v>1.0748886731524699E-3</v>
      </c>
      <c r="F93" s="102">
        <f t="shared" ref="F93" si="55">(C93-B93)/B93</f>
        <v>0.80750651904415838</v>
      </c>
      <c r="G93" s="83">
        <f t="shared" ref="G93" si="56">(E93-D93)/D93</f>
        <v>0.79018258337508596</v>
      </c>
      <c r="I93" s="25">
        <v>168.07000000000002</v>
      </c>
      <c r="J93" s="223">
        <v>296.18299999999994</v>
      </c>
      <c r="K93" s="31">
        <f t="shared" si="29"/>
        <v>1.0586627204568109E-3</v>
      </c>
      <c r="L93" s="229">
        <f t="shared" si="30"/>
        <v>1.7408848923850379E-3</v>
      </c>
      <c r="M93" s="102">
        <f t="shared" si="53"/>
        <v>0.76225977271374956</v>
      </c>
      <c r="N93" s="83">
        <f t="shared" si="54"/>
        <v>0.64441881134139634</v>
      </c>
      <c r="P93" s="62">
        <f t="shared" si="41"/>
        <v>3.5923139400675419</v>
      </c>
      <c r="Q93" s="236">
        <f t="shared" si="42"/>
        <v>3.5023886668401003</v>
      </c>
      <c r="R93" s="92">
        <f t="shared" si="43"/>
        <v>-2.5032687768305362E-2</v>
      </c>
    </row>
    <row r="94" spans="1:18" ht="20.100000000000001" customHeight="1" x14ac:dyDescent="0.25">
      <c r="A94" s="57" t="s">
        <v>180</v>
      </c>
      <c r="B94" s="25">
        <v>415.38000000000005</v>
      </c>
      <c r="C94" s="223">
        <v>1082.2199999999998</v>
      </c>
      <c r="D94" s="4">
        <f t="shared" si="27"/>
        <v>5.3308421675698592E-4</v>
      </c>
      <c r="E94" s="229">
        <f t="shared" si="28"/>
        <v>1.3755717662642974E-3</v>
      </c>
      <c r="F94" s="102">
        <f t="shared" ref="F94" si="57">(C94-B94)/B94</f>
        <v>1.6053733930376994</v>
      </c>
      <c r="G94" s="83">
        <f t="shared" ref="G94" si="58">(E94-D94)/D94</f>
        <v>1.5804023511192631</v>
      </c>
      <c r="I94" s="25">
        <v>186.50399999999996</v>
      </c>
      <c r="J94" s="223">
        <v>287.57600000000002</v>
      </c>
      <c r="K94" s="31">
        <f t="shared" si="29"/>
        <v>1.1747773666691082E-3</v>
      </c>
      <c r="L94" s="229">
        <f t="shared" si="30"/>
        <v>1.6902952357580273E-3</v>
      </c>
      <c r="M94" s="102">
        <f t="shared" ref="M94" si="59">(J94-I94)/I94</f>
        <v>0.54192939561618025</v>
      </c>
      <c r="N94" s="83">
        <f t="shared" ref="N94" si="60">(L94-K94)/K94</f>
        <v>0.43882175782002592</v>
      </c>
      <c r="P94" s="62">
        <f t="shared" ref="P94" si="61">(I94/B94)*10</f>
        <v>4.4899609995666605</v>
      </c>
      <c r="Q94" s="236">
        <f t="shared" ref="Q94" si="62">(J94/C94)*10</f>
        <v>2.6572785570401591</v>
      </c>
      <c r="R94" s="92">
        <f t="shared" ref="R94" si="63">(Q94-P94)/P94</f>
        <v>-0.40817335444637026</v>
      </c>
    </row>
    <row r="95" spans="1:18" ht="20.100000000000001" customHeight="1" thickBot="1" x14ac:dyDescent="0.3">
      <c r="A95" s="14" t="s">
        <v>18</v>
      </c>
      <c r="B95" s="25">
        <f>B96-SUM(B68:B94)</f>
        <v>18962.720000000088</v>
      </c>
      <c r="C95" s="223">
        <f>C96-SUM(C68:C94)</f>
        <v>19735.889999999898</v>
      </c>
      <c r="D95" s="4">
        <f t="shared" si="27"/>
        <v>2.4336094031446091E-2</v>
      </c>
      <c r="E95" s="229">
        <f t="shared" si="28"/>
        <v>2.5085595411374534E-2</v>
      </c>
      <c r="F95" s="102">
        <f>(C95-B95)/B95</f>
        <v>4.077315912484103E-2</v>
      </c>
      <c r="G95" s="83">
        <f>(E95-D95)/D95</f>
        <v>3.079793244388224E-2</v>
      </c>
      <c r="I95" s="25">
        <f>I96-SUM(I68:I94)</f>
        <v>3928.8250000000698</v>
      </c>
      <c r="J95" s="223">
        <f>J96-SUM(J68:J94)</f>
        <v>3786.902000000031</v>
      </c>
      <c r="K95" s="31">
        <f t="shared" si="29"/>
        <v>2.4747430015462625E-2</v>
      </c>
      <c r="L95" s="229">
        <f t="shared" si="30"/>
        <v>2.2258402679231216E-2</v>
      </c>
      <c r="M95" s="102">
        <f>(J95-I95)/I95</f>
        <v>-3.6123522936256099E-2</v>
      </c>
      <c r="N95" s="83">
        <f>(L95-K95)/K95</f>
        <v>-0.10057720477141348</v>
      </c>
      <c r="P95" s="62">
        <f t="shared" si="25"/>
        <v>2.0718678544006615</v>
      </c>
      <c r="Q95" s="236">
        <f t="shared" si="26"/>
        <v>1.9187895757424926</v>
      </c>
      <c r="R95" s="92">
        <f>(Q95-P95)/P95</f>
        <v>-7.388419021658621E-2</v>
      </c>
    </row>
    <row r="96" spans="1:18" ht="26.25" customHeight="1" thickBot="1" x14ac:dyDescent="0.3">
      <c r="A96" s="18" t="s">
        <v>19</v>
      </c>
      <c r="B96" s="23">
        <v>779201.46000000031</v>
      </c>
      <c r="C96" s="242">
        <v>786741.94</v>
      </c>
      <c r="D96" s="20">
        <f>SUM(D68:D95)</f>
        <v>0.99999999999999956</v>
      </c>
      <c r="E96" s="243">
        <f>SUM(E68:E95)</f>
        <v>1</v>
      </c>
      <c r="F96" s="103">
        <f>(C96-B96)/B96</f>
        <v>9.6771892598861778E-3</v>
      </c>
      <c r="G96" s="99">
        <v>0</v>
      </c>
      <c r="H96" s="2"/>
      <c r="I96" s="23">
        <v>158756.88900000005</v>
      </c>
      <c r="J96" s="242">
        <v>170133.592</v>
      </c>
      <c r="K96" s="30">
        <f t="shared" si="29"/>
        <v>1</v>
      </c>
      <c r="L96" s="243">
        <f t="shared" si="30"/>
        <v>1</v>
      </c>
      <c r="M96" s="103">
        <f>(J96-I96)/I96</f>
        <v>7.1661161110305877E-2</v>
      </c>
      <c r="N96" s="99">
        <f>(L96-K96)/K96</f>
        <v>0</v>
      </c>
      <c r="O96" s="2"/>
      <c r="P96" s="56">
        <f t="shared" si="25"/>
        <v>2.0374305895166058</v>
      </c>
      <c r="Q96" s="250">
        <f t="shared" si="26"/>
        <v>2.162508229826924</v>
      </c>
      <c r="R96" s="98">
        <f>(Q96-P96)/P96</f>
        <v>6.1389890263694194E-2</v>
      </c>
    </row>
  </sheetData>
  <mergeCells count="45"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I65:J65"/>
    <mergeCell ref="A65:A67"/>
    <mergeCell ref="B65:C65"/>
    <mergeCell ref="D65:E65"/>
    <mergeCell ref="F65:G65"/>
    <mergeCell ref="K65:L65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I36:J36"/>
    <mergeCell ref="A36:A38"/>
    <mergeCell ref="B36:C36"/>
    <mergeCell ref="D36:E36"/>
    <mergeCell ref="F36:G36"/>
    <mergeCell ref="K36:L36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I4:J4"/>
    <mergeCell ref="A4:A6"/>
    <mergeCell ref="B4:C4"/>
    <mergeCell ref="D4:E4"/>
    <mergeCell ref="F4:G4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55F0F2BA-94C6-498D-851E-AE1B01CE23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5" id="{D4759A79-8210-4252-871F-923D21BF9D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3" id="{364C431A-69E9-41DB-B6B9-73DD9F2177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</xm:sqref>
        </x14:conditionalFormatting>
        <x14:conditionalFormatting xmlns:xm="http://schemas.microsoft.com/office/excel/2006/main">
          <x14:cfRule type="iconSet" priority="2" id="{F99A7A6D-978E-4D04-AA7D-1AE8F608DE8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M68:N96</xm:sqref>
        </x14:conditionalFormatting>
        <x14:conditionalFormatting xmlns:xm="http://schemas.microsoft.com/office/excel/2006/main">
          <x14:cfRule type="iconSet" priority="1" id="{41561DA6-11C0-49D4-A199-6EE03B06045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R68:R96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22</vt:i4>
      </vt:variant>
      <vt:variant>
        <vt:lpstr>Intervalos com nome</vt:lpstr>
      </vt:variant>
      <vt:variant>
        <vt:i4>15</vt:i4>
      </vt:variant>
    </vt:vector>
  </HeadingPairs>
  <TitlesOfParts>
    <vt:vector size="37" baseType="lpstr">
      <vt:lpstr>Indice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1 (2)</vt:lpstr>
      <vt:lpstr>'1'!Área_de_Impressão</vt:lpstr>
      <vt:lpstr>'11'!Área_de_Impressão</vt:lpstr>
      <vt:lpstr>'13'!Área_de_Impressão</vt:lpstr>
      <vt:lpstr>'14'!Área_de_Impressão</vt:lpstr>
      <vt:lpstr>'15'!Área_de_Impressão</vt:lpstr>
      <vt:lpstr>'16'!Área_de_Impressão</vt:lpstr>
      <vt:lpstr>'17'!Área_de_Impressão</vt:lpstr>
      <vt:lpstr>'18'!Área_de_Impressão</vt:lpstr>
      <vt:lpstr>'19'!Área_de_Impressão</vt:lpstr>
      <vt:lpstr>'2'!Área_de_Impressão</vt:lpstr>
      <vt:lpstr>'3'!Área_de_Impressão</vt:lpstr>
      <vt:lpstr>'5'!Área_de_Impressão</vt:lpstr>
      <vt:lpstr>'7'!Área_de_Impressão</vt:lpstr>
      <vt:lpstr>'9'!Área_de_Impressão</vt:lpstr>
      <vt:lpstr>Indice!Área_de_Impressão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Maria João Lima</cp:lastModifiedBy>
  <cp:lastPrinted>2018-07-19T08:46:56Z</cp:lastPrinted>
  <dcterms:created xsi:type="dcterms:W3CDTF">2012-12-21T10:54:30Z</dcterms:created>
  <dcterms:modified xsi:type="dcterms:W3CDTF">2018-10-15T15:32:02Z</dcterms:modified>
</cp:coreProperties>
</file>