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mjoao lima\Documents\COMÉRCIO EXTERNO\Síntese Estatistica\64. Dezembro 2018\"/>
    </mc:Choice>
  </mc:AlternateContent>
  <bookViews>
    <workbookView xWindow="360" yWindow="3360" windowWidth="15315" windowHeight="2400"/>
  </bookViews>
  <sheets>
    <sheet name="Indice" sheetId="30" r:id="rId1"/>
    <sheet name="0" sheetId="32" r:id="rId2"/>
    <sheet name="1" sheetId="58" r:id="rId3"/>
    <sheet name="2" sheetId="60" r:id="rId4"/>
    <sheet name="3" sheetId="75" r:id="rId5"/>
    <sheet name="4" sheetId="2" r:id="rId6"/>
    <sheet name="5" sheetId="34" r:id="rId7"/>
    <sheet name="6" sheetId="3" r:id="rId8"/>
    <sheet name="7" sheetId="71" r:id="rId9"/>
    <sheet name="8" sheetId="36" r:id="rId10"/>
    <sheet name="9" sheetId="72" r:id="rId11"/>
    <sheet name="10" sheetId="46" r:id="rId12"/>
    <sheet name="11" sheetId="73" r:id="rId13"/>
    <sheet name="12" sheetId="47" r:id="rId14"/>
    <sheet name="13" sheetId="74" r:id="rId15"/>
    <sheet name="14" sheetId="48" r:id="rId16"/>
    <sheet name="15" sheetId="65" r:id="rId17"/>
    <sheet name="16" sheetId="66" r:id="rId18"/>
    <sheet name="17" sheetId="67" r:id="rId19"/>
    <sheet name="18" sheetId="68" r:id="rId20"/>
    <sheet name="19" sheetId="69" r:id="rId21"/>
    <sheet name="20" sheetId="70" r:id="rId22"/>
    <sheet name="1 (2)" sheetId="49" state="hidden" r:id="rId23"/>
  </sheets>
  <externalReferences>
    <externalReference r:id="rId24"/>
  </externalReferences>
  <definedNames>
    <definedName name="_xlnm.Print_Area" localSheetId="2">'1'!$A$1:$P$36</definedName>
    <definedName name="_xlnm.Print_Area" localSheetId="11">'10'!$A$1:$R$96</definedName>
    <definedName name="_xlnm.Print_Area" localSheetId="13">'12'!$A$1:$R$96</definedName>
    <definedName name="_xlnm.Print_Area" localSheetId="15">'14'!$A$1:$R$96</definedName>
    <definedName name="_xlnm.Print_Area" localSheetId="16">'15'!$A$1:$T$8</definedName>
    <definedName name="_xlnm.Print_Area" localSheetId="17">'16'!$A$1:$R$90</definedName>
    <definedName name="_xlnm.Print_Area" localSheetId="18">'17'!$A$1:$T$8</definedName>
    <definedName name="_xlnm.Print_Area" localSheetId="19">'18'!$A$1:$R$96</definedName>
    <definedName name="_xlnm.Print_Area" localSheetId="20">'19'!$A$1:$T$8</definedName>
    <definedName name="_xlnm.Print_Area" localSheetId="3">'2'!$A$1:$AH$68</definedName>
    <definedName name="_xlnm.Print_Area" localSheetId="21">'20'!$A$1:$R$84</definedName>
    <definedName name="_xlnm.Print_Area" localSheetId="4">'3'!$A$1:$AH$68</definedName>
    <definedName name="_xlnm.Print_Area" localSheetId="5">'4'!$A$1:$S$19</definedName>
    <definedName name="_xlnm.Print_Area" localSheetId="7">'6'!$A$1:$S$96</definedName>
    <definedName name="_xlnm.Print_Area" localSheetId="9">'8'!$A$1:$R$96</definedName>
    <definedName name="_xlnm.Print_Area" localSheetId="0">Indice!$B$1:$N$19</definedName>
    <definedName name="Z_D2454DF7_9151_402B_B9E4_208D72282370_.wvu.Cols" localSheetId="22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1" hidden="1">'10'!$A$1:$R$96</definedName>
    <definedName name="Z_D2454DF7_9151_402B_B9E4_208D72282370_.wvu.PrintArea" localSheetId="13" hidden="1">'12'!$A$1:$R$96</definedName>
    <definedName name="Z_D2454DF7_9151_402B_B9E4_208D72282370_.wvu.PrintArea" localSheetId="15" hidden="1">'14'!$A$1:$R$96</definedName>
    <definedName name="Z_D2454DF7_9151_402B_B9E4_208D72282370_.wvu.PrintArea" localSheetId="16" hidden="1">'15'!$A$1:$T$8</definedName>
    <definedName name="Z_D2454DF7_9151_402B_B9E4_208D72282370_.wvu.PrintArea" localSheetId="17" hidden="1">'16'!$A$1:$R$90</definedName>
    <definedName name="Z_D2454DF7_9151_402B_B9E4_208D72282370_.wvu.PrintArea" localSheetId="18" hidden="1">'17'!$A$1:$T$8</definedName>
    <definedName name="Z_D2454DF7_9151_402B_B9E4_208D72282370_.wvu.PrintArea" localSheetId="19" hidden="1">'18'!$A$1:$R$96</definedName>
    <definedName name="Z_D2454DF7_9151_402B_B9E4_208D72282370_.wvu.PrintArea" localSheetId="20" hidden="1">'19'!$A$1:$T$8</definedName>
    <definedName name="Z_D2454DF7_9151_402B_B9E4_208D72282370_.wvu.PrintArea" localSheetId="21" hidden="1">'20'!$A$1:$R$84</definedName>
    <definedName name="Z_D2454DF7_9151_402B_B9E4_208D72282370_.wvu.PrintArea" localSheetId="5" hidden="1">'4'!$A$1:$S$58</definedName>
    <definedName name="Z_D2454DF7_9151_402B_B9E4_208D72282370_.wvu.PrintArea" localSheetId="7" hidden="1">'6'!$A$1:$R$96</definedName>
    <definedName name="Z_D2454DF7_9151_402B_B9E4_208D72282370_.wvu.PrintArea" localSheetId="9" hidden="1">'8'!$A$1:$R$96</definedName>
    <definedName name="Z_D2454DF7_9151_402B_B9E4_208D72282370_.wvu.PrintArea" localSheetId="0" hidden="1">Indice!$B$1:$N$19</definedName>
  </definedNames>
  <calcPr calcId="152511"/>
  <customWorkbookViews>
    <customWorkbookView name="Maria João Lima - Vista pessoal" guid="{D2454DF7-9151-402B-B9E4-208D72282370}" mergeInterval="0" personalView="1" maximized="1" windowWidth="1436" windowHeight="675" activeSheetId="23"/>
  </customWorkbookViews>
</workbook>
</file>

<file path=xl/calcChain.xml><?xml version="1.0" encoding="utf-8"?>
<calcChain xmlns="http://schemas.openxmlformats.org/spreadsheetml/2006/main">
  <c r="O63" i="75" l="1"/>
  <c r="P63" i="75"/>
  <c r="Q63" i="75"/>
  <c r="R63" i="75"/>
  <c r="S63" i="75"/>
  <c r="T63" i="75"/>
  <c r="U63" i="75"/>
  <c r="V63" i="75"/>
  <c r="N63" i="75"/>
  <c r="C63" i="75"/>
  <c r="D63" i="75"/>
  <c r="E63" i="75"/>
  <c r="F63" i="75"/>
  <c r="G63" i="75"/>
  <c r="H63" i="75"/>
  <c r="I63" i="75"/>
  <c r="J63" i="75"/>
  <c r="B63" i="75"/>
  <c r="O41" i="75"/>
  <c r="P41" i="75"/>
  <c r="Q41" i="75"/>
  <c r="R41" i="75"/>
  <c r="S41" i="75"/>
  <c r="T41" i="75"/>
  <c r="U41" i="75"/>
  <c r="V41" i="75"/>
  <c r="N41" i="75"/>
  <c r="C41" i="75"/>
  <c r="D41" i="75"/>
  <c r="E41" i="75"/>
  <c r="F41" i="75"/>
  <c r="G41" i="75"/>
  <c r="H41" i="75"/>
  <c r="I41" i="75"/>
  <c r="J41" i="75"/>
  <c r="B41" i="75"/>
  <c r="O19" i="75"/>
  <c r="P19" i="75"/>
  <c r="Q19" i="75"/>
  <c r="R19" i="75"/>
  <c r="S19" i="75"/>
  <c r="T19" i="75"/>
  <c r="U19" i="75"/>
  <c r="V19" i="75"/>
  <c r="N19" i="75"/>
  <c r="C19" i="75"/>
  <c r="D19" i="75"/>
  <c r="E19" i="75"/>
  <c r="F19" i="75"/>
  <c r="G19" i="75"/>
  <c r="H19" i="75"/>
  <c r="I19" i="75"/>
  <c r="J19" i="75"/>
  <c r="B19" i="75"/>
  <c r="O63" i="60"/>
  <c r="P63" i="60"/>
  <c r="Q63" i="60"/>
  <c r="R63" i="60"/>
  <c r="S63" i="60"/>
  <c r="T63" i="60"/>
  <c r="U63" i="60"/>
  <c r="V63" i="60"/>
  <c r="N63" i="60"/>
  <c r="C63" i="60"/>
  <c r="D63" i="60"/>
  <c r="E63" i="60"/>
  <c r="F63" i="60"/>
  <c r="G63" i="60"/>
  <c r="H63" i="60"/>
  <c r="I63" i="60"/>
  <c r="J63" i="60"/>
  <c r="B63" i="60"/>
  <c r="O41" i="60"/>
  <c r="P41" i="60"/>
  <c r="Q41" i="60"/>
  <c r="R41" i="60"/>
  <c r="S41" i="60"/>
  <c r="T41" i="60"/>
  <c r="U41" i="60"/>
  <c r="V41" i="60"/>
  <c r="N41" i="60"/>
  <c r="C41" i="60"/>
  <c r="D41" i="60"/>
  <c r="E41" i="60"/>
  <c r="F41" i="60"/>
  <c r="G41" i="60"/>
  <c r="H41" i="60"/>
  <c r="I41" i="60"/>
  <c r="J41" i="60"/>
  <c r="B41" i="60"/>
  <c r="O19" i="60"/>
  <c r="P19" i="60"/>
  <c r="Q19" i="60"/>
  <c r="R19" i="60"/>
  <c r="S19" i="60"/>
  <c r="T19" i="60"/>
  <c r="U19" i="60"/>
  <c r="V19" i="60"/>
  <c r="N19" i="60"/>
  <c r="C19" i="60"/>
  <c r="D19" i="60"/>
  <c r="E19" i="60"/>
  <c r="F19" i="60"/>
  <c r="G19" i="60"/>
  <c r="H19" i="60"/>
  <c r="I19" i="60"/>
  <c r="J19" i="60"/>
  <c r="B19" i="60"/>
  <c r="B32" i="66"/>
  <c r="C32" i="66"/>
  <c r="I32" i="66"/>
  <c r="J32" i="66"/>
  <c r="Q30" i="58" l="1"/>
  <c r="P30" i="58"/>
  <c r="Q19" i="58"/>
  <c r="P19" i="58"/>
  <c r="Q8" i="58"/>
  <c r="P8" i="58"/>
  <c r="Q28" i="58"/>
  <c r="P28" i="58"/>
  <c r="Q17" i="58"/>
  <c r="P17" i="58"/>
  <c r="Q6" i="58"/>
  <c r="P6" i="58"/>
  <c r="K63" i="60"/>
  <c r="M86" i="66"/>
  <c r="P86" i="66"/>
  <c r="Q86" i="66"/>
  <c r="R86" i="66" s="1"/>
  <c r="Q87" i="66"/>
  <c r="F86" i="66"/>
  <c r="F88" i="66"/>
  <c r="M93" i="48"/>
  <c r="P93" i="48"/>
  <c r="Q93" i="48"/>
  <c r="F93" i="48"/>
  <c r="R93" i="48" l="1"/>
  <c r="M85" i="66"/>
  <c r="P85" i="66"/>
  <c r="Q85" i="66"/>
  <c r="F85" i="66"/>
  <c r="P54" i="48"/>
  <c r="Q54" i="48"/>
  <c r="M54" i="48"/>
  <c r="F54" i="48"/>
  <c r="M94" i="47"/>
  <c r="P94" i="47"/>
  <c r="Q94" i="47"/>
  <c r="F94" i="47"/>
  <c r="M89" i="48"/>
  <c r="P89" i="48"/>
  <c r="Q89" i="48"/>
  <c r="F89" i="48"/>
  <c r="R94" i="47" l="1"/>
  <c r="R54" i="48"/>
  <c r="R85" i="66"/>
  <c r="R89" i="48"/>
  <c r="AH48" i="60"/>
  <c r="V67" i="75" l="1"/>
  <c r="U67" i="75"/>
  <c r="T67" i="75"/>
  <c r="S67" i="75"/>
  <c r="R67" i="75"/>
  <c r="Q67" i="75"/>
  <c r="P67" i="75"/>
  <c r="O67" i="75"/>
  <c r="N67" i="75"/>
  <c r="J67" i="75"/>
  <c r="K67" i="75" s="1"/>
  <c r="I67" i="75"/>
  <c r="H67" i="75"/>
  <c r="G67" i="75"/>
  <c r="F67" i="75"/>
  <c r="E67" i="75"/>
  <c r="D67" i="75"/>
  <c r="C67" i="75"/>
  <c r="B67" i="75"/>
  <c r="V66" i="75"/>
  <c r="U66" i="75"/>
  <c r="AF66" i="75" s="1"/>
  <c r="T66" i="75"/>
  <c r="S66" i="75"/>
  <c r="AD66" i="75" s="1"/>
  <c r="R66" i="75"/>
  <c r="Q66" i="75"/>
  <c r="AB66" i="75" s="1"/>
  <c r="P66" i="75"/>
  <c r="O66" i="75"/>
  <c r="Z66" i="75" s="1"/>
  <c r="N66" i="75"/>
  <c r="J66" i="75"/>
  <c r="K66" i="75" s="1"/>
  <c r="I66" i="75"/>
  <c r="H66" i="75"/>
  <c r="G66" i="75"/>
  <c r="F66" i="75"/>
  <c r="E66" i="75"/>
  <c r="D66" i="75"/>
  <c r="C66" i="75"/>
  <c r="B66" i="75"/>
  <c r="V65" i="75"/>
  <c r="U65" i="75"/>
  <c r="AF65" i="75" s="1"/>
  <c r="T65" i="75"/>
  <c r="S65" i="75"/>
  <c r="AD65" i="75" s="1"/>
  <c r="R65" i="75"/>
  <c r="Q65" i="75"/>
  <c r="AB65" i="75" s="1"/>
  <c r="P65" i="75"/>
  <c r="O65" i="75"/>
  <c r="Z65" i="75" s="1"/>
  <c r="N65" i="75"/>
  <c r="J65" i="75"/>
  <c r="K65" i="75" s="1"/>
  <c r="I65" i="75"/>
  <c r="H65" i="75"/>
  <c r="G65" i="75"/>
  <c r="F65" i="75"/>
  <c r="E65" i="75"/>
  <c r="D65" i="75"/>
  <c r="C65" i="75"/>
  <c r="B65" i="75"/>
  <c r="V64" i="75"/>
  <c r="U64" i="75"/>
  <c r="T64" i="75"/>
  <c r="S64" i="75"/>
  <c r="R64" i="75"/>
  <c r="Q64" i="75"/>
  <c r="P64" i="75"/>
  <c r="O64" i="75"/>
  <c r="N64" i="75"/>
  <c r="J64" i="75"/>
  <c r="I64" i="75"/>
  <c r="H64" i="75"/>
  <c r="G64" i="75"/>
  <c r="F64" i="75"/>
  <c r="E64" i="75"/>
  <c r="D64" i="75"/>
  <c r="C64" i="75"/>
  <c r="B64" i="75"/>
  <c r="AG62" i="75"/>
  <c r="AF62" i="75"/>
  <c r="AE62" i="75"/>
  <c r="AD62" i="75"/>
  <c r="AC62" i="75"/>
  <c r="AB62" i="75"/>
  <c r="AA62" i="75"/>
  <c r="Z62" i="75"/>
  <c r="Y62" i="75"/>
  <c r="W62" i="75"/>
  <c r="K62" i="75"/>
  <c r="AG61" i="75"/>
  <c r="AF61" i="75"/>
  <c r="AE61" i="75"/>
  <c r="AD61" i="75"/>
  <c r="AC61" i="75"/>
  <c r="AB61" i="75"/>
  <c r="AA61" i="75"/>
  <c r="Z61" i="75"/>
  <c r="Y61" i="75"/>
  <c r="W61" i="75"/>
  <c r="K61" i="75"/>
  <c r="AG60" i="75"/>
  <c r="AF60" i="75"/>
  <c r="AE60" i="75"/>
  <c r="AD60" i="75"/>
  <c r="AC60" i="75"/>
  <c r="AB60" i="75"/>
  <c r="AA60" i="75"/>
  <c r="Z60" i="75"/>
  <c r="Y60" i="75"/>
  <c r="W60" i="75"/>
  <c r="K60" i="75"/>
  <c r="AG59" i="75"/>
  <c r="AF59" i="75"/>
  <c r="AE59" i="75"/>
  <c r="AD59" i="75"/>
  <c r="AC59" i="75"/>
  <c r="AB59" i="75"/>
  <c r="AA59" i="75"/>
  <c r="Z59" i="75"/>
  <c r="Y59" i="75"/>
  <c r="W59" i="75"/>
  <c r="K59" i="75"/>
  <c r="AG58" i="75"/>
  <c r="AF58" i="75"/>
  <c r="AE58" i="75"/>
  <c r="AD58" i="75"/>
  <c r="AC58" i="75"/>
  <c r="AB58" i="75"/>
  <c r="AA58" i="75"/>
  <c r="Z58" i="75"/>
  <c r="Y58" i="75"/>
  <c r="W58" i="75"/>
  <c r="K58" i="75"/>
  <c r="AG57" i="75"/>
  <c r="AF57" i="75"/>
  <c r="AE57" i="75"/>
  <c r="AD57" i="75"/>
  <c r="AC57" i="75"/>
  <c r="AB57" i="75"/>
  <c r="AA57" i="75"/>
  <c r="Z57" i="75"/>
  <c r="Y57" i="75"/>
  <c r="W57" i="75"/>
  <c r="K57" i="75"/>
  <c r="AG56" i="75"/>
  <c r="AF56" i="75"/>
  <c r="AE56" i="75"/>
  <c r="AD56" i="75"/>
  <c r="AC56" i="75"/>
  <c r="AB56" i="75"/>
  <c r="AA56" i="75"/>
  <c r="Z56" i="75"/>
  <c r="Y56" i="75"/>
  <c r="W56" i="75"/>
  <c r="K56" i="75"/>
  <c r="AG55" i="75"/>
  <c r="AF55" i="75"/>
  <c r="AE55" i="75"/>
  <c r="AD55" i="75"/>
  <c r="AC55" i="75"/>
  <c r="AB55" i="75"/>
  <c r="AA55" i="75"/>
  <c r="Z55" i="75"/>
  <c r="Y55" i="75"/>
  <c r="W55" i="75"/>
  <c r="K55" i="75"/>
  <c r="AG54" i="75"/>
  <c r="AF54" i="75"/>
  <c r="AE54" i="75"/>
  <c r="AD54" i="75"/>
  <c r="AC54" i="75"/>
  <c r="AB54" i="75"/>
  <c r="AA54" i="75"/>
  <c r="Z54" i="75"/>
  <c r="Y54" i="75"/>
  <c r="W54" i="75"/>
  <c r="K54" i="75"/>
  <c r="AG53" i="75"/>
  <c r="AF53" i="75"/>
  <c r="AE53" i="75"/>
  <c r="AD53" i="75"/>
  <c r="AC53" i="75"/>
  <c r="AB53" i="75"/>
  <c r="AA53" i="75"/>
  <c r="Z53" i="75"/>
  <c r="Y53" i="75"/>
  <c r="W53" i="75"/>
  <c r="K53" i="75"/>
  <c r="AG52" i="75"/>
  <c r="AF52" i="75"/>
  <c r="AE52" i="75"/>
  <c r="AD52" i="75"/>
  <c r="AC52" i="75"/>
  <c r="AB52" i="75"/>
  <c r="AA52" i="75"/>
  <c r="Z52" i="75"/>
  <c r="Y52" i="75"/>
  <c r="W52" i="75"/>
  <c r="K52" i="75"/>
  <c r="AG51" i="75"/>
  <c r="AF51" i="75"/>
  <c r="AE51" i="75"/>
  <c r="AD51" i="75"/>
  <c r="AC51" i="75"/>
  <c r="AB51" i="75"/>
  <c r="AA51" i="75"/>
  <c r="Z51" i="75"/>
  <c r="Y51" i="75"/>
  <c r="W51" i="75"/>
  <c r="K51" i="75"/>
  <c r="V45" i="75"/>
  <c r="U45" i="75"/>
  <c r="T45" i="75"/>
  <c r="S45" i="75"/>
  <c r="R45" i="75"/>
  <c r="Q45" i="75"/>
  <c r="P45" i="75"/>
  <c r="O45" i="75"/>
  <c r="N45" i="75"/>
  <c r="J45" i="75"/>
  <c r="K45" i="75" s="1"/>
  <c r="I45" i="75"/>
  <c r="H45" i="75"/>
  <c r="G45" i="75"/>
  <c r="F45" i="75"/>
  <c r="E45" i="75"/>
  <c r="D45" i="75"/>
  <c r="C45" i="75"/>
  <c r="Z45" i="75" s="1"/>
  <c r="B45" i="75"/>
  <c r="V44" i="75"/>
  <c r="U44" i="75"/>
  <c r="T44" i="75"/>
  <c r="AE44" i="75" s="1"/>
  <c r="S44" i="75"/>
  <c r="R44" i="75"/>
  <c r="AC44" i="75" s="1"/>
  <c r="Q44" i="75"/>
  <c r="P44" i="75"/>
  <c r="AA44" i="75" s="1"/>
  <c r="O44" i="75"/>
  <c r="N44" i="75"/>
  <c r="Y44" i="75" s="1"/>
  <c r="J44" i="75"/>
  <c r="I44" i="75"/>
  <c r="H44" i="75"/>
  <c r="G44" i="75"/>
  <c r="F44" i="75"/>
  <c r="E44" i="75"/>
  <c r="D44" i="75"/>
  <c r="C44" i="75"/>
  <c r="Z44" i="75" s="1"/>
  <c r="B44" i="75"/>
  <c r="V43" i="75"/>
  <c r="U43" i="75"/>
  <c r="T43" i="75"/>
  <c r="S43" i="75"/>
  <c r="R43" i="75"/>
  <c r="Q43" i="75"/>
  <c r="P43" i="75"/>
  <c r="O43" i="75"/>
  <c r="N43" i="75"/>
  <c r="J43" i="75"/>
  <c r="I43" i="75"/>
  <c r="H43" i="75"/>
  <c r="G43" i="75"/>
  <c r="F43" i="75"/>
  <c r="E43" i="75"/>
  <c r="D43" i="75"/>
  <c r="C43" i="75"/>
  <c r="B43" i="75"/>
  <c r="V42" i="75"/>
  <c r="U42" i="75"/>
  <c r="T42" i="75"/>
  <c r="S42" i="75"/>
  <c r="R42" i="75"/>
  <c r="Q42" i="75"/>
  <c r="P42" i="75"/>
  <c r="O42" i="75"/>
  <c r="N42" i="75"/>
  <c r="J42" i="75"/>
  <c r="I42" i="75"/>
  <c r="H42" i="75"/>
  <c r="G42" i="75"/>
  <c r="F42" i="75"/>
  <c r="E42" i="75"/>
  <c r="D42" i="75"/>
  <c r="C42" i="75"/>
  <c r="B42" i="75"/>
  <c r="AG40" i="75"/>
  <c r="AF40" i="75"/>
  <c r="AE40" i="75"/>
  <c r="AD40" i="75"/>
  <c r="AC40" i="75"/>
  <c r="AB40" i="75"/>
  <c r="AA40" i="75"/>
  <c r="Z40" i="75"/>
  <c r="Y40" i="75"/>
  <c r="W40" i="75"/>
  <c r="K40" i="75"/>
  <c r="AG39" i="75"/>
  <c r="AH39" i="75" s="1"/>
  <c r="AF39" i="75"/>
  <c r="AE39" i="75"/>
  <c r="AD39" i="75"/>
  <c r="AC39" i="75"/>
  <c r="AB39" i="75"/>
  <c r="AA39" i="75"/>
  <c r="Z39" i="75"/>
  <c r="Y39" i="75"/>
  <c r="W39" i="75"/>
  <c r="K39" i="75"/>
  <c r="AG38" i="75"/>
  <c r="AF38" i="75"/>
  <c r="AE38" i="75"/>
  <c r="AD38" i="75"/>
  <c r="AC38" i="75"/>
  <c r="AB38" i="75"/>
  <c r="AA38" i="75"/>
  <c r="Z38" i="75"/>
  <c r="Y38" i="75"/>
  <c r="W38" i="75"/>
  <c r="K38" i="75"/>
  <c r="AG37" i="75"/>
  <c r="AF37" i="75"/>
  <c r="AE37" i="75"/>
  <c r="AD37" i="75"/>
  <c r="AC37" i="75"/>
  <c r="AB37" i="75"/>
  <c r="AA37" i="75"/>
  <c r="Z37" i="75"/>
  <c r="Y37" i="75"/>
  <c r="W37" i="75"/>
  <c r="K37" i="75"/>
  <c r="AG36" i="75"/>
  <c r="AF36" i="75"/>
  <c r="AE36" i="75"/>
  <c r="AD36" i="75"/>
  <c r="AC36" i="75"/>
  <c r="AB36" i="75"/>
  <c r="AA36" i="75"/>
  <c r="Z36" i="75"/>
  <c r="Y36" i="75"/>
  <c r="W36" i="75"/>
  <c r="K36" i="75"/>
  <c r="AG35" i="75"/>
  <c r="AF35" i="75"/>
  <c r="AE35" i="75"/>
  <c r="AD35" i="75"/>
  <c r="AC35" i="75"/>
  <c r="AB35" i="75"/>
  <c r="AA35" i="75"/>
  <c r="Z35" i="75"/>
  <c r="Y35" i="75"/>
  <c r="W35" i="75"/>
  <c r="K35" i="75"/>
  <c r="AG34" i="75"/>
  <c r="AF34" i="75"/>
  <c r="AE34" i="75"/>
  <c r="AD34" i="75"/>
  <c r="AC34" i="75"/>
  <c r="AB34" i="75"/>
  <c r="AA34" i="75"/>
  <c r="Z34" i="75"/>
  <c r="Y34" i="75"/>
  <c r="W34" i="75"/>
  <c r="K34" i="75"/>
  <c r="AG33" i="75"/>
  <c r="AF33" i="75"/>
  <c r="AE33" i="75"/>
  <c r="AD33" i="75"/>
  <c r="AC33" i="75"/>
  <c r="AB33" i="75"/>
  <c r="AA33" i="75"/>
  <c r="Z33" i="75"/>
  <c r="Y33" i="75"/>
  <c r="W33" i="75"/>
  <c r="K33" i="75"/>
  <c r="AG32" i="75"/>
  <c r="AF32" i="75"/>
  <c r="AE32" i="75"/>
  <c r="AD32" i="75"/>
  <c r="AC32" i="75"/>
  <c r="AB32" i="75"/>
  <c r="AA32" i="75"/>
  <c r="Z32" i="75"/>
  <c r="Y32" i="75"/>
  <c r="W32" i="75"/>
  <c r="K32" i="75"/>
  <c r="AG31" i="75"/>
  <c r="AF31" i="75"/>
  <c r="AE31" i="75"/>
  <c r="AD31" i="75"/>
  <c r="AC31" i="75"/>
  <c r="AB31" i="75"/>
  <c r="AA31" i="75"/>
  <c r="Z31" i="75"/>
  <c r="Y31" i="75"/>
  <c r="W31" i="75"/>
  <c r="K31" i="75"/>
  <c r="AG30" i="75"/>
  <c r="AF30" i="75"/>
  <c r="AE30" i="75"/>
  <c r="AD30" i="75"/>
  <c r="AC30" i="75"/>
  <c r="AB30" i="75"/>
  <c r="AA30" i="75"/>
  <c r="Z30" i="75"/>
  <c r="Y30" i="75"/>
  <c r="W30" i="75"/>
  <c r="K30" i="75"/>
  <c r="AG29" i="75"/>
  <c r="AF29" i="75"/>
  <c r="AE29" i="75"/>
  <c r="AD29" i="75"/>
  <c r="AC29" i="75"/>
  <c r="AB29" i="75"/>
  <c r="AA29" i="75"/>
  <c r="Z29" i="75"/>
  <c r="Y29" i="75"/>
  <c r="W29" i="75"/>
  <c r="K29" i="75"/>
  <c r="K26" i="75"/>
  <c r="V23" i="75"/>
  <c r="W23" i="75" s="1"/>
  <c r="U23" i="75"/>
  <c r="T23" i="75"/>
  <c r="S23" i="75"/>
  <c r="R23" i="75"/>
  <c r="Q23" i="75"/>
  <c r="P23" i="75"/>
  <c r="O23" i="75"/>
  <c r="N23" i="75"/>
  <c r="J23" i="75"/>
  <c r="K23" i="75" s="1"/>
  <c r="I23" i="75"/>
  <c r="H23" i="75"/>
  <c r="G23" i="75"/>
  <c r="F23" i="75"/>
  <c r="E23" i="75"/>
  <c r="D23" i="75"/>
  <c r="C23" i="75"/>
  <c r="B23" i="75"/>
  <c r="V22" i="75"/>
  <c r="U22" i="75"/>
  <c r="T22" i="75"/>
  <c r="S22" i="75"/>
  <c r="R22" i="75"/>
  <c r="Q22" i="75"/>
  <c r="P22" i="75"/>
  <c r="O22" i="75"/>
  <c r="N22" i="75"/>
  <c r="J22" i="75"/>
  <c r="I22" i="75"/>
  <c r="H22" i="75"/>
  <c r="G22" i="75"/>
  <c r="F22" i="75"/>
  <c r="E22" i="75"/>
  <c r="D22" i="75"/>
  <c r="C22" i="75"/>
  <c r="B22" i="75"/>
  <c r="V21" i="75"/>
  <c r="U21" i="75"/>
  <c r="T21" i="75"/>
  <c r="S21" i="75"/>
  <c r="R21" i="75"/>
  <c r="Q21" i="75"/>
  <c r="P21" i="75"/>
  <c r="O21" i="75"/>
  <c r="N21" i="75"/>
  <c r="J21" i="75"/>
  <c r="I21" i="75"/>
  <c r="H21" i="75"/>
  <c r="G21" i="75"/>
  <c r="F21" i="75"/>
  <c r="E21" i="75"/>
  <c r="D21" i="75"/>
  <c r="C21" i="75"/>
  <c r="B21" i="75"/>
  <c r="V20" i="75"/>
  <c r="U20" i="75"/>
  <c r="T20" i="75"/>
  <c r="S20" i="75"/>
  <c r="R20" i="75"/>
  <c r="Q20" i="75"/>
  <c r="P20" i="75"/>
  <c r="O20" i="75"/>
  <c r="N20" i="75"/>
  <c r="J20" i="75"/>
  <c r="K19" i="75" s="1"/>
  <c r="I20" i="75"/>
  <c r="H20" i="75"/>
  <c r="G20" i="75"/>
  <c r="F20" i="75"/>
  <c r="E20" i="75"/>
  <c r="D20" i="75"/>
  <c r="C20" i="75"/>
  <c r="B20" i="75"/>
  <c r="AG18" i="75"/>
  <c r="AH18" i="75" s="1"/>
  <c r="AF18" i="75"/>
  <c r="AE18" i="75"/>
  <c r="AE23" i="75" s="1"/>
  <c r="AD18" i="75"/>
  <c r="AC18" i="75"/>
  <c r="AC23" i="75" s="1"/>
  <c r="AB18" i="75"/>
  <c r="AA18" i="75"/>
  <c r="AA23" i="75" s="1"/>
  <c r="Z18" i="75"/>
  <c r="Y18" i="75"/>
  <c r="W18" i="75"/>
  <c r="K18" i="75"/>
  <c r="AG17" i="75"/>
  <c r="AF17" i="75"/>
  <c r="AE17" i="75"/>
  <c r="AD17" i="75"/>
  <c r="AC17" i="75"/>
  <c r="AB17" i="75"/>
  <c r="AA17" i="75"/>
  <c r="Z17" i="75"/>
  <c r="Y17" i="75"/>
  <c r="W17" i="75"/>
  <c r="K17" i="75"/>
  <c r="AG16" i="75"/>
  <c r="AH16" i="75" s="1"/>
  <c r="AF16" i="75"/>
  <c r="AE16" i="75"/>
  <c r="AD16" i="75"/>
  <c r="AC16" i="75"/>
  <c r="AB16" i="75"/>
  <c r="AA16" i="75"/>
  <c r="Z16" i="75"/>
  <c r="Y16" i="75"/>
  <c r="W16" i="75"/>
  <c r="K16" i="75"/>
  <c r="AG15" i="75"/>
  <c r="AF15" i="75"/>
  <c r="AE15" i="75"/>
  <c r="AD15" i="75"/>
  <c r="AC15" i="75"/>
  <c r="AB15" i="75"/>
  <c r="AA15" i="75"/>
  <c r="Z15" i="75"/>
  <c r="Y15" i="75"/>
  <c r="W15" i="75"/>
  <c r="K15" i="75"/>
  <c r="AG14" i="75"/>
  <c r="AH14" i="75" s="1"/>
  <c r="AF14" i="75"/>
  <c r="AE14" i="75"/>
  <c r="AD14" i="75"/>
  <c r="AC14" i="75"/>
  <c r="AB14" i="75"/>
  <c r="AA14" i="75"/>
  <c r="Z14" i="75"/>
  <c r="Y14" i="75"/>
  <c r="W14" i="75"/>
  <c r="K14" i="75"/>
  <c r="AG13" i="75"/>
  <c r="AF13" i="75"/>
  <c r="AE13" i="75"/>
  <c r="AD13" i="75"/>
  <c r="AC13" i="75"/>
  <c r="AB13" i="75"/>
  <c r="AA13" i="75"/>
  <c r="Z13" i="75"/>
  <c r="Y13" i="75"/>
  <c r="W13" i="75"/>
  <c r="K13" i="75"/>
  <c r="AG12" i="75"/>
  <c r="AF12" i="75"/>
  <c r="AE12" i="75"/>
  <c r="AD12" i="75"/>
  <c r="AC12" i="75"/>
  <c r="AB12" i="75"/>
  <c r="AA12" i="75"/>
  <c r="Z12" i="75"/>
  <c r="Y12" i="75"/>
  <c r="W12" i="75"/>
  <c r="K12" i="75"/>
  <c r="AG11" i="75"/>
  <c r="AF11" i="75"/>
  <c r="AE11" i="75"/>
  <c r="AD11" i="75"/>
  <c r="AC11" i="75"/>
  <c r="AB11" i="75"/>
  <c r="AA11" i="75"/>
  <c r="Z11" i="75"/>
  <c r="Y11" i="75"/>
  <c r="W11" i="75"/>
  <c r="K11" i="75"/>
  <c r="AG10" i="75"/>
  <c r="AF10" i="75"/>
  <c r="AE10" i="75"/>
  <c r="AD10" i="75"/>
  <c r="AC10" i="75"/>
  <c r="AB10" i="75"/>
  <c r="AA10" i="75"/>
  <c r="Z10" i="75"/>
  <c r="Y10" i="75"/>
  <c r="W10" i="75"/>
  <c r="K10" i="75"/>
  <c r="AG9" i="75"/>
  <c r="AF9" i="75"/>
  <c r="AE9" i="75"/>
  <c r="AD9" i="75"/>
  <c r="AC9" i="75"/>
  <c r="AB9" i="75"/>
  <c r="AA9" i="75"/>
  <c r="Z9" i="75"/>
  <c r="Y9" i="75"/>
  <c r="W9" i="75"/>
  <c r="K9" i="75"/>
  <c r="AG8" i="75"/>
  <c r="AF8" i="75"/>
  <c r="AE8" i="75"/>
  <c r="AD8" i="75"/>
  <c r="AC8" i="75"/>
  <c r="AB8" i="75"/>
  <c r="AA8" i="75"/>
  <c r="Z8" i="75"/>
  <c r="Y8" i="75"/>
  <c r="W8" i="75"/>
  <c r="K8" i="75"/>
  <c r="AG7" i="75"/>
  <c r="AF7" i="75"/>
  <c r="AE7" i="75"/>
  <c r="AD7" i="75"/>
  <c r="AC7" i="75"/>
  <c r="AB7" i="75"/>
  <c r="AA7" i="75"/>
  <c r="Z7" i="75"/>
  <c r="Y7" i="75"/>
  <c r="W7" i="75"/>
  <c r="K7" i="75"/>
  <c r="AH56" i="75" l="1"/>
  <c r="W67" i="75"/>
  <c r="AH61" i="75"/>
  <c r="AH58" i="75"/>
  <c r="AH62" i="75"/>
  <c r="AH40" i="75"/>
  <c r="AH17" i="75"/>
  <c r="AH60" i="75"/>
  <c r="AH38" i="75"/>
  <c r="K44" i="75"/>
  <c r="AG44" i="75"/>
  <c r="AH7" i="75"/>
  <c r="AH9" i="75"/>
  <c r="Z19" i="75"/>
  <c r="AB19" i="75"/>
  <c r="AD19" i="75"/>
  <c r="AF19" i="75"/>
  <c r="Y20" i="75"/>
  <c r="AA20" i="75"/>
  <c r="AC20" i="75"/>
  <c r="AE20" i="75"/>
  <c r="W20" i="75"/>
  <c r="Y23" i="75"/>
  <c r="AH29" i="75"/>
  <c r="AH31" i="75"/>
  <c r="AH33" i="75"/>
  <c r="AH35" i="75"/>
  <c r="AH37" i="75"/>
  <c r="Z43" i="75"/>
  <c r="AB43" i="75"/>
  <c r="AD43" i="75"/>
  <c r="AF43" i="75"/>
  <c r="AC63" i="75"/>
  <c r="K63" i="75"/>
  <c r="Z63" i="75"/>
  <c r="AB63" i="75"/>
  <c r="AD63" i="75"/>
  <c r="AF63" i="75"/>
  <c r="AH8" i="75"/>
  <c r="AH11" i="75"/>
  <c r="AB23" i="75"/>
  <c r="AD23" i="75"/>
  <c r="AF23" i="75"/>
  <c r="K21" i="75"/>
  <c r="Z21" i="75"/>
  <c r="AB21" i="75"/>
  <c r="AD21" i="75"/>
  <c r="AF21" i="75"/>
  <c r="K22" i="75"/>
  <c r="Z22" i="75"/>
  <c r="AB22" i="75"/>
  <c r="AD22" i="75"/>
  <c r="AF22" i="75"/>
  <c r="Z41" i="75"/>
  <c r="AB41" i="75"/>
  <c r="AD41" i="75"/>
  <c r="AF41" i="75"/>
  <c r="Z42" i="75"/>
  <c r="K42" i="75"/>
  <c r="Y42" i="75"/>
  <c r="AA42" i="75"/>
  <c r="AC42" i="75"/>
  <c r="AE42" i="75"/>
  <c r="AG42" i="75"/>
  <c r="AD45" i="75"/>
  <c r="AH51" i="75"/>
  <c r="AH53" i="75"/>
  <c r="AH55" i="75"/>
  <c r="Y64" i="75"/>
  <c r="AC64" i="75"/>
  <c r="W64" i="75"/>
  <c r="Y67" i="75"/>
  <c r="AC67" i="75"/>
  <c r="AH10" i="75"/>
  <c r="AH12" i="75"/>
  <c r="AH13" i="75"/>
  <c r="AH15" i="75"/>
  <c r="Y19" i="75"/>
  <c r="AA19" i="75"/>
  <c r="AC19" i="75"/>
  <c r="AE19" i="75"/>
  <c r="W19" i="75"/>
  <c r="K20" i="75"/>
  <c r="Z20" i="75"/>
  <c r="AB20" i="75"/>
  <c r="AD20" i="75"/>
  <c r="AF20" i="75"/>
  <c r="Y21" i="75"/>
  <c r="AA21" i="75"/>
  <c r="AC21" i="75"/>
  <c r="AE21" i="75"/>
  <c r="W21" i="75"/>
  <c r="AD42" i="75"/>
  <c r="AD44" i="75"/>
  <c r="Y45" i="75"/>
  <c r="AA45" i="75"/>
  <c r="AC45" i="75"/>
  <c r="AE45" i="75"/>
  <c r="AG45" i="75"/>
  <c r="W45" i="75"/>
  <c r="AC65" i="75"/>
  <c r="Y22" i="75"/>
  <c r="AA22" i="75"/>
  <c r="AC22" i="75"/>
  <c r="AE22" i="75"/>
  <c r="W22" i="75"/>
  <c r="Z23" i="75"/>
  <c r="AH30" i="75"/>
  <c r="AH32" i="75"/>
  <c r="AH34" i="75"/>
  <c r="AH36" i="75"/>
  <c r="K41" i="75"/>
  <c r="Y41" i="75"/>
  <c r="AA41" i="75"/>
  <c r="AC41" i="75"/>
  <c r="AE41" i="75"/>
  <c r="AG41" i="75"/>
  <c r="AB42" i="75"/>
  <c r="AF42" i="75"/>
  <c r="K43" i="75"/>
  <c r="Y43" i="75"/>
  <c r="AA43" i="75"/>
  <c r="AC43" i="75"/>
  <c r="AE43" i="75"/>
  <c r="AG43" i="75"/>
  <c r="AB44" i="75"/>
  <c r="AF44" i="75"/>
  <c r="AH44" i="75" s="1"/>
  <c r="AB45" i="75"/>
  <c r="AF45" i="75"/>
  <c r="AH52" i="75"/>
  <c r="AH54" i="75"/>
  <c r="AH57" i="75"/>
  <c r="AH59" i="75"/>
  <c r="Y63" i="75"/>
  <c r="K64" i="75"/>
  <c r="Z64" i="75"/>
  <c r="AB64" i="75"/>
  <c r="AD64" i="75"/>
  <c r="AF64" i="75"/>
  <c r="Y65" i="75"/>
  <c r="W65" i="75"/>
  <c r="Y66" i="75"/>
  <c r="AC66" i="75"/>
  <c r="W66" i="75"/>
  <c r="Z67" i="75"/>
  <c r="AB67" i="75"/>
  <c r="AD67" i="75"/>
  <c r="AF67" i="75"/>
  <c r="AG20" i="75"/>
  <c r="AG22" i="75"/>
  <c r="AH22" i="75" s="1"/>
  <c r="K48" i="75"/>
  <c r="AA64" i="75"/>
  <c r="AE64" i="75"/>
  <c r="AG64" i="75"/>
  <c r="AA66" i="75"/>
  <c r="AE66" i="75"/>
  <c r="AG66" i="75"/>
  <c r="AH66" i="75" s="1"/>
  <c r="AG21" i="75"/>
  <c r="AH21" i="75" s="1"/>
  <c r="AG23" i="75"/>
  <c r="AH23" i="75" s="1"/>
  <c r="W41" i="75"/>
  <c r="W42" i="75"/>
  <c r="W43" i="75"/>
  <c r="W44" i="75"/>
  <c r="AA63" i="75"/>
  <c r="AE63" i="75"/>
  <c r="W63" i="75"/>
  <c r="AA65" i="75"/>
  <c r="AE65" i="75"/>
  <c r="AG65" i="75"/>
  <c r="AH65" i="75" s="1"/>
  <c r="AA67" i="75"/>
  <c r="AE67" i="75"/>
  <c r="AG67" i="75"/>
  <c r="AH67" i="75" s="1"/>
  <c r="AH64" i="75" l="1"/>
  <c r="AH45" i="75"/>
  <c r="AH43" i="75"/>
  <c r="AH42" i="75"/>
  <c r="AG19" i="75"/>
  <c r="AH19" i="75" s="1"/>
  <c r="AH41" i="75"/>
  <c r="AH20" i="75"/>
  <c r="AG63" i="75"/>
  <c r="AH63" i="75" s="1"/>
  <c r="W48" i="75"/>
  <c r="M90" i="47"/>
  <c r="P90" i="47"/>
  <c r="Q90" i="47"/>
  <c r="M91" i="47"/>
  <c r="P91" i="47"/>
  <c r="Q91" i="47"/>
  <c r="F90" i="47"/>
  <c r="F91" i="47"/>
  <c r="R91" i="47" l="1"/>
  <c r="R90" i="47"/>
  <c r="M84" i="66"/>
  <c r="P84" i="66"/>
  <c r="Q84" i="66"/>
  <c r="F84" i="66"/>
  <c r="M53" i="66"/>
  <c r="P53" i="66"/>
  <c r="Q53" i="66"/>
  <c r="F53" i="66"/>
  <c r="J61" i="3"/>
  <c r="R53" i="66" l="1"/>
  <c r="R84" i="66"/>
  <c r="P82" i="66"/>
  <c r="Q82" i="66"/>
  <c r="P83" i="66"/>
  <c r="Q83" i="66"/>
  <c r="M82" i="66"/>
  <c r="M83" i="66"/>
  <c r="F82" i="66"/>
  <c r="F83" i="66"/>
  <c r="P54" i="66"/>
  <c r="Q54" i="66"/>
  <c r="M54" i="66"/>
  <c r="F54" i="66"/>
  <c r="P55" i="48"/>
  <c r="Q55" i="48"/>
  <c r="P56" i="48"/>
  <c r="Q56" i="48"/>
  <c r="M55" i="48"/>
  <c r="M56" i="48"/>
  <c r="F55" i="48"/>
  <c r="B95" i="47"/>
  <c r="C95" i="47"/>
  <c r="J95" i="46"/>
  <c r="I95" i="46"/>
  <c r="R55" i="48" l="1"/>
  <c r="R54" i="66"/>
  <c r="R56" i="48"/>
  <c r="R83" i="66"/>
  <c r="R82" i="66"/>
  <c r="I61" i="3"/>
  <c r="B32" i="70" l="1"/>
  <c r="C32" i="70"/>
  <c r="M81" i="66" l="1"/>
  <c r="P81" i="66"/>
  <c r="Q81" i="66"/>
  <c r="F81" i="66"/>
  <c r="M90" i="48"/>
  <c r="P90" i="48"/>
  <c r="Q90" i="48"/>
  <c r="F90" i="48"/>
  <c r="R90" i="48" l="1"/>
  <c r="R81" i="66"/>
  <c r="M82" i="70"/>
  <c r="P82" i="70"/>
  <c r="Q82" i="70"/>
  <c r="F82" i="70"/>
  <c r="M78" i="66"/>
  <c r="P78" i="66"/>
  <c r="Q78" i="66"/>
  <c r="M79" i="66"/>
  <c r="P79" i="66"/>
  <c r="Q79" i="66"/>
  <c r="M80" i="66"/>
  <c r="P80" i="66"/>
  <c r="Q80" i="66"/>
  <c r="M88" i="66"/>
  <c r="P88" i="66"/>
  <c r="Q88" i="66"/>
  <c r="F78" i="66"/>
  <c r="F79" i="66"/>
  <c r="F80" i="66"/>
  <c r="M88" i="47"/>
  <c r="P88" i="47"/>
  <c r="Q88" i="47"/>
  <c r="M89" i="47"/>
  <c r="P89" i="47"/>
  <c r="Q89" i="47"/>
  <c r="M92" i="47"/>
  <c r="P92" i="47"/>
  <c r="Q92" i="47"/>
  <c r="F88" i="47"/>
  <c r="F89" i="47"/>
  <c r="F92" i="47"/>
  <c r="F93" i="47"/>
  <c r="R89" i="47" l="1"/>
  <c r="R88" i="47"/>
  <c r="R82" i="70"/>
  <c r="R92" i="47"/>
  <c r="R79" i="66"/>
  <c r="R78" i="66"/>
  <c r="R88" i="66"/>
  <c r="R80" i="66"/>
  <c r="Q81" i="70"/>
  <c r="P55" i="70"/>
  <c r="Q55" i="70"/>
  <c r="M55" i="70"/>
  <c r="F55" i="70"/>
  <c r="M77" i="66"/>
  <c r="P77" i="66"/>
  <c r="Q77" i="66"/>
  <c r="F77" i="66"/>
  <c r="P28" i="66"/>
  <c r="Q28" i="66"/>
  <c r="P29" i="66"/>
  <c r="Q29" i="66"/>
  <c r="M28" i="66"/>
  <c r="M29" i="66"/>
  <c r="F28" i="66"/>
  <c r="F29" i="66"/>
  <c r="Q94" i="48"/>
  <c r="K88" i="47"/>
  <c r="L88" i="47"/>
  <c r="R55" i="70" l="1"/>
  <c r="N88" i="47"/>
  <c r="R77" i="66"/>
  <c r="R28" i="66"/>
  <c r="R29" i="66"/>
  <c r="B83" i="70"/>
  <c r="C83" i="70"/>
  <c r="M75" i="66"/>
  <c r="P75" i="66"/>
  <c r="Q75" i="66"/>
  <c r="M76" i="66"/>
  <c r="P76" i="66"/>
  <c r="Q76" i="66"/>
  <c r="F75" i="66"/>
  <c r="F76" i="66"/>
  <c r="M52" i="66"/>
  <c r="P52" i="66"/>
  <c r="Q52" i="66"/>
  <c r="F52" i="66"/>
  <c r="M25" i="66"/>
  <c r="P25" i="66"/>
  <c r="Q25" i="66"/>
  <c r="M26" i="66"/>
  <c r="P26" i="66"/>
  <c r="Q26" i="66"/>
  <c r="M27" i="66"/>
  <c r="P27" i="66"/>
  <c r="Q27" i="66"/>
  <c r="M30" i="66"/>
  <c r="P30" i="66"/>
  <c r="Q30" i="66"/>
  <c r="M31" i="66"/>
  <c r="P31" i="66"/>
  <c r="Q31" i="66"/>
  <c r="F25" i="66"/>
  <c r="F26" i="66"/>
  <c r="F27" i="66"/>
  <c r="F30" i="66"/>
  <c r="F31" i="66"/>
  <c r="M85" i="47"/>
  <c r="P85" i="47"/>
  <c r="Q85" i="47"/>
  <c r="M86" i="47"/>
  <c r="P86" i="47"/>
  <c r="Q86" i="47"/>
  <c r="M87" i="47"/>
  <c r="P87" i="47"/>
  <c r="Q87" i="47"/>
  <c r="F85" i="47"/>
  <c r="F86" i="47"/>
  <c r="F87" i="47"/>
  <c r="M58" i="47"/>
  <c r="P58" i="47"/>
  <c r="Q58" i="47"/>
  <c r="M59" i="47"/>
  <c r="P59" i="47"/>
  <c r="Q59" i="47"/>
  <c r="F58" i="47"/>
  <c r="M57" i="46"/>
  <c r="P57" i="46"/>
  <c r="Q57" i="46"/>
  <c r="M58" i="46"/>
  <c r="P58" i="46"/>
  <c r="Q58" i="46"/>
  <c r="F57" i="46"/>
  <c r="F58" i="46"/>
  <c r="M94" i="36"/>
  <c r="P94" i="36"/>
  <c r="Q94" i="36"/>
  <c r="F94" i="36"/>
  <c r="R58" i="47" l="1"/>
  <c r="R30" i="66"/>
  <c r="R26" i="66"/>
  <c r="R58" i="46"/>
  <c r="R57" i="46"/>
  <c r="F83" i="70"/>
  <c r="R75" i="66"/>
  <c r="R76" i="66"/>
  <c r="R52" i="66"/>
  <c r="R27" i="66"/>
  <c r="R31" i="66"/>
  <c r="R59" i="47"/>
  <c r="R94" i="36"/>
  <c r="R25" i="66"/>
  <c r="R87" i="47"/>
  <c r="R86" i="47"/>
  <c r="R85" i="47"/>
  <c r="P32" i="58"/>
  <c r="Q20" i="58"/>
  <c r="P23" i="58"/>
  <c r="Q12" i="58"/>
  <c r="P12" i="58"/>
  <c r="Q29" i="58"/>
  <c r="Q26" i="58"/>
  <c r="P26" i="58"/>
  <c r="Q15" i="58"/>
  <c r="P15" i="58"/>
  <c r="Q31" i="58" l="1"/>
  <c r="Q21" i="58"/>
  <c r="P10" i="58"/>
  <c r="Q9" i="58"/>
  <c r="Q10" i="58"/>
  <c r="Q11" i="58" s="1"/>
  <c r="Q18" i="58"/>
  <c r="P21" i="58"/>
  <c r="Q23" i="58"/>
  <c r="Q32" i="58"/>
  <c r="Q33" i="58" s="1"/>
  <c r="Q7" i="58"/>
  <c r="Q22" i="58" l="1"/>
  <c r="W29" i="60"/>
  <c r="W30" i="60"/>
  <c r="W31" i="60"/>
  <c r="W32" i="60"/>
  <c r="W33" i="60"/>
  <c r="W34" i="60"/>
  <c r="W35" i="60"/>
  <c r="W36" i="60"/>
  <c r="W37" i="60"/>
  <c r="W38" i="60"/>
  <c r="W39" i="60"/>
  <c r="W40" i="60"/>
  <c r="J20" i="60" l="1"/>
  <c r="P79" i="70"/>
  <c r="Q79" i="70"/>
  <c r="P80" i="70"/>
  <c r="Q80" i="70"/>
  <c r="M79" i="70"/>
  <c r="M80" i="70"/>
  <c r="F79" i="70"/>
  <c r="F80" i="70"/>
  <c r="P53" i="70"/>
  <c r="Q53" i="70"/>
  <c r="P54" i="70"/>
  <c r="Q54" i="70"/>
  <c r="M53" i="70"/>
  <c r="M54" i="70"/>
  <c r="F53" i="70"/>
  <c r="F54" i="70"/>
  <c r="P88" i="68"/>
  <c r="Q88" i="68"/>
  <c r="P89" i="68"/>
  <c r="Q89" i="68"/>
  <c r="P90" i="68"/>
  <c r="Q90" i="68"/>
  <c r="P91" i="68"/>
  <c r="Q91" i="68"/>
  <c r="P92" i="68"/>
  <c r="Q92" i="68"/>
  <c r="P93" i="68"/>
  <c r="Q93" i="68"/>
  <c r="P94" i="68"/>
  <c r="Q94" i="68"/>
  <c r="M88" i="68"/>
  <c r="M89" i="68"/>
  <c r="M90" i="68"/>
  <c r="M91" i="68"/>
  <c r="M92" i="68"/>
  <c r="M93" i="68"/>
  <c r="M94" i="68"/>
  <c r="F88" i="68"/>
  <c r="F89" i="68"/>
  <c r="F90" i="68"/>
  <c r="F91" i="68"/>
  <c r="F92" i="68"/>
  <c r="F93" i="68"/>
  <c r="F94" i="68"/>
  <c r="P70" i="66"/>
  <c r="Q70" i="66"/>
  <c r="P71" i="66"/>
  <c r="Q71" i="66"/>
  <c r="P72" i="66"/>
  <c r="Q72" i="66"/>
  <c r="P73" i="66"/>
  <c r="Q73" i="66"/>
  <c r="P74" i="66"/>
  <c r="Q74" i="66"/>
  <c r="M70" i="66"/>
  <c r="M71" i="66"/>
  <c r="M72" i="66"/>
  <c r="M73" i="66"/>
  <c r="M74" i="66"/>
  <c r="F70" i="66"/>
  <c r="F71" i="66"/>
  <c r="F72" i="66"/>
  <c r="F73" i="66"/>
  <c r="F74" i="66"/>
  <c r="P17" i="66"/>
  <c r="Q17" i="66"/>
  <c r="P18" i="66"/>
  <c r="Q18" i="66"/>
  <c r="P19" i="66"/>
  <c r="Q19" i="66"/>
  <c r="P20" i="66"/>
  <c r="Q20" i="66"/>
  <c r="P21" i="66"/>
  <c r="Q21" i="66"/>
  <c r="P22" i="66"/>
  <c r="Q22" i="66"/>
  <c r="P23" i="66"/>
  <c r="Q23" i="66"/>
  <c r="P24" i="66"/>
  <c r="Q24" i="66"/>
  <c r="M17" i="66"/>
  <c r="M18" i="66"/>
  <c r="M19" i="66"/>
  <c r="M20" i="66"/>
  <c r="M21" i="66"/>
  <c r="M22" i="66"/>
  <c r="M23" i="66"/>
  <c r="M24" i="66"/>
  <c r="F17" i="66"/>
  <c r="F18" i="66"/>
  <c r="F19" i="66"/>
  <c r="F20" i="66"/>
  <c r="F21" i="66"/>
  <c r="F22" i="66"/>
  <c r="F23" i="66"/>
  <c r="F24" i="66"/>
  <c r="D8" i="65"/>
  <c r="E8" i="65"/>
  <c r="R88" i="68" l="1"/>
  <c r="R79" i="70"/>
  <c r="R18" i="66"/>
  <c r="R53" i="70"/>
  <c r="R94" i="68"/>
  <c r="R92" i="68"/>
  <c r="R90" i="68"/>
  <c r="R89" i="68"/>
  <c r="R74" i="66"/>
  <c r="R70" i="66"/>
  <c r="R22" i="66"/>
  <c r="R20" i="66"/>
  <c r="R19" i="66"/>
  <c r="R80" i="70"/>
  <c r="R54" i="70"/>
  <c r="R93" i="68"/>
  <c r="R91" i="68"/>
  <c r="R24" i="66"/>
  <c r="R23" i="66"/>
  <c r="R72" i="66"/>
  <c r="R71" i="66"/>
  <c r="R73" i="66"/>
  <c r="R21" i="66"/>
  <c r="R17" i="66"/>
  <c r="P81" i="47"/>
  <c r="Q81" i="47"/>
  <c r="P82" i="47"/>
  <c r="Q82" i="47"/>
  <c r="P83" i="47"/>
  <c r="Q83" i="47"/>
  <c r="P84" i="47"/>
  <c r="Q84" i="47"/>
  <c r="P93" i="47"/>
  <c r="Q93" i="47"/>
  <c r="M81" i="47"/>
  <c r="M82" i="47"/>
  <c r="M83" i="47"/>
  <c r="M84" i="47"/>
  <c r="M93" i="47"/>
  <c r="F81" i="47"/>
  <c r="F82" i="47"/>
  <c r="F83" i="47"/>
  <c r="F84" i="47"/>
  <c r="P43" i="47"/>
  <c r="Q43" i="47"/>
  <c r="P44" i="47"/>
  <c r="Q44" i="47"/>
  <c r="P45" i="47"/>
  <c r="Q45" i="47"/>
  <c r="P46" i="47"/>
  <c r="Q46" i="47"/>
  <c r="P47" i="47"/>
  <c r="Q47" i="47"/>
  <c r="P48" i="47"/>
  <c r="Q48" i="47"/>
  <c r="P49" i="47"/>
  <c r="Q49" i="47"/>
  <c r="P50" i="47"/>
  <c r="Q50" i="47"/>
  <c r="P51" i="47"/>
  <c r="Q51" i="47"/>
  <c r="P52" i="47"/>
  <c r="Q52" i="47"/>
  <c r="P53" i="47"/>
  <c r="Q53" i="47"/>
  <c r="P54" i="47"/>
  <c r="Q54" i="47"/>
  <c r="P55" i="47"/>
  <c r="Q55" i="47"/>
  <c r="P56" i="47"/>
  <c r="Q56" i="47"/>
  <c r="P57" i="47"/>
  <c r="Q57" i="47"/>
  <c r="P60" i="47"/>
  <c r="Q60" i="47"/>
  <c r="M44" i="47"/>
  <c r="M45" i="47"/>
  <c r="M46" i="47"/>
  <c r="M47" i="47"/>
  <c r="M48" i="47"/>
  <c r="M49" i="47"/>
  <c r="M50" i="47"/>
  <c r="M51" i="47"/>
  <c r="M52" i="47"/>
  <c r="M53" i="47"/>
  <c r="M54" i="47"/>
  <c r="M55" i="47"/>
  <c r="M56" i="47"/>
  <c r="M57" i="47"/>
  <c r="F44" i="47"/>
  <c r="F45" i="47"/>
  <c r="F46" i="47"/>
  <c r="F47" i="47"/>
  <c r="F48" i="47"/>
  <c r="F49" i="47"/>
  <c r="F50" i="47"/>
  <c r="F51" i="47"/>
  <c r="F52" i="47"/>
  <c r="F53" i="47"/>
  <c r="F54" i="47"/>
  <c r="F55" i="47"/>
  <c r="F56" i="47"/>
  <c r="F57" i="47"/>
  <c r="P30" i="47"/>
  <c r="Q30" i="47"/>
  <c r="P31" i="47"/>
  <c r="Q31" i="47"/>
  <c r="M30" i="47"/>
  <c r="M31" i="47"/>
  <c r="F30" i="47"/>
  <c r="M94" i="46"/>
  <c r="P94" i="46"/>
  <c r="Q94" i="46"/>
  <c r="F94" i="46"/>
  <c r="F59" i="46"/>
  <c r="M59" i="46"/>
  <c r="P59" i="46"/>
  <c r="R82" i="47" l="1"/>
  <c r="R45" i="47"/>
  <c r="R53" i="47"/>
  <c r="R49" i="47"/>
  <c r="R47" i="47"/>
  <c r="R46" i="47"/>
  <c r="R84" i="47"/>
  <c r="R83" i="47"/>
  <c r="R60" i="47"/>
  <c r="R57" i="47"/>
  <c r="R55" i="47"/>
  <c r="R54" i="47"/>
  <c r="R31" i="47"/>
  <c r="R30" i="47"/>
  <c r="R51" i="47"/>
  <c r="R50" i="47"/>
  <c r="R43" i="47"/>
  <c r="R56" i="47"/>
  <c r="R52" i="47"/>
  <c r="R48" i="47"/>
  <c r="R44" i="47"/>
  <c r="R93" i="47"/>
  <c r="R81" i="47"/>
  <c r="R94" i="46"/>
  <c r="P87" i="48"/>
  <c r="Q87" i="48"/>
  <c r="P88" i="48"/>
  <c r="Q88" i="48"/>
  <c r="P91" i="48"/>
  <c r="Q91" i="48"/>
  <c r="P92" i="48"/>
  <c r="Q92" i="48"/>
  <c r="M87" i="48"/>
  <c r="M88" i="48"/>
  <c r="M91" i="48"/>
  <c r="M92" i="48"/>
  <c r="F87" i="48"/>
  <c r="F88" i="48"/>
  <c r="F91" i="48"/>
  <c r="F92" i="48"/>
  <c r="F87" i="36"/>
  <c r="F88" i="36"/>
  <c r="M87" i="36"/>
  <c r="P87" i="36"/>
  <c r="Q87" i="36"/>
  <c r="N14" i="58"/>
  <c r="R87" i="48" l="1"/>
  <c r="R87" i="36"/>
  <c r="R91" i="48"/>
  <c r="R88" i="48"/>
  <c r="R92" i="48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M66" i="70"/>
  <c r="P66" i="70"/>
  <c r="Q66" i="70"/>
  <c r="M67" i="70"/>
  <c r="P67" i="70"/>
  <c r="Q67" i="70"/>
  <c r="F66" i="70"/>
  <c r="F67" i="70"/>
  <c r="M69" i="70"/>
  <c r="P69" i="70"/>
  <c r="Q69" i="70"/>
  <c r="M70" i="70"/>
  <c r="P70" i="70"/>
  <c r="Q70" i="70"/>
  <c r="M71" i="70"/>
  <c r="P71" i="70"/>
  <c r="Q71" i="70"/>
  <c r="M72" i="70"/>
  <c r="P72" i="70"/>
  <c r="Q72" i="70"/>
  <c r="M73" i="70"/>
  <c r="P73" i="70"/>
  <c r="Q73" i="70"/>
  <c r="M74" i="70"/>
  <c r="P74" i="70"/>
  <c r="Q74" i="70"/>
  <c r="M75" i="70"/>
  <c r="P75" i="70"/>
  <c r="Q75" i="70"/>
  <c r="M76" i="70"/>
  <c r="P76" i="70"/>
  <c r="Q76" i="70"/>
  <c r="M77" i="70"/>
  <c r="P77" i="70"/>
  <c r="Q77" i="70"/>
  <c r="M78" i="70"/>
  <c r="P78" i="70"/>
  <c r="Q78" i="70"/>
  <c r="F69" i="70"/>
  <c r="F70" i="70"/>
  <c r="F71" i="70"/>
  <c r="F72" i="70"/>
  <c r="F73" i="70"/>
  <c r="F74" i="70"/>
  <c r="F75" i="70"/>
  <c r="F76" i="70"/>
  <c r="F77" i="70"/>
  <c r="F78" i="70"/>
  <c r="P52" i="70"/>
  <c r="Q52" i="70"/>
  <c r="M52" i="70"/>
  <c r="F52" i="70"/>
  <c r="M19" i="70"/>
  <c r="P19" i="70"/>
  <c r="Q19" i="70"/>
  <c r="M20" i="70"/>
  <c r="P20" i="70"/>
  <c r="Q20" i="70"/>
  <c r="M21" i="70"/>
  <c r="P21" i="70"/>
  <c r="Q21" i="70"/>
  <c r="M22" i="70"/>
  <c r="P22" i="70"/>
  <c r="Q22" i="70"/>
  <c r="M23" i="70"/>
  <c r="P23" i="70"/>
  <c r="Q23" i="70"/>
  <c r="M24" i="70"/>
  <c r="P24" i="70"/>
  <c r="Q24" i="70"/>
  <c r="M25" i="70"/>
  <c r="P25" i="70"/>
  <c r="Q25" i="70"/>
  <c r="M26" i="70"/>
  <c r="P26" i="70"/>
  <c r="Q26" i="70"/>
  <c r="M27" i="70"/>
  <c r="P27" i="70"/>
  <c r="Q27" i="70"/>
  <c r="M28" i="70"/>
  <c r="P28" i="70"/>
  <c r="Q28" i="70"/>
  <c r="M29" i="70"/>
  <c r="P29" i="70"/>
  <c r="Q29" i="70"/>
  <c r="M30" i="70"/>
  <c r="P30" i="70"/>
  <c r="Q30" i="70"/>
  <c r="M31" i="70"/>
  <c r="P31" i="70"/>
  <c r="Q31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M82" i="68"/>
  <c r="P82" i="68"/>
  <c r="Q82" i="68"/>
  <c r="M83" i="68"/>
  <c r="P83" i="68"/>
  <c r="Q83" i="68"/>
  <c r="M84" i="68"/>
  <c r="P84" i="68"/>
  <c r="Q84" i="68"/>
  <c r="M85" i="68"/>
  <c r="P85" i="68"/>
  <c r="Q85" i="68"/>
  <c r="M86" i="68"/>
  <c r="P86" i="68"/>
  <c r="Q86" i="68"/>
  <c r="M87" i="68"/>
  <c r="P87" i="68"/>
  <c r="Q87" i="68"/>
  <c r="F82" i="68"/>
  <c r="F83" i="68"/>
  <c r="F84" i="68"/>
  <c r="F85" i="68"/>
  <c r="F86" i="68"/>
  <c r="F87" i="68"/>
  <c r="J61" i="68"/>
  <c r="I61" i="68"/>
  <c r="C61" i="68"/>
  <c r="B61" i="68"/>
  <c r="M60" i="68"/>
  <c r="P60" i="68"/>
  <c r="Q60" i="68"/>
  <c r="F60" i="68"/>
  <c r="M69" i="66"/>
  <c r="P69" i="66"/>
  <c r="Q69" i="66"/>
  <c r="F69" i="66"/>
  <c r="M47" i="66"/>
  <c r="P47" i="66"/>
  <c r="Q47" i="66"/>
  <c r="M48" i="66"/>
  <c r="P48" i="66"/>
  <c r="Q48" i="66"/>
  <c r="M49" i="66"/>
  <c r="P49" i="66"/>
  <c r="Q49" i="66"/>
  <c r="M50" i="66"/>
  <c r="P50" i="66"/>
  <c r="Q50" i="66"/>
  <c r="M51" i="66"/>
  <c r="P51" i="66"/>
  <c r="Q51" i="66"/>
  <c r="F47" i="66"/>
  <c r="F48" i="66"/>
  <c r="F49" i="66"/>
  <c r="F50" i="66"/>
  <c r="F51" i="66"/>
  <c r="M77" i="47"/>
  <c r="P77" i="47"/>
  <c r="Q77" i="47"/>
  <c r="M78" i="47"/>
  <c r="P78" i="47"/>
  <c r="Q78" i="47"/>
  <c r="M79" i="47"/>
  <c r="P79" i="47"/>
  <c r="Q79" i="47"/>
  <c r="M80" i="47"/>
  <c r="P80" i="47"/>
  <c r="Q80" i="47"/>
  <c r="F77" i="47"/>
  <c r="F78" i="47"/>
  <c r="F79" i="47"/>
  <c r="F80" i="47"/>
  <c r="M60" i="47"/>
  <c r="P25" i="47"/>
  <c r="Q25" i="47"/>
  <c r="P26" i="47"/>
  <c r="Q26" i="47"/>
  <c r="P27" i="47"/>
  <c r="Q27" i="47"/>
  <c r="P28" i="47"/>
  <c r="Q28" i="47"/>
  <c r="P29" i="47"/>
  <c r="Q29" i="47"/>
  <c r="M25" i="47"/>
  <c r="M26" i="47"/>
  <c r="M27" i="47"/>
  <c r="M28" i="47"/>
  <c r="M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M76" i="46"/>
  <c r="P76" i="46"/>
  <c r="Q76" i="46"/>
  <c r="M77" i="46"/>
  <c r="P77" i="46"/>
  <c r="Q77" i="46"/>
  <c r="M78" i="46"/>
  <c r="P78" i="46"/>
  <c r="Q78" i="46"/>
  <c r="M79" i="46"/>
  <c r="P79" i="46"/>
  <c r="Q79" i="46"/>
  <c r="M80" i="46"/>
  <c r="P80" i="46"/>
  <c r="Q80" i="46"/>
  <c r="M81" i="46"/>
  <c r="P81" i="46"/>
  <c r="Q81" i="46"/>
  <c r="M82" i="46"/>
  <c r="P82" i="46"/>
  <c r="Q82" i="46"/>
  <c r="M83" i="46"/>
  <c r="P83" i="46"/>
  <c r="Q83" i="46"/>
  <c r="M84" i="46"/>
  <c r="P84" i="46"/>
  <c r="Q84" i="46"/>
  <c r="M85" i="46"/>
  <c r="P85" i="46"/>
  <c r="Q85" i="46"/>
  <c r="M86" i="46"/>
  <c r="P86" i="46"/>
  <c r="Q86" i="46"/>
  <c r="M87" i="46"/>
  <c r="P87" i="46"/>
  <c r="Q87" i="46"/>
  <c r="M88" i="46"/>
  <c r="P88" i="46"/>
  <c r="Q88" i="46"/>
  <c r="M89" i="46"/>
  <c r="P89" i="46"/>
  <c r="Q89" i="46"/>
  <c r="M90" i="46"/>
  <c r="P90" i="46"/>
  <c r="Q90" i="46"/>
  <c r="M91" i="46"/>
  <c r="P91" i="46"/>
  <c r="Q91" i="46"/>
  <c r="M92" i="46"/>
  <c r="P92" i="46"/>
  <c r="Q92" i="46"/>
  <c r="M93" i="46"/>
  <c r="P93" i="46"/>
  <c r="Q93" i="46"/>
  <c r="F76" i="46"/>
  <c r="F77" i="46"/>
  <c r="F78" i="46"/>
  <c r="F79" i="46"/>
  <c r="F80" i="46"/>
  <c r="F81" i="46"/>
  <c r="F82" i="46"/>
  <c r="F83" i="46"/>
  <c r="F84" i="46"/>
  <c r="P56" i="46"/>
  <c r="Q56" i="46"/>
  <c r="M56" i="46"/>
  <c r="F56" i="46"/>
  <c r="P24" i="46"/>
  <c r="Q24" i="46"/>
  <c r="P25" i="46"/>
  <c r="Q25" i="46"/>
  <c r="P26" i="46"/>
  <c r="Q26" i="46"/>
  <c r="P27" i="46"/>
  <c r="Q27" i="46"/>
  <c r="M24" i="46"/>
  <c r="M25" i="46"/>
  <c r="F24" i="46"/>
  <c r="F25" i="46"/>
  <c r="P84" i="36"/>
  <c r="Q84" i="36"/>
  <c r="P85" i="36"/>
  <c r="Q85" i="36"/>
  <c r="P86" i="36"/>
  <c r="Q86" i="36"/>
  <c r="P88" i="36"/>
  <c r="Q88" i="36"/>
  <c r="P89" i="36"/>
  <c r="Q89" i="36"/>
  <c r="P90" i="36"/>
  <c r="Q90" i="36"/>
  <c r="P91" i="36"/>
  <c r="Q91" i="36"/>
  <c r="P92" i="36"/>
  <c r="Q92" i="36"/>
  <c r="P93" i="36"/>
  <c r="Q93" i="36"/>
  <c r="M84" i="36"/>
  <c r="M85" i="36"/>
  <c r="M89" i="36"/>
  <c r="M90" i="36"/>
  <c r="M91" i="36"/>
  <c r="M92" i="36"/>
  <c r="M93" i="36"/>
  <c r="F84" i="36"/>
  <c r="F85" i="36"/>
  <c r="F86" i="36"/>
  <c r="F89" i="36"/>
  <c r="F90" i="36"/>
  <c r="F91" i="36"/>
  <c r="F92" i="36"/>
  <c r="P87" i="3"/>
  <c r="Q87" i="3"/>
  <c r="P88" i="3"/>
  <c r="Q88" i="3"/>
  <c r="P89" i="3"/>
  <c r="Q89" i="3"/>
  <c r="P90" i="3"/>
  <c r="Q90" i="3"/>
  <c r="P91" i="3"/>
  <c r="Q91" i="3"/>
  <c r="P92" i="3"/>
  <c r="Q92" i="3"/>
  <c r="P93" i="3"/>
  <c r="Q93" i="3"/>
  <c r="P94" i="3"/>
  <c r="Q94" i="3"/>
  <c r="M87" i="3"/>
  <c r="M88" i="3"/>
  <c r="M89" i="3"/>
  <c r="M90" i="3"/>
  <c r="M91" i="3"/>
  <c r="M92" i="3"/>
  <c r="M93" i="3"/>
  <c r="F87" i="3"/>
  <c r="F88" i="3"/>
  <c r="F89" i="3"/>
  <c r="F90" i="3"/>
  <c r="F91" i="3"/>
  <c r="F92" i="3"/>
  <c r="F93" i="3"/>
  <c r="G30" i="47" l="1"/>
  <c r="R29" i="47"/>
  <c r="R25" i="47"/>
  <c r="R83" i="46"/>
  <c r="R24" i="46"/>
  <c r="R21" i="70"/>
  <c r="R31" i="70"/>
  <c r="R29" i="70"/>
  <c r="R25" i="70"/>
  <c r="R23" i="70"/>
  <c r="R60" i="68"/>
  <c r="R92" i="36"/>
  <c r="R91" i="36"/>
  <c r="R90" i="36"/>
  <c r="R89" i="36"/>
  <c r="R88" i="36"/>
  <c r="R84" i="36"/>
  <c r="R73" i="70"/>
  <c r="R69" i="70"/>
  <c r="R66" i="70"/>
  <c r="R87" i="68"/>
  <c r="R85" i="68"/>
  <c r="R83" i="68"/>
  <c r="F61" i="68"/>
  <c r="R51" i="66"/>
  <c r="R50" i="66"/>
  <c r="R47" i="66"/>
  <c r="R92" i="46"/>
  <c r="R26" i="46"/>
  <c r="R25" i="46"/>
  <c r="R91" i="3"/>
  <c r="R87" i="3"/>
  <c r="R93" i="3"/>
  <c r="R92" i="3"/>
  <c r="R52" i="70"/>
  <c r="R30" i="70"/>
  <c r="R22" i="70"/>
  <c r="R84" i="68"/>
  <c r="P61" i="68"/>
  <c r="Q61" i="68"/>
  <c r="R69" i="66"/>
  <c r="R49" i="66"/>
  <c r="R48" i="66"/>
  <c r="R77" i="47"/>
  <c r="G29" i="47"/>
  <c r="G28" i="47"/>
  <c r="G27" i="47"/>
  <c r="G26" i="47"/>
  <c r="G25" i="47"/>
  <c r="R27" i="47"/>
  <c r="R26" i="47"/>
  <c r="R28" i="47"/>
  <c r="R91" i="46"/>
  <c r="R87" i="46"/>
  <c r="R85" i="46"/>
  <c r="R76" i="46"/>
  <c r="R93" i="46"/>
  <c r="R84" i="46"/>
  <c r="R79" i="46"/>
  <c r="R77" i="46"/>
  <c r="R56" i="46"/>
  <c r="R27" i="46"/>
  <c r="R86" i="36"/>
  <c r="R85" i="36"/>
  <c r="R93" i="36"/>
  <c r="R89" i="3"/>
  <c r="R88" i="3"/>
  <c r="R94" i="3"/>
  <c r="R90" i="3"/>
  <c r="R76" i="70"/>
  <c r="R74" i="70"/>
  <c r="R72" i="70"/>
  <c r="R70" i="70"/>
  <c r="R67" i="70"/>
  <c r="R78" i="70"/>
  <c r="R77" i="70"/>
  <c r="R75" i="70"/>
  <c r="R71" i="70"/>
  <c r="R27" i="70"/>
  <c r="R26" i="70"/>
  <c r="R19" i="70"/>
  <c r="R28" i="70"/>
  <c r="R24" i="70"/>
  <c r="R20" i="70"/>
  <c r="R86" i="68"/>
  <c r="R82" i="68"/>
  <c r="M61" i="68"/>
  <c r="R79" i="47"/>
  <c r="R78" i="47"/>
  <c r="R80" i="47"/>
  <c r="R89" i="46"/>
  <c r="R88" i="46"/>
  <c r="R81" i="46"/>
  <c r="R80" i="46"/>
  <c r="R90" i="46"/>
  <c r="R86" i="46"/>
  <c r="R82" i="46"/>
  <c r="R78" i="46"/>
  <c r="AG52" i="60"/>
  <c r="AG53" i="60"/>
  <c r="AG54" i="60"/>
  <c r="AG55" i="60"/>
  <c r="AG56" i="60"/>
  <c r="AG57" i="60"/>
  <c r="AG58" i="60"/>
  <c r="AG59" i="60"/>
  <c r="AG60" i="60"/>
  <c r="AG61" i="60"/>
  <c r="AG62" i="60"/>
  <c r="AG51" i="60"/>
  <c r="AF51" i="60"/>
  <c r="AF52" i="60"/>
  <c r="AF53" i="60"/>
  <c r="AF54" i="60"/>
  <c r="AF55" i="60"/>
  <c r="AF56" i="60"/>
  <c r="AF57" i="60"/>
  <c r="AF58" i="60"/>
  <c r="AF59" i="60"/>
  <c r="AF60" i="60"/>
  <c r="AF61" i="60"/>
  <c r="AF62" i="60"/>
  <c r="W52" i="60"/>
  <c r="W53" i="60"/>
  <c r="W54" i="60"/>
  <c r="W55" i="60"/>
  <c r="W56" i="60"/>
  <c r="W57" i="60"/>
  <c r="W58" i="60"/>
  <c r="W59" i="60"/>
  <c r="W60" i="60"/>
  <c r="W61" i="60"/>
  <c r="W62" i="60"/>
  <c r="W51" i="60"/>
  <c r="V64" i="60"/>
  <c r="U64" i="60"/>
  <c r="U65" i="60"/>
  <c r="U66" i="60"/>
  <c r="U67" i="60"/>
  <c r="K52" i="60"/>
  <c r="K53" i="60"/>
  <c r="K54" i="60"/>
  <c r="K55" i="60"/>
  <c r="K56" i="60"/>
  <c r="K57" i="60"/>
  <c r="K58" i="60"/>
  <c r="K59" i="60"/>
  <c r="K60" i="60"/>
  <c r="K61" i="60"/>
  <c r="K62" i="60"/>
  <c r="K51" i="60"/>
  <c r="J64" i="60"/>
  <c r="I64" i="60"/>
  <c r="I65" i="60"/>
  <c r="I66" i="60"/>
  <c r="I67" i="60"/>
  <c r="AG30" i="60"/>
  <c r="AG31" i="60"/>
  <c r="AG32" i="60"/>
  <c r="AG33" i="60"/>
  <c r="AG34" i="60"/>
  <c r="AG35" i="60"/>
  <c r="AG36" i="60"/>
  <c r="AG37" i="60"/>
  <c r="AG38" i="60"/>
  <c r="AG39" i="60"/>
  <c r="AG40" i="60"/>
  <c r="AG29" i="60"/>
  <c r="AF29" i="60"/>
  <c r="AF30" i="60"/>
  <c r="AF31" i="60"/>
  <c r="AF32" i="60"/>
  <c r="AF33" i="60"/>
  <c r="AF34" i="60"/>
  <c r="AF35" i="60"/>
  <c r="AF36" i="60"/>
  <c r="AF37" i="60"/>
  <c r="AF38" i="60"/>
  <c r="AF39" i="60"/>
  <c r="AF40" i="60"/>
  <c r="W8" i="60"/>
  <c r="W9" i="60"/>
  <c r="W10" i="60"/>
  <c r="W11" i="60"/>
  <c r="W12" i="60"/>
  <c r="W13" i="60"/>
  <c r="W14" i="60"/>
  <c r="W15" i="60"/>
  <c r="W16" i="60"/>
  <c r="W17" i="60"/>
  <c r="W18" i="60"/>
  <c r="V42" i="60"/>
  <c r="U42" i="60"/>
  <c r="U43" i="60"/>
  <c r="U44" i="60"/>
  <c r="U45" i="60"/>
  <c r="J42" i="60"/>
  <c r="K30" i="60"/>
  <c r="K31" i="60"/>
  <c r="K32" i="60"/>
  <c r="K33" i="60"/>
  <c r="K34" i="60"/>
  <c r="K35" i="60"/>
  <c r="K36" i="60"/>
  <c r="K37" i="60"/>
  <c r="K38" i="60"/>
  <c r="K39" i="60"/>
  <c r="K40" i="60"/>
  <c r="K29" i="60"/>
  <c r="K8" i="60"/>
  <c r="K9" i="60"/>
  <c r="K10" i="60"/>
  <c r="K11" i="60"/>
  <c r="K12" i="60"/>
  <c r="K13" i="60"/>
  <c r="K14" i="60"/>
  <c r="K15" i="60"/>
  <c r="K16" i="60"/>
  <c r="K17" i="60"/>
  <c r="K18" i="60"/>
  <c r="I42" i="60"/>
  <c r="I43" i="60"/>
  <c r="I44" i="60"/>
  <c r="I45" i="60"/>
  <c r="AG9" i="60"/>
  <c r="AG10" i="60"/>
  <c r="AG11" i="60"/>
  <c r="AG12" i="60"/>
  <c r="AG13" i="60"/>
  <c r="AG14" i="60"/>
  <c r="AG15" i="60"/>
  <c r="AG16" i="60"/>
  <c r="AG17" i="60"/>
  <c r="AG18" i="60"/>
  <c r="AG8" i="60"/>
  <c r="AG7" i="60"/>
  <c r="AF7" i="60"/>
  <c r="AF8" i="60"/>
  <c r="AF9" i="60"/>
  <c r="AF10" i="60"/>
  <c r="AF11" i="60"/>
  <c r="AF12" i="60"/>
  <c r="AF13" i="60"/>
  <c r="AF14" i="60"/>
  <c r="AF15" i="60"/>
  <c r="AF16" i="60"/>
  <c r="AF17" i="60"/>
  <c r="AF18" i="60"/>
  <c r="W7" i="60"/>
  <c r="V20" i="60"/>
  <c r="U20" i="60"/>
  <c r="U21" i="60"/>
  <c r="U22" i="60"/>
  <c r="U23" i="60"/>
  <c r="L10" i="58"/>
  <c r="I20" i="60"/>
  <c r="AF20" i="60" s="1"/>
  <c r="I21" i="60"/>
  <c r="I22" i="60"/>
  <c r="AF22" i="60" s="1"/>
  <c r="I23" i="60"/>
  <c r="K7" i="60"/>
  <c r="L28" i="58"/>
  <c r="AF63" i="60"/>
  <c r="AF41" i="60"/>
  <c r="AF19" i="60"/>
  <c r="K39" i="68"/>
  <c r="K40" i="68"/>
  <c r="K41" i="68"/>
  <c r="K42" i="68"/>
  <c r="K43" i="68"/>
  <c r="K44" i="68"/>
  <c r="K45" i="68"/>
  <c r="K46" i="68"/>
  <c r="K47" i="68"/>
  <c r="K48" i="68"/>
  <c r="K49" i="68"/>
  <c r="K50" i="68"/>
  <c r="K51" i="68"/>
  <c r="K52" i="68"/>
  <c r="K53" i="68"/>
  <c r="K54" i="68"/>
  <c r="K55" i="68"/>
  <c r="K56" i="68"/>
  <c r="K57" i="68"/>
  <c r="K58" i="68"/>
  <c r="K59" i="68"/>
  <c r="K60" i="68"/>
  <c r="M18" i="74"/>
  <c r="L18" i="74"/>
  <c r="F18" i="74"/>
  <c r="H18" i="74" s="1"/>
  <c r="E18" i="74"/>
  <c r="M17" i="74"/>
  <c r="L17" i="74"/>
  <c r="F17" i="74"/>
  <c r="E17" i="74"/>
  <c r="G17" i="74" s="1"/>
  <c r="M16" i="74"/>
  <c r="L16" i="74"/>
  <c r="F16" i="74"/>
  <c r="H16" i="74" s="1"/>
  <c r="E16" i="74"/>
  <c r="T15" i="74"/>
  <c r="S15" i="74"/>
  <c r="P15" i="74"/>
  <c r="I15" i="74"/>
  <c r="T14" i="74"/>
  <c r="S14" i="74"/>
  <c r="P14" i="74"/>
  <c r="O14" i="74"/>
  <c r="N14" i="74"/>
  <c r="I14" i="74"/>
  <c r="H14" i="74"/>
  <c r="G14" i="74"/>
  <c r="T13" i="74"/>
  <c r="S13" i="74"/>
  <c r="P13" i="74"/>
  <c r="O13" i="74"/>
  <c r="N13" i="74"/>
  <c r="I13" i="74"/>
  <c r="H13" i="74"/>
  <c r="G13" i="74"/>
  <c r="T12" i="74"/>
  <c r="S12" i="74"/>
  <c r="P12" i="74"/>
  <c r="O12" i="74"/>
  <c r="N12" i="74"/>
  <c r="I12" i="74"/>
  <c r="H12" i="74"/>
  <c r="G12" i="74"/>
  <c r="T11" i="74"/>
  <c r="S11" i="74"/>
  <c r="P11" i="74"/>
  <c r="O11" i="74"/>
  <c r="N11" i="74"/>
  <c r="I11" i="74"/>
  <c r="H11" i="74"/>
  <c r="G11" i="74"/>
  <c r="T10" i="74"/>
  <c r="S10" i="74"/>
  <c r="P10" i="74"/>
  <c r="O10" i="74"/>
  <c r="N10" i="74"/>
  <c r="I10" i="74"/>
  <c r="H10" i="74"/>
  <c r="G10" i="74"/>
  <c r="T9" i="74"/>
  <c r="S9" i="74"/>
  <c r="P9" i="74"/>
  <c r="O9" i="74"/>
  <c r="N9" i="74"/>
  <c r="I9" i="74"/>
  <c r="H9" i="74"/>
  <c r="G9" i="74"/>
  <c r="T8" i="74"/>
  <c r="S8" i="74"/>
  <c r="P8" i="74"/>
  <c r="O8" i="74"/>
  <c r="N8" i="74"/>
  <c r="I8" i="74"/>
  <c r="H8" i="74"/>
  <c r="G8" i="74"/>
  <c r="T7" i="74"/>
  <c r="S7" i="74"/>
  <c r="P7" i="74"/>
  <c r="O7" i="74"/>
  <c r="O15" i="74" s="1"/>
  <c r="N7" i="74"/>
  <c r="N15" i="74" s="1"/>
  <c r="I7" i="74"/>
  <c r="H7" i="74"/>
  <c r="H15" i="74" s="1"/>
  <c r="G7" i="74"/>
  <c r="G15" i="74" s="1"/>
  <c r="T6" i="74"/>
  <c r="S6" i="74"/>
  <c r="M6" i="74"/>
  <c r="L6" i="74"/>
  <c r="H6" i="74"/>
  <c r="O6" i="74" s="1"/>
  <c r="G6" i="74"/>
  <c r="N6" i="74" s="1"/>
  <c r="S5" i="74"/>
  <c r="P5" i="74"/>
  <c r="N5" i="74"/>
  <c r="L5" i="74"/>
  <c r="G5" i="74"/>
  <c r="I5" i="74" s="1"/>
  <c r="M18" i="73"/>
  <c r="L18" i="73"/>
  <c r="F18" i="73"/>
  <c r="E18" i="73"/>
  <c r="G18" i="73" s="1"/>
  <c r="M17" i="73"/>
  <c r="L17" i="73"/>
  <c r="F17" i="73"/>
  <c r="H17" i="73" s="1"/>
  <c r="E17" i="73"/>
  <c r="M16" i="73"/>
  <c r="L16" i="73"/>
  <c r="F16" i="73"/>
  <c r="E16" i="73"/>
  <c r="G16" i="73" s="1"/>
  <c r="T15" i="73"/>
  <c r="S15" i="73"/>
  <c r="P15" i="73"/>
  <c r="I15" i="73"/>
  <c r="T14" i="73"/>
  <c r="S14" i="73"/>
  <c r="P14" i="73"/>
  <c r="O14" i="73"/>
  <c r="N14" i="73"/>
  <c r="I14" i="73"/>
  <c r="H14" i="73"/>
  <c r="G14" i="73"/>
  <c r="T13" i="73"/>
  <c r="S13" i="73"/>
  <c r="P13" i="73"/>
  <c r="O13" i="73"/>
  <c r="N13" i="73"/>
  <c r="I13" i="73"/>
  <c r="H13" i="73"/>
  <c r="G13" i="73"/>
  <c r="T12" i="73"/>
  <c r="S12" i="73"/>
  <c r="P12" i="73"/>
  <c r="O12" i="73"/>
  <c r="N12" i="73"/>
  <c r="I12" i="73"/>
  <c r="H12" i="73"/>
  <c r="G12" i="73"/>
  <c r="T11" i="73"/>
  <c r="S11" i="73"/>
  <c r="P11" i="73"/>
  <c r="O11" i="73"/>
  <c r="N11" i="73"/>
  <c r="I11" i="73"/>
  <c r="H11" i="73"/>
  <c r="G11" i="73"/>
  <c r="T10" i="73"/>
  <c r="S10" i="73"/>
  <c r="P10" i="73"/>
  <c r="O10" i="73"/>
  <c r="N10" i="73"/>
  <c r="I10" i="73"/>
  <c r="H10" i="73"/>
  <c r="G10" i="73"/>
  <c r="T9" i="73"/>
  <c r="S9" i="73"/>
  <c r="P9" i="73"/>
  <c r="O9" i="73"/>
  <c r="N9" i="73"/>
  <c r="I9" i="73"/>
  <c r="H9" i="73"/>
  <c r="G9" i="73"/>
  <c r="T8" i="73"/>
  <c r="S8" i="73"/>
  <c r="P8" i="73"/>
  <c r="O8" i="73"/>
  <c r="N8" i="73"/>
  <c r="I8" i="73"/>
  <c r="H8" i="73"/>
  <c r="G8" i="73"/>
  <c r="T7" i="73"/>
  <c r="S7" i="73"/>
  <c r="P7" i="73"/>
  <c r="O7" i="73"/>
  <c r="N7" i="73"/>
  <c r="N15" i="73" s="1"/>
  <c r="I7" i="73"/>
  <c r="H7" i="73"/>
  <c r="H15" i="73" s="1"/>
  <c r="G7" i="73"/>
  <c r="G15" i="73" s="1"/>
  <c r="T6" i="73"/>
  <c r="S6" i="73"/>
  <c r="M6" i="73"/>
  <c r="L6" i="73"/>
  <c r="H6" i="73"/>
  <c r="O6" i="73" s="1"/>
  <c r="G6" i="73"/>
  <c r="N6" i="73" s="1"/>
  <c r="S5" i="73"/>
  <c r="P5" i="73"/>
  <c r="N5" i="73"/>
  <c r="L5" i="73"/>
  <c r="G5" i="73"/>
  <c r="I5" i="73" s="1"/>
  <c r="M18" i="72"/>
  <c r="L18" i="72"/>
  <c r="F18" i="72"/>
  <c r="H18" i="72" s="1"/>
  <c r="E18" i="72"/>
  <c r="M17" i="72"/>
  <c r="L17" i="72"/>
  <c r="F17" i="72"/>
  <c r="E17" i="72"/>
  <c r="G17" i="72" s="1"/>
  <c r="M16" i="72"/>
  <c r="L16" i="72"/>
  <c r="F16" i="72"/>
  <c r="H16" i="72" s="1"/>
  <c r="E16" i="72"/>
  <c r="T15" i="72"/>
  <c r="S15" i="72"/>
  <c r="P15" i="72"/>
  <c r="I15" i="72"/>
  <c r="T14" i="72"/>
  <c r="S14" i="72"/>
  <c r="P14" i="72"/>
  <c r="O14" i="72"/>
  <c r="N14" i="72"/>
  <c r="I14" i="72"/>
  <c r="H14" i="72"/>
  <c r="G14" i="72"/>
  <c r="T13" i="72"/>
  <c r="S13" i="72"/>
  <c r="P13" i="72"/>
  <c r="O13" i="72"/>
  <c r="N13" i="72"/>
  <c r="I13" i="72"/>
  <c r="H13" i="72"/>
  <c r="G13" i="72"/>
  <c r="T12" i="72"/>
  <c r="S12" i="72"/>
  <c r="P12" i="72"/>
  <c r="O12" i="72"/>
  <c r="N12" i="72"/>
  <c r="I12" i="72"/>
  <c r="H12" i="72"/>
  <c r="G12" i="72"/>
  <c r="T11" i="72"/>
  <c r="S11" i="72"/>
  <c r="P11" i="72"/>
  <c r="O11" i="72"/>
  <c r="N11" i="72"/>
  <c r="I11" i="72"/>
  <c r="H11" i="72"/>
  <c r="G11" i="72"/>
  <c r="T10" i="72"/>
  <c r="S10" i="72"/>
  <c r="P10" i="72"/>
  <c r="O10" i="72"/>
  <c r="N10" i="72"/>
  <c r="I10" i="72"/>
  <c r="H10" i="72"/>
  <c r="G10" i="72"/>
  <c r="T9" i="72"/>
  <c r="S9" i="72"/>
  <c r="P9" i="72"/>
  <c r="O9" i="72"/>
  <c r="N9" i="72"/>
  <c r="I9" i="72"/>
  <c r="H9" i="72"/>
  <c r="G9" i="72"/>
  <c r="T8" i="72"/>
  <c r="S8" i="72"/>
  <c r="P8" i="72"/>
  <c r="O8" i="72"/>
  <c r="N8" i="72"/>
  <c r="I8" i="72"/>
  <c r="H8" i="72"/>
  <c r="G8" i="72"/>
  <c r="T7" i="72"/>
  <c r="S7" i="72"/>
  <c r="P7" i="72"/>
  <c r="O7" i="72"/>
  <c r="O15" i="72" s="1"/>
  <c r="N7" i="72"/>
  <c r="N15" i="72" s="1"/>
  <c r="I7" i="72"/>
  <c r="H7" i="72"/>
  <c r="H15" i="72" s="1"/>
  <c r="G7" i="72"/>
  <c r="G15" i="72" s="1"/>
  <c r="T6" i="72"/>
  <c r="S6" i="72"/>
  <c r="M6" i="72"/>
  <c r="L6" i="72"/>
  <c r="H6" i="72"/>
  <c r="O6" i="72" s="1"/>
  <c r="G6" i="72"/>
  <c r="N6" i="72" s="1"/>
  <c r="S5" i="72"/>
  <c r="P5" i="72"/>
  <c r="N5" i="72"/>
  <c r="L5" i="72"/>
  <c r="G5" i="72"/>
  <c r="I5" i="72" s="1"/>
  <c r="M18" i="71"/>
  <c r="L18" i="71"/>
  <c r="F18" i="71"/>
  <c r="H18" i="71" s="1"/>
  <c r="E18" i="71"/>
  <c r="M17" i="71"/>
  <c r="L17" i="71"/>
  <c r="F17" i="71"/>
  <c r="E17" i="71"/>
  <c r="G17" i="71" s="1"/>
  <c r="M16" i="71"/>
  <c r="L16" i="71"/>
  <c r="F16" i="71"/>
  <c r="H16" i="71" s="1"/>
  <c r="E16" i="71"/>
  <c r="T15" i="71"/>
  <c r="S15" i="71"/>
  <c r="P15" i="71"/>
  <c r="I15" i="71"/>
  <c r="T14" i="71"/>
  <c r="S14" i="71"/>
  <c r="P14" i="71"/>
  <c r="O14" i="71"/>
  <c r="N14" i="71"/>
  <c r="I14" i="71"/>
  <c r="H14" i="71"/>
  <c r="G14" i="71"/>
  <c r="T13" i="71"/>
  <c r="S13" i="71"/>
  <c r="P13" i="71"/>
  <c r="O13" i="71"/>
  <c r="N13" i="71"/>
  <c r="I13" i="71"/>
  <c r="H13" i="71"/>
  <c r="G13" i="71"/>
  <c r="T12" i="71"/>
  <c r="S12" i="71"/>
  <c r="P12" i="71"/>
  <c r="O12" i="71"/>
  <c r="N12" i="71"/>
  <c r="I12" i="71"/>
  <c r="H12" i="71"/>
  <c r="G12" i="71"/>
  <c r="T11" i="71"/>
  <c r="S11" i="71"/>
  <c r="P11" i="71"/>
  <c r="O11" i="71"/>
  <c r="N11" i="71"/>
  <c r="I11" i="71"/>
  <c r="H11" i="71"/>
  <c r="G11" i="71"/>
  <c r="T10" i="71"/>
  <c r="S10" i="71"/>
  <c r="P10" i="71"/>
  <c r="O10" i="71"/>
  <c r="N10" i="71"/>
  <c r="I10" i="71"/>
  <c r="H10" i="71"/>
  <c r="G10" i="71"/>
  <c r="T9" i="71"/>
  <c r="S9" i="71"/>
  <c r="P9" i="71"/>
  <c r="O9" i="71"/>
  <c r="N9" i="71"/>
  <c r="I9" i="71"/>
  <c r="H9" i="71"/>
  <c r="G9" i="71"/>
  <c r="T8" i="71"/>
  <c r="S8" i="71"/>
  <c r="P8" i="71"/>
  <c r="O8" i="71"/>
  <c r="N8" i="71"/>
  <c r="I8" i="71"/>
  <c r="H8" i="71"/>
  <c r="G8" i="71"/>
  <c r="T7" i="71"/>
  <c r="S7" i="71"/>
  <c r="P7" i="71"/>
  <c r="O7" i="71"/>
  <c r="O15" i="71" s="1"/>
  <c r="N7" i="71"/>
  <c r="N15" i="71" s="1"/>
  <c r="I7" i="71"/>
  <c r="H7" i="71"/>
  <c r="H15" i="71" s="1"/>
  <c r="G7" i="71"/>
  <c r="G15" i="71" s="1"/>
  <c r="T6" i="71"/>
  <c r="S6" i="71"/>
  <c r="M6" i="71"/>
  <c r="L6" i="71"/>
  <c r="H6" i="71"/>
  <c r="O6" i="71" s="1"/>
  <c r="G6" i="71"/>
  <c r="N6" i="71" s="1"/>
  <c r="S5" i="71"/>
  <c r="P5" i="71"/>
  <c r="N5" i="71"/>
  <c r="L5" i="71"/>
  <c r="G5" i="71"/>
  <c r="I5" i="71" s="1"/>
  <c r="O14" i="34"/>
  <c r="N14" i="34"/>
  <c r="O13" i="34"/>
  <c r="N13" i="34"/>
  <c r="O10" i="34"/>
  <c r="N10" i="34"/>
  <c r="O9" i="34"/>
  <c r="N9" i="34"/>
  <c r="O8" i="34"/>
  <c r="N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M16" i="34"/>
  <c r="O16" i="34" s="1"/>
  <c r="M17" i="34"/>
  <c r="O17" i="34" s="1"/>
  <c r="M18" i="34"/>
  <c r="O18" i="34" s="1"/>
  <c r="L18" i="34"/>
  <c r="N18" i="34" s="1"/>
  <c r="L17" i="34"/>
  <c r="N17" i="34" s="1"/>
  <c r="L16" i="34"/>
  <c r="N16" i="34" s="1"/>
  <c r="F18" i="34"/>
  <c r="H18" i="34" s="1"/>
  <c r="E18" i="34"/>
  <c r="G18" i="34" s="1"/>
  <c r="E17" i="34"/>
  <c r="G17" i="34" s="1"/>
  <c r="E16" i="34"/>
  <c r="G16" i="34" s="1"/>
  <c r="AF67" i="60" l="1"/>
  <c r="AF65" i="60"/>
  <c r="AH61" i="60"/>
  <c r="AH62" i="60"/>
  <c r="AH39" i="60"/>
  <c r="AH40" i="60"/>
  <c r="AH18" i="60"/>
  <c r="AH17" i="60"/>
  <c r="AH60" i="60"/>
  <c r="AH38" i="60"/>
  <c r="AH16" i="60"/>
  <c r="AH36" i="60"/>
  <c r="K64" i="60"/>
  <c r="AH59" i="60"/>
  <c r="AH37" i="60"/>
  <c r="AH15" i="60"/>
  <c r="AH58" i="60"/>
  <c r="AF45" i="60"/>
  <c r="AH35" i="60"/>
  <c r="AH14" i="60"/>
  <c r="AH57" i="60"/>
  <c r="W20" i="60"/>
  <c r="AH13" i="60"/>
  <c r="AF66" i="60"/>
  <c r="AH56" i="60"/>
  <c r="AF43" i="60"/>
  <c r="AF64" i="60"/>
  <c r="AH54" i="60"/>
  <c r="AH55" i="60"/>
  <c r="AH33" i="60"/>
  <c r="AH31" i="60"/>
  <c r="AH34" i="60"/>
  <c r="AG42" i="60"/>
  <c r="AH32" i="60"/>
  <c r="AH11" i="60"/>
  <c r="AH12" i="60"/>
  <c r="AH10" i="60"/>
  <c r="P17" i="72"/>
  <c r="R61" i="68"/>
  <c r="L32" i="58"/>
  <c r="W64" i="60"/>
  <c r="AH53" i="60"/>
  <c r="AH29" i="60"/>
  <c r="K42" i="60"/>
  <c r="K41" i="60"/>
  <c r="L21" i="58"/>
  <c r="AF23" i="60"/>
  <c r="AF21" i="60"/>
  <c r="AH9" i="60"/>
  <c r="K20" i="60"/>
  <c r="I16" i="74"/>
  <c r="I18" i="74"/>
  <c r="I16" i="72"/>
  <c r="I18" i="72"/>
  <c r="AH7" i="60"/>
  <c r="AH8" i="60"/>
  <c r="AH51" i="60"/>
  <c r="AH52" i="60"/>
  <c r="AG64" i="60"/>
  <c r="AF44" i="60"/>
  <c r="AF42" i="60"/>
  <c r="W42" i="60"/>
  <c r="AH30" i="60"/>
  <c r="AG20" i="60"/>
  <c r="AH20" i="60" s="1"/>
  <c r="P16" i="73"/>
  <c r="P18" i="73"/>
  <c r="I17" i="73"/>
  <c r="U7" i="74"/>
  <c r="J8" i="74"/>
  <c r="J9" i="74"/>
  <c r="U9" i="74"/>
  <c r="J10" i="74"/>
  <c r="J11" i="74"/>
  <c r="U11" i="74"/>
  <c r="J12" i="74"/>
  <c r="J13" i="74"/>
  <c r="U13" i="74"/>
  <c r="J14" i="74"/>
  <c r="Q7" i="73"/>
  <c r="Q8" i="73"/>
  <c r="Q9" i="73"/>
  <c r="Q10" i="73"/>
  <c r="Q11" i="73"/>
  <c r="Q12" i="73"/>
  <c r="Q13" i="73"/>
  <c r="Q14" i="73"/>
  <c r="J8" i="73"/>
  <c r="J9" i="73"/>
  <c r="J10" i="73"/>
  <c r="J11" i="73"/>
  <c r="J12" i="73"/>
  <c r="J13" i="73"/>
  <c r="J14" i="73"/>
  <c r="Q8" i="72"/>
  <c r="U8" i="72"/>
  <c r="Q9" i="72"/>
  <c r="Q10" i="72"/>
  <c r="U10" i="72"/>
  <c r="Q11" i="72"/>
  <c r="Q12" i="72"/>
  <c r="U12" i="72"/>
  <c r="Q13" i="72"/>
  <c r="Q14" i="72"/>
  <c r="U14" i="72"/>
  <c r="U15" i="72"/>
  <c r="I17" i="72"/>
  <c r="U7" i="71"/>
  <c r="J8" i="71"/>
  <c r="J9" i="71"/>
  <c r="U9" i="71"/>
  <c r="J10" i="71"/>
  <c r="J11" i="71"/>
  <c r="U11" i="71"/>
  <c r="J12" i="71"/>
  <c r="J13" i="71"/>
  <c r="U13" i="71"/>
  <c r="J14" i="71"/>
  <c r="Q8" i="74"/>
  <c r="Q9" i="74"/>
  <c r="Q10" i="74"/>
  <c r="Q11" i="74"/>
  <c r="Q12" i="74"/>
  <c r="Q13" i="74"/>
  <c r="Q14" i="74"/>
  <c r="P17" i="74"/>
  <c r="S16" i="74"/>
  <c r="S17" i="74"/>
  <c r="S18" i="74"/>
  <c r="U8" i="74"/>
  <c r="U10" i="74"/>
  <c r="U12" i="74"/>
  <c r="U14" i="74"/>
  <c r="U15" i="74"/>
  <c r="T16" i="74"/>
  <c r="U16" i="74" s="1"/>
  <c r="I17" i="74"/>
  <c r="T18" i="74"/>
  <c r="U18" i="74" s="1"/>
  <c r="U8" i="73"/>
  <c r="U10" i="73"/>
  <c r="U12" i="73"/>
  <c r="U14" i="73"/>
  <c r="O15" i="73"/>
  <c r="U15" i="73"/>
  <c r="S16" i="73"/>
  <c r="S17" i="73"/>
  <c r="S18" i="73"/>
  <c r="U7" i="73"/>
  <c r="U9" i="73"/>
  <c r="U11" i="73"/>
  <c r="U13" i="73"/>
  <c r="I16" i="73"/>
  <c r="T17" i="73"/>
  <c r="I18" i="73"/>
  <c r="U7" i="72"/>
  <c r="J8" i="72"/>
  <c r="J9" i="72"/>
  <c r="U9" i="72"/>
  <c r="J10" i="72"/>
  <c r="J11" i="72"/>
  <c r="U11" i="72"/>
  <c r="J12" i="72"/>
  <c r="J13" i="72"/>
  <c r="U13" i="72"/>
  <c r="J14" i="72"/>
  <c r="S16" i="72"/>
  <c r="S17" i="72"/>
  <c r="S18" i="72"/>
  <c r="T16" i="72"/>
  <c r="T18" i="72"/>
  <c r="U18" i="72" s="1"/>
  <c r="I16" i="71"/>
  <c r="I18" i="71"/>
  <c r="J7" i="74"/>
  <c r="Q7" i="74"/>
  <c r="G16" i="74"/>
  <c r="J16" i="74" s="1"/>
  <c r="N16" i="74"/>
  <c r="P16" i="74"/>
  <c r="H17" i="74"/>
  <c r="J17" i="74" s="1"/>
  <c r="O17" i="74"/>
  <c r="T17" i="74"/>
  <c r="G18" i="74"/>
  <c r="J18" i="74" s="1"/>
  <c r="N18" i="74"/>
  <c r="P18" i="74"/>
  <c r="O16" i="74"/>
  <c r="Q16" i="74" s="1"/>
  <c r="N17" i="74"/>
  <c r="O18" i="74"/>
  <c r="Q18" i="74" s="1"/>
  <c r="H16" i="73"/>
  <c r="J16" i="73" s="1"/>
  <c r="O16" i="73"/>
  <c r="T16" i="73"/>
  <c r="U16" i="73" s="1"/>
  <c r="G17" i="73"/>
  <c r="J17" i="73" s="1"/>
  <c r="N17" i="73"/>
  <c r="P17" i="73"/>
  <c r="H18" i="73"/>
  <c r="J18" i="73" s="1"/>
  <c r="O18" i="73"/>
  <c r="T18" i="73"/>
  <c r="U18" i="73" s="1"/>
  <c r="J7" i="73"/>
  <c r="N16" i="73"/>
  <c r="O17" i="73"/>
  <c r="N18" i="73"/>
  <c r="J7" i="72"/>
  <c r="Q7" i="72"/>
  <c r="G16" i="72"/>
  <c r="J16" i="72" s="1"/>
  <c r="N16" i="72"/>
  <c r="P16" i="72"/>
  <c r="H17" i="72"/>
  <c r="J17" i="72" s="1"/>
  <c r="O17" i="72"/>
  <c r="T17" i="72"/>
  <c r="G18" i="72"/>
  <c r="J18" i="72" s="1"/>
  <c r="N18" i="72"/>
  <c r="P18" i="72"/>
  <c r="O16" i="72"/>
  <c r="Q16" i="72" s="1"/>
  <c r="N17" i="72"/>
  <c r="O18" i="72"/>
  <c r="Q18" i="72" s="1"/>
  <c r="Q8" i="71"/>
  <c r="Q9" i="71"/>
  <c r="Q10" i="71"/>
  <c r="Q11" i="71"/>
  <c r="Q12" i="71"/>
  <c r="Q13" i="71"/>
  <c r="Q14" i="71"/>
  <c r="P17" i="71"/>
  <c r="S16" i="71"/>
  <c r="S17" i="71"/>
  <c r="S18" i="71"/>
  <c r="U8" i="71"/>
  <c r="U10" i="71"/>
  <c r="U12" i="71"/>
  <c r="U14" i="71"/>
  <c r="U15" i="71"/>
  <c r="T16" i="71"/>
  <c r="U16" i="71" s="1"/>
  <c r="I17" i="71"/>
  <c r="T18" i="71"/>
  <c r="U18" i="71" s="1"/>
  <c r="J7" i="71"/>
  <c r="Q7" i="71"/>
  <c r="G16" i="71"/>
  <c r="J16" i="71" s="1"/>
  <c r="N16" i="71"/>
  <c r="P16" i="71"/>
  <c r="H17" i="71"/>
  <c r="J17" i="71" s="1"/>
  <c r="O17" i="71"/>
  <c r="T17" i="71"/>
  <c r="G18" i="71"/>
  <c r="J18" i="71" s="1"/>
  <c r="N18" i="71"/>
  <c r="P18" i="71"/>
  <c r="O16" i="71"/>
  <c r="Q16" i="71" s="1"/>
  <c r="N17" i="71"/>
  <c r="O18" i="71"/>
  <c r="Q18" i="71" s="1"/>
  <c r="C67" i="3"/>
  <c r="B67" i="3"/>
  <c r="C38" i="3"/>
  <c r="B38" i="3"/>
  <c r="AH64" i="60" l="1"/>
  <c r="AH42" i="60"/>
  <c r="U17" i="74"/>
  <c r="Q17" i="73"/>
  <c r="Q18" i="73"/>
  <c r="Q16" i="73"/>
  <c r="U17" i="73"/>
  <c r="U16" i="72"/>
  <c r="U17" i="72"/>
  <c r="Q17" i="74"/>
  <c r="Q17" i="72"/>
  <c r="U17" i="71"/>
  <c r="Q17" i="71"/>
  <c r="I13" i="34"/>
  <c r="I14" i="34"/>
  <c r="I9" i="34"/>
  <c r="I10" i="34"/>
  <c r="S6" i="65" l="1"/>
  <c r="J95" i="68"/>
  <c r="I95" i="68"/>
  <c r="C95" i="68"/>
  <c r="B95" i="68"/>
  <c r="K69" i="47"/>
  <c r="K70" i="47"/>
  <c r="K71" i="47"/>
  <c r="K72" i="47"/>
  <c r="K73" i="47"/>
  <c r="K74" i="47"/>
  <c r="K75" i="47"/>
  <c r="K76" i="47"/>
  <c r="K77" i="47"/>
  <c r="K78" i="47"/>
  <c r="K79" i="47"/>
  <c r="K80" i="47"/>
  <c r="K81" i="47"/>
  <c r="K82" i="47"/>
  <c r="K83" i="47"/>
  <c r="K84" i="47"/>
  <c r="K85" i="47"/>
  <c r="K86" i="47"/>
  <c r="K87" i="47"/>
  <c r="K89" i="47"/>
  <c r="K90" i="47"/>
  <c r="K91" i="47"/>
  <c r="K92" i="47"/>
  <c r="K93" i="47"/>
  <c r="K94" i="47"/>
  <c r="K68" i="47"/>
  <c r="I83" i="70"/>
  <c r="P83" i="70" s="1"/>
  <c r="J83" i="70"/>
  <c r="M83" i="70" l="1"/>
  <c r="Q83" i="70"/>
  <c r="R83" i="70" s="1"/>
  <c r="K39" i="66"/>
  <c r="K40" i="66"/>
  <c r="K41" i="66"/>
  <c r="K42" i="66"/>
  <c r="K43" i="66"/>
  <c r="K44" i="66"/>
  <c r="K45" i="66"/>
  <c r="K46" i="66"/>
  <c r="K47" i="66"/>
  <c r="K48" i="66"/>
  <c r="K49" i="66"/>
  <c r="K50" i="66"/>
  <c r="K51" i="66"/>
  <c r="K52" i="66"/>
  <c r="K53" i="66"/>
  <c r="K54" i="66"/>
  <c r="J22" i="60" l="1"/>
  <c r="K22" i="60" l="1"/>
  <c r="B61" i="70"/>
  <c r="M51" i="70" l="1"/>
  <c r="L94" i="68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G54" i="66" l="1"/>
  <c r="G53" i="66"/>
  <c r="G52" i="66"/>
  <c r="G51" i="66"/>
  <c r="G50" i="66"/>
  <c r="G49" i="66"/>
  <c r="G48" i="66"/>
  <c r="G47" i="66"/>
  <c r="J28" i="58"/>
  <c r="K28" i="58"/>
  <c r="L29" i="58" s="1"/>
  <c r="L31" i="58"/>
  <c r="J17" i="58"/>
  <c r="K17" i="58"/>
  <c r="L18" i="58" s="1"/>
  <c r="L20" i="58"/>
  <c r="AD41" i="60"/>
  <c r="J6" i="58"/>
  <c r="K6" i="58"/>
  <c r="L7" i="58" s="1"/>
  <c r="L9" i="58"/>
  <c r="Z19" i="60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C32" i="48"/>
  <c r="B32" i="48"/>
  <c r="I32" i="48"/>
  <c r="J32" i="48"/>
  <c r="I32" i="36"/>
  <c r="J32" i="36"/>
  <c r="Y41" i="60" l="1"/>
  <c r="Y19" i="60"/>
  <c r="AE41" i="60"/>
  <c r="AC63" i="60"/>
  <c r="AA63" i="60"/>
  <c r="Z41" i="60"/>
  <c r="Y63" i="60"/>
  <c r="AB63" i="60"/>
  <c r="AB19" i="60"/>
  <c r="AC19" i="60"/>
  <c r="AA19" i="60"/>
  <c r="AC41" i="60"/>
  <c r="AA41" i="60"/>
  <c r="AB41" i="60"/>
  <c r="Z63" i="60"/>
  <c r="AE63" i="60"/>
  <c r="AE19" i="60"/>
  <c r="AD63" i="60"/>
  <c r="AD19" i="60"/>
  <c r="Q84" i="70"/>
  <c r="P84" i="70"/>
  <c r="M84" i="70"/>
  <c r="L84" i="70"/>
  <c r="K84" i="70"/>
  <c r="F84" i="70"/>
  <c r="L82" i="70"/>
  <c r="K82" i="70"/>
  <c r="E82" i="70"/>
  <c r="G82" i="70" s="1"/>
  <c r="L81" i="70"/>
  <c r="K81" i="70"/>
  <c r="E81" i="70"/>
  <c r="L80" i="70"/>
  <c r="K80" i="70"/>
  <c r="E80" i="70"/>
  <c r="G80" i="70" s="1"/>
  <c r="L79" i="70"/>
  <c r="K79" i="70"/>
  <c r="E79" i="70"/>
  <c r="G79" i="70" s="1"/>
  <c r="L78" i="70"/>
  <c r="K78" i="70"/>
  <c r="E78" i="70"/>
  <c r="G78" i="70" s="1"/>
  <c r="L77" i="70"/>
  <c r="K77" i="70"/>
  <c r="E77" i="70"/>
  <c r="G77" i="70" s="1"/>
  <c r="L76" i="70"/>
  <c r="K76" i="70"/>
  <c r="E76" i="70"/>
  <c r="G76" i="70" s="1"/>
  <c r="L75" i="70"/>
  <c r="K75" i="70"/>
  <c r="E75" i="70"/>
  <c r="G75" i="70" s="1"/>
  <c r="L74" i="70"/>
  <c r="K74" i="70"/>
  <c r="E74" i="70"/>
  <c r="G74" i="70" s="1"/>
  <c r="L73" i="70"/>
  <c r="K73" i="70"/>
  <c r="E73" i="70"/>
  <c r="G73" i="70" s="1"/>
  <c r="L72" i="70"/>
  <c r="K72" i="70"/>
  <c r="E72" i="70"/>
  <c r="G72" i="70" s="1"/>
  <c r="L71" i="70"/>
  <c r="K71" i="70"/>
  <c r="E71" i="70"/>
  <c r="G71" i="70" s="1"/>
  <c r="L70" i="70"/>
  <c r="K70" i="70"/>
  <c r="E70" i="70"/>
  <c r="G70" i="70" s="1"/>
  <c r="L69" i="70"/>
  <c r="K69" i="70"/>
  <c r="E69" i="70"/>
  <c r="G69" i="70" s="1"/>
  <c r="Q68" i="70"/>
  <c r="P68" i="70"/>
  <c r="M68" i="70"/>
  <c r="L68" i="70"/>
  <c r="K68" i="70"/>
  <c r="F68" i="70"/>
  <c r="E68" i="70"/>
  <c r="L67" i="70"/>
  <c r="K67" i="70"/>
  <c r="E67" i="70"/>
  <c r="G67" i="70" s="1"/>
  <c r="L66" i="70"/>
  <c r="K66" i="70"/>
  <c r="E66" i="70"/>
  <c r="G66" i="70" s="1"/>
  <c r="Q65" i="70"/>
  <c r="P65" i="70"/>
  <c r="M65" i="70"/>
  <c r="L65" i="70"/>
  <c r="K65" i="70"/>
  <c r="F65" i="70"/>
  <c r="E65" i="70"/>
  <c r="Q64" i="70"/>
  <c r="P64" i="70"/>
  <c r="M64" i="70"/>
  <c r="L64" i="70"/>
  <c r="K64" i="70"/>
  <c r="F64" i="70"/>
  <c r="E64" i="70"/>
  <c r="Q63" i="70"/>
  <c r="P63" i="70"/>
  <c r="M63" i="70"/>
  <c r="L63" i="70"/>
  <c r="K63" i="70"/>
  <c r="F63" i="70"/>
  <c r="E63" i="70"/>
  <c r="P61" i="70"/>
  <c r="M61" i="70"/>
  <c r="K61" i="70"/>
  <c r="I61" i="70"/>
  <c r="F61" i="70"/>
  <c r="D61" i="70"/>
  <c r="Q57" i="70"/>
  <c r="P57" i="70"/>
  <c r="M57" i="70"/>
  <c r="F57" i="70"/>
  <c r="J56" i="70"/>
  <c r="I56" i="70"/>
  <c r="C56" i="70"/>
  <c r="B56" i="70"/>
  <c r="P56" i="70" s="1"/>
  <c r="L55" i="70"/>
  <c r="K55" i="70"/>
  <c r="E55" i="70"/>
  <c r="D55" i="70"/>
  <c r="L54" i="70"/>
  <c r="K54" i="70"/>
  <c r="E54" i="70"/>
  <c r="D54" i="70"/>
  <c r="L53" i="70"/>
  <c r="K53" i="70"/>
  <c r="E53" i="70"/>
  <c r="D53" i="70"/>
  <c r="L52" i="70"/>
  <c r="K52" i="70"/>
  <c r="E52" i="70"/>
  <c r="D52" i="70"/>
  <c r="Q51" i="70"/>
  <c r="P51" i="70"/>
  <c r="L51" i="70"/>
  <c r="K51" i="70"/>
  <c r="F51" i="70"/>
  <c r="E51" i="70"/>
  <c r="D51" i="70"/>
  <c r="Q50" i="70"/>
  <c r="P50" i="70"/>
  <c r="M50" i="70"/>
  <c r="L50" i="70"/>
  <c r="K50" i="70"/>
  <c r="F50" i="70"/>
  <c r="E50" i="70"/>
  <c r="D50" i="70"/>
  <c r="Q49" i="70"/>
  <c r="P49" i="70"/>
  <c r="M49" i="70"/>
  <c r="L49" i="70"/>
  <c r="K49" i="70"/>
  <c r="F49" i="70"/>
  <c r="E49" i="70"/>
  <c r="D49" i="70"/>
  <c r="Q48" i="70"/>
  <c r="P48" i="70"/>
  <c r="M48" i="70"/>
  <c r="L48" i="70"/>
  <c r="K48" i="70"/>
  <c r="F48" i="70"/>
  <c r="E48" i="70"/>
  <c r="D48" i="70"/>
  <c r="Q47" i="70"/>
  <c r="P47" i="70"/>
  <c r="M47" i="70"/>
  <c r="L47" i="70"/>
  <c r="K47" i="70"/>
  <c r="F47" i="70"/>
  <c r="E47" i="70"/>
  <c r="D47" i="70"/>
  <c r="Q46" i="70"/>
  <c r="P46" i="70"/>
  <c r="M46" i="70"/>
  <c r="L46" i="70"/>
  <c r="K46" i="70"/>
  <c r="F46" i="70"/>
  <c r="E46" i="70"/>
  <c r="D46" i="70"/>
  <c r="Q45" i="70"/>
  <c r="P45" i="70"/>
  <c r="M45" i="70"/>
  <c r="L45" i="70"/>
  <c r="K45" i="70"/>
  <c r="F45" i="70"/>
  <c r="E45" i="70"/>
  <c r="D45" i="70"/>
  <c r="Q44" i="70"/>
  <c r="P44" i="70"/>
  <c r="M44" i="70"/>
  <c r="L44" i="70"/>
  <c r="K44" i="70"/>
  <c r="F44" i="70"/>
  <c r="E44" i="70"/>
  <c r="D44" i="70"/>
  <c r="Q43" i="70"/>
  <c r="P43" i="70"/>
  <c r="M43" i="70"/>
  <c r="L43" i="70"/>
  <c r="K43" i="70"/>
  <c r="F43" i="70"/>
  <c r="E43" i="70"/>
  <c r="D43" i="70"/>
  <c r="Q42" i="70"/>
  <c r="P42" i="70"/>
  <c r="M42" i="70"/>
  <c r="L42" i="70"/>
  <c r="K42" i="70"/>
  <c r="F42" i="70"/>
  <c r="E42" i="70"/>
  <c r="D42" i="70"/>
  <c r="Q41" i="70"/>
  <c r="P41" i="70"/>
  <c r="M41" i="70"/>
  <c r="L41" i="70"/>
  <c r="K41" i="70"/>
  <c r="F41" i="70"/>
  <c r="E41" i="70"/>
  <c r="D41" i="70"/>
  <c r="Q40" i="70"/>
  <c r="P40" i="70"/>
  <c r="M40" i="70"/>
  <c r="L40" i="70"/>
  <c r="K40" i="70"/>
  <c r="F40" i="70"/>
  <c r="E40" i="70"/>
  <c r="D40" i="70"/>
  <c r="Q39" i="70"/>
  <c r="P39" i="70"/>
  <c r="M39" i="70"/>
  <c r="L39" i="70"/>
  <c r="K39" i="70"/>
  <c r="F39" i="70"/>
  <c r="E39" i="70"/>
  <c r="D39" i="70"/>
  <c r="R37" i="70"/>
  <c r="R61" i="70" s="1"/>
  <c r="P37" i="70"/>
  <c r="M37" i="70"/>
  <c r="K37" i="70"/>
  <c r="I37" i="70"/>
  <c r="F37" i="70"/>
  <c r="D37" i="70"/>
  <c r="B37" i="70"/>
  <c r="Q33" i="70"/>
  <c r="P33" i="70"/>
  <c r="M33" i="70"/>
  <c r="F33" i="70"/>
  <c r="J32" i="70"/>
  <c r="I32" i="70"/>
  <c r="E32" i="70"/>
  <c r="L31" i="70"/>
  <c r="K31" i="70"/>
  <c r="E31" i="70"/>
  <c r="D31" i="70"/>
  <c r="L30" i="70"/>
  <c r="K30" i="70"/>
  <c r="E30" i="70"/>
  <c r="D30" i="70"/>
  <c r="L29" i="70"/>
  <c r="K29" i="70"/>
  <c r="E29" i="70"/>
  <c r="D29" i="70"/>
  <c r="L28" i="70"/>
  <c r="K28" i="70"/>
  <c r="E28" i="70"/>
  <c r="D28" i="70"/>
  <c r="L27" i="70"/>
  <c r="K27" i="70"/>
  <c r="E27" i="70"/>
  <c r="D27" i="70"/>
  <c r="L26" i="70"/>
  <c r="K26" i="70"/>
  <c r="E26" i="70"/>
  <c r="D26" i="70"/>
  <c r="L25" i="70"/>
  <c r="K25" i="70"/>
  <c r="E25" i="70"/>
  <c r="D25" i="70"/>
  <c r="L24" i="70"/>
  <c r="K24" i="70"/>
  <c r="E24" i="70"/>
  <c r="D24" i="70"/>
  <c r="L23" i="70"/>
  <c r="K23" i="70"/>
  <c r="E23" i="70"/>
  <c r="D23" i="70"/>
  <c r="L22" i="70"/>
  <c r="K22" i="70"/>
  <c r="E22" i="70"/>
  <c r="D22" i="70"/>
  <c r="L21" i="70"/>
  <c r="K21" i="70"/>
  <c r="E21" i="70"/>
  <c r="D21" i="70"/>
  <c r="L20" i="70"/>
  <c r="K20" i="70"/>
  <c r="E20" i="70"/>
  <c r="D20" i="70"/>
  <c r="L19" i="70"/>
  <c r="K19" i="70"/>
  <c r="E19" i="70"/>
  <c r="D19" i="70"/>
  <c r="Q18" i="70"/>
  <c r="P18" i="70"/>
  <c r="M18" i="70"/>
  <c r="L18" i="70"/>
  <c r="K18" i="70"/>
  <c r="F18" i="70"/>
  <c r="E18" i="70"/>
  <c r="D18" i="70"/>
  <c r="Q17" i="70"/>
  <c r="P17" i="70"/>
  <c r="M17" i="70"/>
  <c r="L17" i="70"/>
  <c r="K17" i="70"/>
  <c r="F17" i="70"/>
  <c r="E17" i="70"/>
  <c r="D17" i="70"/>
  <c r="Q16" i="70"/>
  <c r="P16" i="70"/>
  <c r="M16" i="70"/>
  <c r="L16" i="70"/>
  <c r="K16" i="70"/>
  <c r="F16" i="70"/>
  <c r="E16" i="70"/>
  <c r="D16" i="70"/>
  <c r="Q15" i="70"/>
  <c r="P15" i="70"/>
  <c r="M15" i="70"/>
  <c r="L15" i="70"/>
  <c r="K15" i="70"/>
  <c r="F15" i="70"/>
  <c r="E15" i="70"/>
  <c r="D15" i="70"/>
  <c r="Q14" i="70"/>
  <c r="P14" i="70"/>
  <c r="M14" i="70"/>
  <c r="L14" i="70"/>
  <c r="K14" i="70"/>
  <c r="F14" i="70"/>
  <c r="E14" i="70"/>
  <c r="D14" i="70"/>
  <c r="Q13" i="70"/>
  <c r="P13" i="70"/>
  <c r="M13" i="70"/>
  <c r="L13" i="70"/>
  <c r="K13" i="70"/>
  <c r="F13" i="70"/>
  <c r="E13" i="70"/>
  <c r="D13" i="70"/>
  <c r="Q12" i="70"/>
  <c r="P12" i="70"/>
  <c r="M12" i="70"/>
  <c r="L12" i="70"/>
  <c r="K12" i="70"/>
  <c r="F12" i="70"/>
  <c r="E12" i="70"/>
  <c r="D12" i="70"/>
  <c r="Q11" i="70"/>
  <c r="P11" i="70"/>
  <c r="M11" i="70"/>
  <c r="L11" i="70"/>
  <c r="K11" i="70"/>
  <c r="F11" i="70"/>
  <c r="E11" i="70"/>
  <c r="D11" i="70"/>
  <c r="Q10" i="70"/>
  <c r="P10" i="70"/>
  <c r="M10" i="70"/>
  <c r="L10" i="70"/>
  <c r="K10" i="70"/>
  <c r="F10" i="70"/>
  <c r="E10" i="70"/>
  <c r="D10" i="70"/>
  <c r="Q9" i="70"/>
  <c r="P9" i="70"/>
  <c r="M9" i="70"/>
  <c r="L9" i="70"/>
  <c r="K9" i="70"/>
  <c r="F9" i="70"/>
  <c r="E9" i="70"/>
  <c r="D9" i="70"/>
  <c r="Q8" i="70"/>
  <c r="P8" i="70"/>
  <c r="M8" i="70"/>
  <c r="L8" i="70"/>
  <c r="K8" i="70"/>
  <c r="F8" i="70"/>
  <c r="E8" i="70"/>
  <c r="D8" i="70"/>
  <c r="Q7" i="70"/>
  <c r="P7" i="70"/>
  <c r="M7" i="70"/>
  <c r="L7" i="70"/>
  <c r="K7" i="70"/>
  <c r="F7" i="70"/>
  <c r="E7" i="70"/>
  <c r="D7" i="70"/>
  <c r="C6" i="70"/>
  <c r="B6" i="70"/>
  <c r="P5" i="70"/>
  <c r="M5" i="70"/>
  <c r="K5" i="70"/>
  <c r="I5" i="70"/>
  <c r="D5" i="70"/>
  <c r="F5" i="70" s="1"/>
  <c r="L8" i="69"/>
  <c r="K8" i="69"/>
  <c r="M6" i="69" s="1"/>
  <c r="E8" i="69"/>
  <c r="G7" i="69" s="1"/>
  <c r="D8" i="69"/>
  <c r="F6" i="69" s="1"/>
  <c r="S7" i="69"/>
  <c r="R7" i="69"/>
  <c r="O7" i="69"/>
  <c r="M7" i="69"/>
  <c r="H7" i="69"/>
  <c r="F7" i="69"/>
  <c r="S6" i="69"/>
  <c r="R6" i="69"/>
  <c r="O6" i="69"/>
  <c r="H6" i="69"/>
  <c r="S5" i="69"/>
  <c r="R5" i="69"/>
  <c r="L5" i="69"/>
  <c r="K5" i="69"/>
  <c r="G5" i="69"/>
  <c r="N5" i="69" s="1"/>
  <c r="F5" i="69"/>
  <c r="M5" i="69" s="1"/>
  <c r="R4" i="69"/>
  <c r="O4" i="69"/>
  <c r="M4" i="69"/>
  <c r="K4" i="69"/>
  <c r="F4" i="69"/>
  <c r="H4" i="69" s="1"/>
  <c r="M58" i="68"/>
  <c r="P58" i="68"/>
  <c r="Q58" i="68"/>
  <c r="M59" i="68"/>
  <c r="P59" i="68"/>
  <c r="Q59" i="68"/>
  <c r="F58" i="68"/>
  <c r="F59" i="68"/>
  <c r="Q96" i="68"/>
  <c r="P96" i="68"/>
  <c r="M96" i="68"/>
  <c r="L96" i="68"/>
  <c r="K96" i="68"/>
  <c r="F96" i="68"/>
  <c r="E95" i="68"/>
  <c r="D95" i="68"/>
  <c r="K94" i="68"/>
  <c r="N94" i="68" s="1"/>
  <c r="E94" i="68"/>
  <c r="D94" i="68"/>
  <c r="L93" i="68"/>
  <c r="K93" i="68"/>
  <c r="E93" i="68"/>
  <c r="D93" i="68"/>
  <c r="L92" i="68"/>
  <c r="K92" i="68"/>
  <c r="E92" i="68"/>
  <c r="D92" i="68"/>
  <c r="L91" i="68"/>
  <c r="K91" i="68"/>
  <c r="E91" i="68"/>
  <c r="D91" i="68"/>
  <c r="L90" i="68"/>
  <c r="K90" i="68"/>
  <c r="E90" i="68"/>
  <c r="D90" i="68"/>
  <c r="L89" i="68"/>
  <c r="K89" i="68"/>
  <c r="E89" i="68"/>
  <c r="D89" i="68"/>
  <c r="L88" i="68"/>
  <c r="K88" i="68"/>
  <c r="E88" i="68"/>
  <c r="D88" i="68"/>
  <c r="L87" i="68"/>
  <c r="K87" i="68"/>
  <c r="E87" i="68"/>
  <c r="D87" i="68"/>
  <c r="L86" i="68"/>
  <c r="K86" i="68"/>
  <c r="E86" i="68"/>
  <c r="D86" i="68"/>
  <c r="L85" i="68"/>
  <c r="K85" i="68"/>
  <c r="E85" i="68"/>
  <c r="D85" i="68"/>
  <c r="L84" i="68"/>
  <c r="K84" i="68"/>
  <c r="E84" i="68"/>
  <c r="D84" i="68"/>
  <c r="L83" i="68"/>
  <c r="K83" i="68"/>
  <c r="E83" i="68"/>
  <c r="D83" i="68"/>
  <c r="L82" i="68"/>
  <c r="K82" i="68"/>
  <c r="E82" i="68"/>
  <c r="D82" i="68"/>
  <c r="Q81" i="68"/>
  <c r="P81" i="68"/>
  <c r="M81" i="68"/>
  <c r="L81" i="68"/>
  <c r="K81" i="68"/>
  <c r="F81" i="68"/>
  <c r="E81" i="68"/>
  <c r="D81" i="68"/>
  <c r="Q80" i="68"/>
  <c r="P80" i="68"/>
  <c r="M80" i="68"/>
  <c r="L80" i="68"/>
  <c r="K80" i="68"/>
  <c r="F80" i="68"/>
  <c r="E80" i="68"/>
  <c r="D80" i="68"/>
  <c r="Q79" i="68"/>
  <c r="P79" i="68"/>
  <c r="M79" i="68"/>
  <c r="L79" i="68"/>
  <c r="K79" i="68"/>
  <c r="F79" i="68"/>
  <c r="E79" i="68"/>
  <c r="D79" i="68"/>
  <c r="Q78" i="68"/>
  <c r="P78" i="68"/>
  <c r="M78" i="68"/>
  <c r="L78" i="68"/>
  <c r="K78" i="68"/>
  <c r="F78" i="68"/>
  <c r="E78" i="68"/>
  <c r="D78" i="68"/>
  <c r="Q77" i="68"/>
  <c r="P77" i="68"/>
  <c r="M77" i="68"/>
  <c r="L77" i="68"/>
  <c r="K77" i="68"/>
  <c r="F77" i="68"/>
  <c r="E77" i="68"/>
  <c r="D77" i="68"/>
  <c r="Q76" i="68"/>
  <c r="P76" i="68"/>
  <c r="M76" i="68"/>
  <c r="L76" i="68"/>
  <c r="K76" i="68"/>
  <c r="F76" i="68"/>
  <c r="E76" i="68"/>
  <c r="D76" i="68"/>
  <c r="Q75" i="68"/>
  <c r="P75" i="68"/>
  <c r="M75" i="68"/>
  <c r="L75" i="68"/>
  <c r="K75" i="68"/>
  <c r="F75" i="68"/>
  <c r="E75" i="68"/>
  <c r="D75" i="68"/>
  <c r="Q74" i="68"/>
  <c r="P74" i="68"/>
  <c r="M74" i="68"/>
  <c r="L74" i="68"/>
  <c r="K74" i="68"/>
  <c r="F74" i="68"/>
  <c r="E74" i="68"/>
  <c r="D74" i="68"/>
  <c r="Q73" i="68"/>
  <c r="P73" i="68"/>
  <c r="M73" i="68"/>
  <c r="L73" i="68"/>
  <c r="K73" i="68"/>
  <c r="F73" i="68"/>
  <c r="E73" i="68"/>
  <c r="D73" i="68"/>
  <c r="Q72" i="68"/>
  <c r="P72" i="68"/>
  <c r="M72" i="68"/>
  <c r="L72" i="68"/>
  <c r="K72" i="68"/>
  <c r="F72" i="68"/>
  <c r="E72" i="68"/>
  <c r="D72" i="68"/>
  <c r="Q71" i="68"/>
  <c r="P71" i="68"/>
  <c r="M71" i="68"/>
  <c r="L71" i="68"/>
  <c r="K71" i="68"/>
  <c r="F71" i="68"/>
  <c r="E71" i="68"/>
  <c r="D71" i="68"/>
  <c r="Q70" i="68"/>
  <c r="P70" i="68"/>
  <c r="M70" i="68"/>
  <c r="L70" i="68"/>
  <c r="K70" i="68"/>
  <c r="F70" i="68"/>
  <c r="E70" i="68"/>
  <c r="D70" i="68"/>
  <c r="Q69" i="68"/>
  <c r="P69" i="68"/>
  <c r="M69" i="68"/>
  <c r="L69" i="68"/>
  <c r="K69" i="68"/>
  <c r="F69" i="68"/>
  <c r="E69" i="68"/>
  <c r="D69" i="68"/>
  <c r="Q68" i="68"/>
  <c r="P68" i="68"/>
  <c r="M68" i="68"/>
  <c r="L68" i="68"/>
  <c r="K68" i="68"/>
  <c r="F68" i="68"/>
  <c r="E68" i="68"/>
  <c r="D68" i="68"/>
  <c r="P66" i="68"/>
  <c r="M66" i="68"/>
  <c r="K66" i="68"/>
  <c r="I66" i="68"/>
  <c r="F66" i="68"/>
  <c r="D66" i="68"/>
  <c r="B66" i="68"/>
  <c r="Q62" i="68"/>
  <c r="P62" i="68"/>
  <c r="M62" i="68"/>
  <c r="F62" i="68"/>
  <c r="L61" i="68"/>
  <c r="E61" i="68"/>
  <c r="L60" i="68"/>
  <c r="N60" i="68" s="1"/>
  <c r="E60" i="68"/>
  <c r="D60" i="68"/>
  <c r="L59" i="68"/>
  <c r="E59" i="68"/>
  <c r="D59" i="68"/>
  <c r="L58" i="68"/>
  <c r="E58" i="68"/>
  <c r="D58" i="68"/>
  <c r="Q57" i="68"/>
  <c r="P57" i="68"/>
  <c r="M57" i="68"/>
  <c r="L57" i="68"/>
  <c r="F57" i="68"/>
  <c r="E57" i="68"/>
  <c r="D57" i="68"/>
  <c r="Q56" i="68"/>
  <c r="P56" i="68"/>
  <c r="M56" i="68"/>
  <c r="L56" i="68"/>
  <c r="F56" i="68"/>
  <c r="E56" i="68"/>
  <c r="D56" i="68"/>
  <c r="Q55" i="68"/>
  <c r="P55" i="68"/>
  <c r="M55" i="68"/>
  <c r="L55" i="68"/>
  <c r="F55" i="68"/>
  <c r="E55" i="68"/>
  <c r="D55" i="68"/>
  <c r="Q54" i="68"/>
  <c r="P54" i="68"/>
  <c r="M54" i="68"/>
  <c r="L54" i="68"/>
  <c r="F54" i="68"/>
  <c r="E54" i="68"/>
  <c r="D54" i="68"/>
  <c r="Q53" i="68"/>
  <c r="P53" i="68"/>
  <c r="M53" i="68"/>
  <c r="L53" i="68"/>
  <c r="F53" i="68"/>
  <c r="E53" i="68"/>
  <c r="D53" i="68"/>
  <c r="Q52" i="68"/>
  <c r="P52" i="68"/>
  <c r="M52" i="68"/>
  <c r="L52" i="68"/>
  <c r="F52" i="68"/>
  <c r="E52" i="68"/>
  <c r="D52" i="68"/>
  <c r="Q51" i="68"/>
  <c r="P51" i="68"/>
  <c r="M51" i="68"/>
  <c r="L51" i="68"/>
  <c r="F51" i="68"/>
  <c r="E51" i="68"/>
  <c r="D51" i="68"/>
  <c r="Q50" i="68"/>
  <c r="P50" i="68"/>
  <c r="M50" i="68"/>
  <c r="L50" i="68"/>
  <c r="F50" i="68"/>
  <c r="E50" i="68"/>
  <c r="D50" i="68"/>
  <c r="Q49" i="68"/>
  <c r="P49" i="68"/>
  <c r="M49" i="68"/>
  <c r="L49" i="68"/>
  <c r="F49" i="68"/>
  <c r="E49" i="68"/>
  <c r="D49" i="68"/>
  <c r="Q48" i="68"/>
  <c r="P48" i="68"/>
  <c r="M48" i="68"/>
  <c r="L48" i="68"/>
  <c r="F48" i="68"/>
  <c r="E48" i="68"/>
  <c r="D48" i="68"/>
  <c r="Q47" i="68"/>
  <c r="P47" i="68"/>
  <c r="M47" i="68"/>
  <c r="L47" i="68"/>
  <c r="F47" i="68"/>
  <c r="E47" i="68"/>
  <c r="D47" i="68"/>
  <c r="Q46" i="68"/>
  <c r="P46" i="68"/>
  <c r="M46" i="68"/>
  <c r="L46" i="68"/>
  <c r="F46" i="68"/>
  <c r="E46" i="68"/>
  <c r="D46" i="68"/>
  <c r="Q45" i="68"/>
  <c r="P45" i="68"/>
  <c r="M45" i="68"/>
  <c r="L45" i="68"/>
  <c r="F45" i="68"/>
  <c r="E45" i="68"/>
  <c r="D45" i="68"/>
  <c r="Q44" i="68"/>
  <c r="P44" i="68"/>
  <c r="M44" i="68"/>
  <c r="L44" i="68"/>
  <c r="F44" i="68"/>
  <c r="E44" i="68"/>
  <c r="D44" i="68"/>
  <c r="Q43" i="68"/>
  <c r="P43" i="68"/>
  <c r="M43" i="68"/>
  <c r="L43" i="68"/>
  <c r="F43" i="68"/>
  <c r="E43" i="68"/>
  <c r="D43" i="68"/>
  <c r="Q42" i="68"/>
  <c r="P42" i="68"/>
  <c r="M42" i="68"/>
  <c r="L42" i="68"/>
  <c r="F42" i="68"/>
  <c r="E42" i="68"/>
  <c r="D42" i="68"/>
  <c r="Q41" i="68"/>
  <c r="P41" i="68"/>
  <c r="M41" i="68"/>
  <c r="L41" i="68"/>
  <c r="F41" i="68"/>
  <c r="E41" i="68"/>
  <c r="D41" i="68"/>
  <c r="Q40" i="68"/>
  <c r="P40" i="68"/>
  <c r="M40" i="68"/>
  <c r="L40" i="68"/>
  <c r="F40" i="68"/>
  <c r="E40" i="68"/>
  <c r="D40" i="68"/>
  <c r="Q39" i="68"/>
  <c r="P39" i="68"/>
  <c r="M39" i="68"/>
  <c r="L39" i="68"/>
  <c r="F39" i="68"/>
  <c r="E39" i="68"/>
  <c r="D39" i="68"/>
  <c r="R37" i="68"/>
  <c r="R66" i="68" s="1"/>
  <c r="P37" i="68"/>
  <c r="M37" i="68"/>
  <c r="K37" i="68"/>
  <c r="I37" i="68"/>
  <c r="F37" i="68"/>
  <c r="D37" i="68"/>
  <c r="B37" i="68"/>
  <c r="Q33" i="68"/>
  <c r="P33" i="68"/>
  <c r="M33" i="68"/>
  <c r="F33" i="68"/>
  <c r="J32" i="68"/>
  <c r="I32" i="68"/>
  <c r="C32" i="68"/>
  <c r="E32" i="68" s="1"/>
  <c r="B32" i="68"/>
  <c r="D32" i="68" s="1"/>
  <c r="Q31" i="68"/>
  <c r="P31" i="68"/>
  <c r="M31" i="68"/>
  <c r="L31" i="68"/>
  <c r="K31" i="68"/>
  <c r="F31" i="68"/>
  <c r="E31" i="68"/>
  <c r="D31" i="68"/>
  <c r="Q30" i="68"/>
  <c r="P30" i="68"/>
  <c r="M30" i="68"/>
  <c r="L30" i="68"/>
  <c r="K30" i="68"/>
  <c r="F30" i="68"/>
  <c r="E30" i="68"/>
  <c r="D30" i="68"/>
  <c r="Q29" i="68"/>
  <c r="P29" i="68"/>
  <c r="M29" i="68"/>
  <c r="L29" i="68"/>
  <c r="K29" i="68"/>
  <c r="F29" i="68"/>
  <c r="E29" i="68"/>
  <c r="D29" i="68"/>
  <c r="Q28" i="68"/>
  <c r="P28" i="68"/>
  <c r="M28" i="68"/>
  <c r="L28" i="68"/>
  <c r="K28" i="68"/>
  <c r="F28" i="68"/>
  <c r="E28" i="68"/>
  <c r="D28" i="68"/>
  <c r="Q27" i="68"/>
  <c r="P27" i="68"/>
  <c r="M27" i="68"/>
  <c r="L27" i="68"/>
  <c r="K27" i="68"/>
  <c r="F27" i="68"/>
  <c r="E27" i="68"/>
  <c r="D27" i="68"/>
  <c r="Q26" i="68"/>
  <c r="P26" i="68"/>
  <c r="M26" i="68"/>
  <c r="L26" i="68"/>
  <c r="K26" i="68"/>
  <c r="F26" i="68"/>
  <c r="E26" i="68"/>
  <c r="D26" i="68"/>
  <c r="Q25" i="68"/>
  <c r="P25" i="68"/>
  <c r="M25" i="68"/>
  <c r="L25" i="68"/>
  <c r="K25" i="68"/>
  <c r="F25" i="68"/>
  <c r="E25" i="68"/>
  <c r="D25" i="68"/>
  <c r="Q24" i="68"/>
  <c r="P24" i="68"/>
  <c r="M24" i="68"/>
  <c r="L24" i="68"/>
  <c r="K24" i="68"/>
  <c r="F24" i="68"/>
  <c r="E24" i="68"/>
  <c r="D24" i="68"/>
  <c r="Q23" i="68"/>
  <c r="P23" i="68"/>
  <c r="M23" i="68"/>
  <c r="L23" i="68"/>
  <c r="K23" i="68"/>
  <c r="F23" i="68"/>
  <c r="E23" i="68"/>
  <c r="D23" i="68"/>
  <c r="Q22" i="68"/>
  <c r="P22" i="68"/>
  <c r="M22" i="68"/>
  <c r="L22" i="68"/>
  <c r="K22" i="68"/>
  <c r="F22" i="68"/>
  <c r="E22" i="68"/>
  <c r="D22" i="68"/>
  <c r="Q21" i="68"/>
  <c r="P21" i="68"/>
  <c r="M21" i="68"/>
  <c r="L21" i="68"/>
  <c r="K21" i="68"/>
  <c r="F21" i="68"/>
  <c r="E21" i="68"/>
  <c r="D21" i="68"/>
  <c r="Q20" i="68"/>
  <c r="P20" i="68"/>
  <c r="M20" i="68"/>
  <c r="L20" i="68"/>
  <c r="K20" i="68"/>
  <c r="F20" i="68"/>
  <c r="E20" i="68"/>
  <c r="D20" i="68"/>
  <c r="Q19" i="68"/>
  <c r="P19" i="68"/>
  <c r="M19" i="68"/>
  <c r="L19" i="68"/>
  <c r="K19" i="68"/>
  <c r="F19" i="68"/>
  <c r="E19" i="68"/>
  <c r="D19" i="68"/>
  <c r="Q18" i="68"/>
  <c r="P18" i="68"/>
  <c r="M18" i="68"/>
  <c r="L18" i="68"/>
  <c r="K18" i="68"/>
  <c r="F18" i="68"/>
  <c r="E18" i="68"/>
  <c r="D18" i="68"/>
  <c r="Q17" i="68"/>
  <c r="P17" i="68"/>
  <c r="M17" i="68"/>
  <c r="L17" i="68"/>
  <c r="K17" i="68"/>
  <c r="F17" i="68"/>
  <c r="E17" i="68"/>
  <c r="D17" i="68"/>
  <c r="Q16" i="68"/>
  <c r="P16" i="68"/>
  <c r="M16" i="68"/>
  <c r="L16" i="68"/>
  <c r="K16" i="68"/>
  <c r="F16" i="68"/>
  <c r="E16" i="68"/>
  <c r="D16" i="68"/>
  <c r="Q15" i="68"/>
  <c r="P15" i="68"/>
  <c r="M15" i="68"/>
  <c r="L15" i="68"/>
  <c r="K15" i="68"/>
  <c r="F15" i="68"/>
  <c r="E15" i="68"/>
  <c r="D15" i="68"/>
  <c r="Q14" i="68"/>
  <c r="P14" i="68"/>
  <c r="M14" i="68"/>
  <c r="L14" i="68"/>
  <c r="K14" i="68"/>
  <c r="F14" i="68"/>
  <c r="E14" i="68"/>
  <c r="D14" i="68"/>
  <c r="Q13" i="68"/>
  <c r="P13" i="68"/>
  <c r="M13" i="68"/>
  <c r="L13" i="68"/>
  <c r="K13" i="68"/>
  <c r="F13" i="68"/>
  <c r="E13" i="68"/>
  <c r="D13" i="68"/>
  <c r="Q12" i="68"/>
  <c r="P12" i="68"/>
  <c r="M12" i="68"/>
  <c r="L12" i="68"/>
  <c r="K12" i="68"/>
  <c r="F12" i="68"/>
  <c r="E12" i="68"/>
  <c r="D12" i="68"/>
  <c r="Q11" i="68"/>
  <c r="P11" i="68"/>
  <c r="M11" i="68"/>
  <c r="L11" i="68"/>
  <c r="K11" i="68"/>
  <c r="F11" i="68"/>
  <c r="E11" i="68"/>
  <c r="D11" i="68"/>
  <c r="Q10" i="68"/>
  <c r="P10" i="68"/>
  <c r="M10" i="68"/>
  <c r="L10" i="68"/>
  <c r="K10" i="68"/>
  <c r="F10" i="68"/>
  <c r="E10" i="68"/>
  <c r="D10" i="68"/>
  <c r="Q9" i="68"/>
  <c r="P9" i="68"/>
  <c r="M9" i="68"/>
  <c r="L9" i="68"/>
  <c r="K9" i="68"/>
  <c r="F9" i="68"/>
  <c r="E9" i="68"/>
  <c r="D9" i="68"/>
  <c r="Q8" i="68"/>
  <c r="P8" i="68"/>
  <c r="M8" i="68"/>
  <c r="L8" i="68"/>
  <c r="K8" i="68"/>
  <c r="F8" i="68"/>
  <c r="E8" i="68"/>
  <c r="D8" i="68"/>
  <c r="Q7" i="68"/>
  <c r="P7" i="68"/>
  <c r="M7" i="68"/>
  <c r="L7" i="68"/>
  <c r="K7" i="68"/>
  <c r="F7" i="68"/>
  <c r="E7" i="68"/>
  <c r="E33" i="68" s="1"/>
  <c r="D7" i="68"/>
  <c r="C6" i="68"/>
  <c r="B6" i="68"/>
  <c r="P38" i="68" s="1"/>
  <c r="P5" i="68"/>
  <c r="M5" i="68"/>
  <c r="K5" i="68"/>
  <c r="I5" i="68"/>
  <c r="D5" i="68"/>
  <c r="F5" i="68" s="1"/>
  <c r="L8" i="67"/>
  <c r="N7" i="67" s="1"/>
  <c r="K8" i="67"/>
  <c r="M7" i="67" s="1"/>
  <c r="E8" i="67"/>
  <c r="G7" i="67" s="1"/>
  <c r="D8" i="67"/>
  <c r="F6" i="67" s="1"/>
  <c r="S7" i="67"/>
  <c r="R7" i="67"/>
  <c r="O7" i="67"/>
  <c r="H7" i="67"/>
  <c r="S6" i="67"/>
  <c r="R6" i="67"/>
  <c r="O6" i="67"/>
  <c r="H6" i="67"/>
  <c r="G6" i="67"/>
  <c r="S5" i="67"/>
  <c r="R5" i="67"/>
  <c r="L5" i="67"/>
  <c r="K5" i="67"/>
  <c r="G5" i="67"/>
  <c r="N5" i="67" s="1"/>
  <c r="F5" i="67"/>
  <c r="M5" i="67" s="1"/>
  <c r="R4" i="67"/>
  <c r="O4" i="67"/>
  <c r="M4" i="67"/>
  <c r="K4" i="67"/>
  <c r="F4" i="67"/>
  <c r="H4" i="67" s="1"/>
  <c r="Q90" i="66"/>
  <c r="P90" i="66"/>
  <c r="M90" i="66"/>
  <c r="L90" i="66"/>
  <c r="K90" i="66"/>
  <c r="F90" i="66"/>
  <c r="J89" i="66"/>
  <c r="I89" i="66"/>
  <c r="C89" i="66"/>
  <c r="B89" i="66"/>
  <c r="L88" i="66"/>
  <c r="K88" i="66"/>
  <c r="E88" i="66"/>
  <c r="D88" i="66"/>
  <c r="L87" i="66"/>
  <c r="K87" i="66"/>
  <c r="E87" i="66"/>
  <c r="D87" i="66"/>
  <c r="L86" i="66"/>
  <c r="K86" i="66"/>
  <c r="E86" i="66"/>
  <c r="D86" i="66"/>
  <c r="L85" i="66"/>
  <c r="K85" i="66"/>
  <c r="E85" i="66"/>
  <c r="D85" i="66"/>
  <c r="L84" i="66"/>
  <c r="K84" i="66"/>
  <c r="E84" i="66"/>
  <c r="D84" i="66"/>
  <c r="L83" i="66"/>
  <c r="K83" i="66"/>
  <c r="E83" i="66"/>
  <c r="D83" i="66"/>
  <c r="L82" i="66"/>
  <c r="K82" i="66"/>
  <c r="E82" i="66"/>
  <c r="D82" i="66"/>
  <c r="L81" i="66"/>
  <c r="K81" i="66"/>
  <c r="E81" i="66"/>
  <c r="D81" i="66"/>
  <c r="L80" i="66"/>
  <c r="K80" i="66"/>
  <c r="E80" i="66"/>
  <c r="D80" i="66"/>
  <c r="L79" i="66"/>
  <c r="K79" i="66"/>
  <c r="E79" i="66"/>
  <c r="D79" i="66"/>
  <c r="L78" i="66"/>
  <c r="K78" i="66"/>
  <c r="E78" i="66"/>
  <c r="D78" i="66"/>
  <c r="L77" i="66"/>
  <c r="K77" i="66"/>
  <c r="E77" i="66"/>
  <c r="D77" i="66"/>
  <c r="L76" i="66"/>
  <c r="K76" i="66"/>
  <c r="E76" i="66"/>
  <c r="D76" i="66"/>
  <c r="L75" i="66"/>
  <c r="K75" i="66"/>
  <c r="E75" i="66"/>
  <c r="D75" i="66"/>
  <c r="L74" i="66"/>
  <c r="K74" i="66"/>
  <c r="E74" i="66"/>
  <c r="D74" i="66"/>
  <c r="L73" i="66"/>
  <c r="K73" i="66"/>
  <c r="E73" i="66"/>
  <c r="D73" i="66"/>
  <c r="L72" i="66"/>
  <c r="K72" i="66"/>
  <c r="E72" i="66"/>
  <c r="D72" i="66"/>
  <c r="L71" i="66"/>
  <c r="K71" i="66"/>
  <c r="E71" i="66"/>
  <c r="D71" i="66"/>
  <c r="L70" i="66"/>
  <c r="K70" i="66"/>
  <c r="E70" i="66"/>
  <c r="D70" i="66"/>
  <c r="L69" i="66"/>
  <c r="K69" i="66"/>
  <c r="E69" i="66"/>
  <c r="D69" i="66"/>
  <c r="Q68" i="66"/>
  <c r="P68" i="66"/>
  <c r="M68" i="66"/>
  <c r="L68" i="66"/>
  <c r="K68" i="66"/>
  <c r="F68" i="66"/>
  <c r="E68" i="66"/>
  <c r="D68" i="66"/>
  <c r="Q67" i="66"/>
  <c r="P67" i="66"/>
  <c r="M67" i="66"/>
  <c r="L67" i="66"/>
  <c r="K67" i="66"/>
  <c r="F67" i="66"/>
  <c r="E67" i="66"/>
  <c r="D67" i="66"/>
  <c r="Q66" i="66"/>
  <c r="P66" i="66"/>
  <c r="M66" i="66"/>
  <c r="L66" i="66"/>
  <c r="K66" i="66"/>
  <c r="F66" i="66"/>
  <c r="E66" i="66"/>
  <c r="D66" i="66"/>
  <c r="Q65" i="66"/>
  <c r="P65" i="66"/>
  <c r="M65" i="66"/>
  <c r="L65" i="66"/>
  <c r="K65" i="66"/>
  <c r="F65" i="66"/>
  <c r="E65" i="66"/>
  <c r="D65" i="66"/>
  <c r="Q64" i="66"/>
  <c r="P64" i="66"/>
  <c r="M64" i="66"/>
  <c r="L64" i="66"/>
  <c r="K64" i="66"/>
  <c r="F64" i="66"/>
  <c r="E64" i="66"/>
  <c r="D64" i="66"/>
  <c r="Q63" i="66"/>
  <c r="P63" i="66"/>
  <c r="M63" i="66"/>
  <c r="L63" i="66"/>
  <c r="K63" i="66"/>
  <c r="F63" i="66"/>
  <c r="E63" i="66"/>
  <c r="D63" i="66"/>
  <c r="Q62" i="66"/>
  <c r="P62" i="66"/>
  <c r="M62" i="66"/>
  <c r="L62" i="66"/>
  <c r="K62" i="66"/>
  <c r="F62" i="66"/>
  <c r="E62" i="66"/>
  <c r="D62" i="66"/>
  <c r="P60" i="66"/>
  <c r="M60" i="66"/>
  <c r="K60" i="66"/>
  <c r="I60" i="66"/>
  <c r="F60" i="66"/>
  <c r="D60" i="66"/>
  <c r="B60" i="66"/>
  <c r="Q56" i="66"/>
  <c r="P56" i="66"/>
  <c r="M56" i="66"/>
  <c r="F56" i="66"/>
  <c r="J55" i="66"/>
  <c r="I55" i="66"/>
  <c r="C55" i="66"/>
  <c r="B55" i="66"/>
  <c r="P55" i="66" s="1"/>
  <c r="L54" i="66"/>
  <c r="N54" i="66" s="1"/>
  <c r="L53" i="66"/>
  <c r="N53" i="66" s="1"/>
  <c r="L52" i="66"/>
  <c r="N52" i="66" s="1"/>
  <c r="L51" i="66"/>
  <c r="N51" i="66" s="1"/>
  <c r="L50" i="66"/>
  <c r="N50" i="66" s="1"/>
  <c r="L49" i="66"/>
  <c r="N49" i="66" s="1"/>
  <c r="L48" i="66"/>
  <c r="N48" i="66" s="1"/>
  <c r="L47" i="66"/>
  <c r="N47" i="66" s="1"/>
  <c r="Q46" i="66"/>
  <c r="P46" i="66"/>
  <c r="M46" i="66"/>
  <c r="L46" i="66"/>
  <c r="F46" i="66"/>
  <c r="Q45" i="66"/>
  <c r="P45" i="66"/>
  <c r="M45" i="66"/>
  <c r="L45" i="66"/>
  <c r="F45" i="66"/>
  <c r="Q44" i="66"/>
  <c r="P44" i="66"/>
  <c r="M44" i="66"/>
  <c r="L44" i="66"/>
  <c r="F44" i="66"/>
  <c r="Q43" i="66"/>
  <c r="P43" i="66"/>
  <c r="M43" i="66"/>
  <c r="L43" i="66"/>
  <c r="F43" i="66"/>
  <c r="Q42" i="66"/>
  <c r="P42" i="66"/>
  <c r="M42" i="66"/>
  <c r="L42" i="66"/>
  <c r="F42" i="66"/>
  <c r="Q41" i="66"/>
  <c r="P41" i="66"/>
  <c r="M41" i="66"/>
  <c r="L41" i="66"/>
  <c r="F41" i="66"/>
  <c r="Q40" i="66"/>
  <c r="P40" i="66"/>
  <c r="M40" i="66"/>
  <c r="L40" i="66"/>
  <c r="F40" i="66"/>
  <c r="Q39" i="66"/>
  <c r="P39" i="66"/>
  <c r="M39" i="66"/>
  <c r="L39" i="66"/>
  <c r="F39" i="66"/>
  <c r="R37" i="66"/>
  <c r="R60" i="66" s="1"/>
  <c r="P37" i="66"/>
  <c r="M37" i="66"/>
  <c r="K37" i="66"/>
  <c r="I37" i="66"/>
  <c r="F37" i="66"/>
  <c r="D37" i="66"/>
  <c r="B37" i="66"/>
  <c r="Q33" i="66"/>
  <c r="P33" i="66"/>
  <c r="M33" i="66"/>
  <c r="F33" i="66"/>
  <c r="D32" i="66"/>
  <c r="L31" i="66"/>
  <c r="K31" i="66"/>
  <c r="E31" i="66"/>
  <c r="G31" i="66" s="1"/>
  <c r="L30" i="66"/>
  <c r="K30" i="66"/>
  <c r="E30" i="66"/>
  <c r="G30" i="66" s="1"/>
  <c r="L29" i="66"/>
  <c r="K29" i="66"/>
  <c r="E29" i="66"/>
  <c r="G29" i="66" s="1"/>
  <c r="L28" i="66"/>
  <c r="K28" i="66"/>
  <c r="E28" i="66"/>
  <c r="G28" i="66" s="1"/>
  <c r="L27" i="66"/>
  <c r="K27" i="66"/>
  <c r="E27" i="66"/>
  <c r="G27" i="66" s="1"/>
  <c r="L26" i="66"/>
  <c r="K26" i="66"/>
  <c r="E26" i="66"/>
  <c r="G26" i="66" s="1"/>
  <c r="L25" i="66"/>
  <c r="K25" i="66"/>
  <c r="E25" i="66"/>
  <c r="G25" i="66" s="1"/>
  <c r="L24" i="66"/>
  <c r="K24" i="66"/>
  <c r="E24" i="66"/>
  <c r="G24" i="66" s="1"/>
  <c r="L23" i="66"/>
  <c r="K23" i="66"/>
  <c r="E23" i="66"/>
  <c r="G23" i="66" s="1"/>
  <c r="L22" i="66"/>
  <c r="K22" i="66"/>
  <c r="E22" i="66"/>
  <c r="G22" i="66" s="1"/>
  <c r="L21" i="66"/>
  <c r="K21" i="66"/>
  <c r="E21" i="66"/>
  <c r="G21" i="66" s="1"/>
  <c r="L20" i="66"/>
  <c r="K20" i="66"/>
  <c r="E20" i="66"/>
  <c r="G20" i="66" s="1"/>
  <c r="L19" i="66"/>
  <c r="K19" i="66"/>
  <c r="E19" i="66"/>
  <c r="G19" i="66" s="1"/>
  <c r="L18" i="66"/>
  <c r="K18" i="66"/>
  <c r="E18" i="66"/>
  <c r="G18" i="66" s="1"/>
  <c r="L17" i="66"/>
  <c r="K17" i="66"/>
  <c r="E17" i="66"/>
  <c r="G17" i="66" s="1"/>
  <c r="Q16" i="66"/>
  <c r="P16" i="66"/>
  <c r="M16" i="66"/>
  <c r="L16" i="66"/>
  <c r="K16" i="66"/>
  <c r="F16" i="66"/>
  <c r="E16" i="66"/>
  <c r="Q15" i="66"/>
  <c r="P15" i="66"/>
  <c r="M15" i="66"/>
  <c r="L15" i="66"/>
  <c r="K15" i="66"/>
  <c r="F15" i="66"/>
  <c r="E15" i="66"/>
  <c r="Q14" i="66"/>
  <c r="P14" i="66"/>
  <c r="M14" i="66"/>
  <c r="L14" i="66"/>
  <c r="K14" i="66"/>
  <c r="F14" i="66"/>
  <c r="E14" i="66"/>
  <c r="Q13" i="66"/>
  <c r="P13" i="66"/>
  <c r="M13" i="66"/>
  <c r="L13" i="66"/>
  <c r="K13" i="66"/>
  <c r="F13" i="66"/>
  <c r="E13" i="66"/>
  <c r="Q12" i="66"/>
  <c r="P12" i="66"/>
  <c r="M12" i="66"/>
  <c r="L12" i="66"/>
  <c r="K12" i="66"/>
  <c r="F12" i="66"/>
  <c r="E12" i="66"/>
  <c r="Q11" i="66"/>
  <c r="P11" i="66"/>
  <c r="M11" i="66"/>
  <c r="L11" i="66"/>
  <c r="K11" i="66"/>
  <c r="F11" i="66"/>
  <c r="E11" i="66"/>
  <c r="Q10" i="66"/>
  <c r="P10" i="66"/>
  <c r="M10" i="66"/>
  <c r="L10" i="66"/>
  <c r="K10" i="66"/>
  <c r="F10" i="66"/>
  <c r="E10" i="66"/>
  <c r="Q9" i="66"/>
  <c r="P9" i="66"/>
  <c r="M9" i="66"/>
  <c r="L9" i="66"/>
  <c r="K9" i="66"/>
  <c r="F9" i="66"/>
  <c r="E9" i="66"/>
  <c r="Q8" i="66"/>
  <c r="P8" i="66"/>
  <c r="M8" i="66"/>
  <c r="L8" i="66"/>
  <c r="K8" i="66"/>
  <c r="F8" i="66"/>
  <c r="E8" i="66"/>
  <c r="Q7" i="66"/>
  <c r="P7" i="66"/>
  <c r="M7" i="66"/>
  <c r="L7" i="66"/>
  <c r="K7" i="66"/>
  <c r="F7" i="66"/>
  <c r="E7" i="66"/>
  <c r="D33" i="66"/>
  <c r="C6" i="66"/>
  <c r="Q61" i="66" s="1"/>
  <c r="B6" i="66"/>
  <c r="P5" i="66"/>
  <c r="M5" i="66"/>
  <c r="K5" i="66"/>
  <c r="I5" i="66"/>
  <c r="D5" i="66"/>
  <c r="F5" i="66" s="1"/>
  <c r="S5" i="65"/>
  <c r="R5" i="65"/>
  <c r="L5" i="65"/>
  <c r="K5" i="65"/>
  <c r="G5" i="65"/>
  <c r="N5" i="65" s="1"/>
  <c r="F5" i="65"/>
  <c r="M5" i="65" s="1"/>
  <c r="R4" i="65"/>
  <c r="O4" i="65"/>
  <c r="M4" i="65"/>
  <c r="K4" i="65"/>
  <c r="F4" i="65"/>
  <c r="H4" i="65" s="1"/>
  <c r="L8" i="65"/>
  <c r="N7" i="65" s="1"/>
  <c r="K8" i="65"/>
  <c r="M7" i="65" s="1"/>
  <c r="G7" i="65"/>
  <c r="F7" i="65"/>
  <c r="S7" i="65"/>
  <c r="R7" i="65"/>
  <c r="O7" i="65"/>
  <c r="H7" i="65"/>
  <c r="R6" i="65"/>
  <c r="O6" i="65"/>
  <c r="H6" i="65"/>
  <c r="G86" i="66" l="1"/>
  <c r="G88" i="66"/>
  <c r="N86" i="66"/>
  <c r="N85" i="66"/>
  <c r="G85" i="66"/>
  <c r="N82" i="66"/>
  <c r="N83" i="66"/>
  <c r="N84" i="66"/>
  <c r="G84" i="66"/>
  <c r="N82" i="70"/>
  <c r="G82" i="66"/>
  <c r="G83" i="66"/>
  <c r="N81" i="66"/>
  <c r="G78" i="66"/>
  <c r="G79" i="66"/>
  <c r="G80" i="66"/>
  <c r="G81" i="66"/>
  <c r="N29" i="66"/>
  <c r="N55" i="70"/>
  <c r="N78" i="66"/>
  <c r="N79" i="66"/>
  <c r="N80" i="66"/>
  <c r="N88" i="66"/>
  <c r="G55" i="70"/>
  <c r="G77" i="66"/>
  <c r="N77" i="66"/>
  <c r="N28" i="66"/>
  <c r="N26" i="66"/>
  <c r="N30" i="66"/>
  <c r="G31" i="70"/>
  <c r="N75" i="66"/>
  <c r="N76" i="66"/>
  <c r="G75" i="66"/>
  <c r="G76" i="66"/>
  <c r="N80" i="70"/>
  <c r="G19" i="70"/>
  <c r="G20" i="70"/>
  <c r="G21" i="70"/>
  <c r="G22" i="70"/>
  <c r="G23" i="70"/>
  <c r="G24" i="70"/>
  <c r="G25" i="70"/>
  <c r="G26" i="70"/>
  <c r="G27" i="70"/>
  <c r="G28" i="70"/>
  <c r="G29" i="70"/>
  <c r="G30" i="70"/>
  <c r="N25" i="66"/>
  <c r="N27" i="66"/>
  <c r="N31" i="66"/>
  <c r="N79" i="70"/>
  <c r="G53" i="70"/>
  <c r="G54" i="70"/>
  <c r="N53" i="70"/>
  <c r="N54" i="70"/>
  <c r="G88" i="68"/>
  <c r="G89" i="68"/>
  <c r="G90" i="68"/>
  <c r="G91" i="68"/>
  <c r="G92" i="68"/>
  <c r="G93" i="68"/>
  <c r="N88" i="68"/>
  <c r="N89" i="68"/>
  <c r="N90" i="68"/>
  <c r="N91" i="68"/>
  <c r="N92" i="68"/>
  <c r="N93" i="68"/>
  <c r="G94" i="68"/>
  <c r="G52" i="70"/>
  <c r="N70" i="66"/>
  <c r="N71" i="66"/>
  <c r="N72" i="66"/>
  <c r="N73" i="66"/>
  <c r="N74" i="66"/>
  <c r="N17" i="66"/>
  <c r="N19" i="66"/>
  <c r="N21" i="66"/>
  <c r="N23" i="66"/>
  <c r="G70" i="66"/>
  <c r="G71" i="66"/>
  <c r="G72" i="66"/>
  <c r="G73" i="66"/>
  <c r="G74" i="66"/>
  <c r="N18" i="66"/>
  <c r="N20" i="66"/>
  <c r="N22" i="66"/>
  <c r="N24" i="66"/>
  <c r="N52" i="70"/>
  <c r="M56" i="70"/>
  <c r="G82" i="68"/>
  <c r="G83" i="68"/>
  <c r="G84" i="68"/>
  <c r="G85" i="68"/>
  <c r="G86" i="68"/>
  <c r="G87" i="68"/>
  <c r="G60" i="68"/>
  <c r="M55" i="66"/>
  <c r="N70" i="70"/>
  <c r="N72" i="70"/>
  <c r="N74" i="70"/>
  <c r="N76" i="70"/>
  <c r="N78" i="70"/>
  <c r="N66" i="70"/>
  <c r="N67" i="70"/>
  <c r="N69" i="70"/>
  <c r="N71" i="70"/>
  <c r="N73" i="70"/>
  <c r="N75" i="70"/>
  <c r="N77" i="70"/>
  <c r="D83" i="70"/>
  <c r="Q56" i="70"/>
  <c r="R56" i="70" s="1"/>
  <c r="F56" i="70"/>
  <c r="N19" i="70"/>
  <c r="N20" i="70"/>
  <c r="N21" i="70"/>
  <c r="N22" i="70"/>
  <c r="N23" i="70"/>
  <c r="N24" i="70"/>
  <c r="N25" i="70"/>
  <c r="N26" i="70"/>
  <c r="N27" i="70"/>
  <c r="N28" i="70"/>
  <c r="N29" i="70"/>
  <c r="N30" i="70"/>
  <c r="N31" i="70"/>
  <c r="N82" i="68"/>
  <c r="N83" i="68"/>
  <c r="N84" i="68"/>
  <c r="N85" i="68"/>
  <c r="N86" i="68"/>
  <c r="N87" i="68"/>
  <c r="E62" i="68"/>
  <c r="N69" i="66"/>
  <c r="M89" i="66"/>
  <c r="D89" i="66"/>
  <c r="D90" i="66" s="1"/>
  <c r="P89" i="66"/>
  <c r="G69" i="66"/>
  <c r="E89" i="66"/>
  <c r="E90" i="66" s="1"/>
  <c r="Q89" i="66"/>
  <c r="Q55" i="66"/>
  <c r="R55" i="66" s="1"/>
  <c r="F55" i="66"/>
  <c r="D84" i="70"/>
  <c r="E33" i="70"/>
  <c r="D55" i="66"/>
  <c r="D56" i="66" s="1"/>
  <c r="F6" i="65"/>
  <c r="F8" i="65" s="1"/>
  <c r="F8" i="69"/>
  <c r="F7" i="67"/>
  <c r="F8" i="67" s="1"/>
  <c r="N6" i="65"/>
  <c r="N8" i="65" s="1"/>
  <c r="G6" i="65"/>
  <c r="G8" i="65" s="1"/>
  <c r="N51" i="70"/>
  <c r="E96" i="68"/>
  <c r="N6" i="67"/>
  <c r="N8" i="67" s="1"/>
  <c r="L61" i="66"/>
  <c r="E61" i="66"/>
  <c r="M8" i="69"/>
  <c r="G6" i="69"/>
  <c r="G8" i="69" s="1"/>
  <c r="G8" i="67"/>
  <c r="D56" i="70"/>
  <c r="D57" i="70" s="1"/>
  <c r="E56" i="70"/>
  <c r="G8" i="70"/>
  <c r="G9" i="70"/>
  <c r="G10" i="70"/>
  <c r="G11" i="70"/>
  <c r="G12" i="70"/>
  <c r="G13" i="70"/>
  <c r="G14" i="70"/>
  <c r="G15" i="70"/>
  <c r="G16" i="70"/>
  <c r="G17" i="70"/>
  <c r="G18" i="70"/>
  <c r="I7" i="69"/>
  <c r="N39" i="66"/>
  <c r="N42" i="66"/>
  <c r="N43" i="66"/>
  <c r="N44" i="66"/>
  <c r="N45" i="66"/>
  <c r="R63" i="70"/>
  <c r="G64" i="70"/>
  <c r="G65" i="70"/>
  <c r="R65" i="70"/>
  <c r="G68" i="70"/>
  <c r="R33" i="70"/>
  <c r="M95" i="68"/>
  <c r="N58" i="68"/>
  <c r="N59" i="68"/>
  <c r="G58" i="68"/>
  <c r="G59" i="68"/>
  <c r="R33" i="68"/>
  <c r="R39" i="66"/>
  <c r="R41" i="66"/>
  <c r="R44" i="66"/>
  <c r="R46" i="66"/>
  <c r="F32" i="66"/>
  <c r="O8" i="69"/>
  <c r="T7" i="69"/>
  <c r="R84" i="70"/>
  <c r="R39" i="70"/>
  <c r="R41" i="70"/>
  <c r="R43" i="70"/>
  <c r="R45" i="70"/>
  <c r="R47" i="70"/>
  <c r="R49" i="70"/>
  <c r="R51" i="70"/>
  <c r="R7" i="70"/>
  <c r="R9" i="70"/>
  <c r="R11" i="70"/>
  <c r="R13" i="70"/>
  <c r="R15" i="70"/>
  <c r="R17" i="70"/>
  <c r="N6" i="69"/>
  <c r="P6" i="69" s="1"/>
  <c r="N7" i="69"/>
  <c r="P7" i="69" s="1"/>
  <c r="R58" i="68"/>
  <c r="R62" i="68"/>
  <c r="R59" i="68"/>
  <c r="R7" i="68"/>
  <c r="R9" i="68"/>
  <c r="R11" i="68"/>
  <c r="R13" i="68"/>
  <c r="R15" i="68"/>
  <c r="R17" i="68"/>
  <c r="R19" i="68"/>
  <c r="R21" i="68"/>
  <c r="R23" i="68"/>
  <c r="R25" i="68"/>
  <c r="R27" i="68"/>
  <c r="R29" i="68"/>
  <c r="R31" i="68"/>
  <c r="M32" i="68"/>
  <c r="G8" i="68"/>
  <c r="G9" i="68"/>
  <c r="G11" i="68"/>
  <c r="G12" i="68"/>
  <c r="G13" i="68"/>
  <c r="G15" i="68"/>
  <c r="G16" i="68"/>
  <c r="G17" i="68"/>
  <c r="G19" i="68"/>
  <c r="G20" i="68"/>
  <c r="G21" i="68"/>
  <c r="G23" i="68"/>
  <c r="G24" i="68"/>
  <c r="G25" i="68"/>
  <c r="G27" i="68"/>
  <c r="G28" i="68"/>
  <c r="G29" i="68"/>
  <c r="G31" i="68"/>
  <c r="R63" i="66"/>
  <c r="R65" i="66"/>
  <c r="R67" i="66"/>
  <c r="R33" i="66"/>
  <c r="N7" i="66"/>
  <c r="N10" i="66"/>
  <c r="N11" i="66"/>
  <c r="N12" i="66"/>
  <c r="N14" i="66"/>
  <c r="N15" i="66"/>
  <c r="N16" i="66"/>
  <c r="R7" i="66"/>
  <c r="R9" i="66"/>
  <c r="R11" i="66"/>
  <c r="R13" i="66"/>
  <c r="R15" i="66"/>
  <c r="G40" i="70"/>
  <c r="G41" i="70"/>
  <c r="G42" i="70"/>
  <c r="G43" i="70"/>
  <c r="G44" i="70"/>
  <c r="G45" i="70"/>
  <c r="G47" i="70"/>
  <c r="G48" i="70"/>
  <c r="G49" i="70"/>
  <c r="G50" i="70"/>
  <c r="G51" i="70"/>
  <c r="R57" i="70"/>
  <c r="N84" i="70"/>
  <c r="N63" i="70"/>
  <c r="N64" i="70"/>
  <c r="N65" i="70"/>
  <c r="N68" i="70"/>
  <c r="R64" i="70"/>
  <c r="R68" i="70"/>
  <c r="N40" i="70"/>
  <c r="N41" i="70"/>
  <c r="N42" i="70"/>
  <c r="N43" i="70"/>
  <c r="N44" i="70"/>
  <c r="N45" i="70"/>
  <c r="N46" i="70"/>
  <c r="N47" i="70"/>
  <c r="N48" i="70"/>
  <c r="N49" i="70"/>
  <c r="N50" i="70"/>
  <c r="R40" i="70"/>
  <c r="R42" i="70"/>
  <c r="R44" i="70"/>
  <c r="R46" i="70"/>
  <c r="R48" i="70"/>
  <c r="R50" i="70"/>
  <c r="N7" i="70"/>
  <c r="N8" i="70"/>
  <c r="N9" i="70"/>
  <c r="N10" i="70"/>
  <c r="N11" i="70"/>
  <c r="N12" i="70"/>
  <c r="N13" i="70"/>
  <c r="N14" i="70"/>
  <c r="N15" i="70"/>
  <c r="N16" i="70"/>
  <c r="N17" i="70"/>
  <c r="N18" i="70"/>
  <c r="Q32" i="70"/>
  <c r="R8" i="70"/>
  <c r="R10" i="70"/>
  <c r="R12" i="70"/>
  <c r="R14" i="70"/>
  <c r="R16" i="70"/>
  <c r="R18" i="70"/>
  <c r="F32" i="70"/>
  <c r="P32" i="70"/>
  <c r="P62" i="70"/>
  <c r="K62" i="70"/>
  <c r="I62" i="70"/>
  <c r="D62" i="70"/>
  <c r="B62" i="70"/>
  <c r="D6" i="70"/>
  <c r="I6" i="70"/>
  <c r="K6" i="70"/>
  <c r="P6" i="70"/>
  <c r="L32" i="70"/>
  <c r="L33" i="70" s="1"/>
  <c r="B38" i="70"/>
  <c r="D38" i="70"/>
  <c r="I38" i="70"/>
  <c r="K38" i="70"/>
  <c r="P38" i="70"/>
  <c r="G46" i="70"/>
  <c r="Q62" i="70"/>
  <c r="L62" i="70"/>
  <c r="J62" i="70"/>
  <c r="E62" i="70"/>
  <c r="C62" i="70"/>
  <c r="E6" i="70"/>
  <c r="J6" i="70" s="1"/>
  <c r="L6" i="70"/>
  <c r="Q6" i="70"/>
  <c r="G7" i="70"/>
  <c r="D32" i="70"/>
  <c r="D33" i="70" s="1"/>
  <c r="K32" i="70"/>
  <c r="K33" i="70" s="1"/>
  <c r="M32" i="70"/>
  <c r="C38" i="70"/>
  <c r="E38" i="70"/>
  <c r="J38" i="70"/>
  <c r="L38" i="70"/>
  <c r="Q38" i="70"/>
  <c r="G39" i="70"/>
  <c r="N39" i="70"/>
  <c r="K56" i="70"/>
  <c r="K57" i="70" s="1"/>
  <c r="E83" i="70"/>
  <c r="G83" i="70" s="1"/>
  <c r="L83" i="70"/>
  <c r="L56" i="70"/>
  <c r="G63" i="70"/>
  <c r="K83" i="70"/>
  <c r="T6" i="69"/>
  <c r="R8" i="69"/>
  <c r="H8" i="69"/>
  <c r="I8" i="69"/>
  <c r="S8" i="69"/>
  <c r="N96" i="68"/>
  <c r="R96" i="68"/>
  <c r="N79" i="68"/>
  <c r="N80" i="68"/>
  <c r="R68" i="68"/>
  <c r="G69" i="68"/>
  <c r="G70" i="68"/>
  <c r="R70" i="68"/>
  <c r="G72" i="68"/>
  <c r="R72" i="68"/>
  <c r="G73" i="68"/>
  <c r="G74" i="68"/>
  <c r="R74" i="68"/>
  <c r="G76" i="68"/>
  <c r="R76" i="68"/>
  <c r="G77" i="68"/>
  <c r="G78" i="68"/>
  <c r="G80" i="68"/>
  <c r="G81" i="68"/>
  <c r="R39" i="68"/>
  <c r="N41" i="68"/>
  <c r="R41" i="68"/>
  <c r="N42" i="68"/>
  <c r="R43" i="68"/>
  <c r="N44" i="68"/>
  <c r="N45" i="68"/>
  <c r="R45" i="68"/>
  <c r="N46" i="68"/>
  <c r="R47" i="68"/>
  <c r="N48" i="68"/>
  <c r="N49" i="68"/>
  <c r="R49" i="68"/>
  <c r="N50" i="68"/>
  <c r="R51" i="68"/>
  <c r="N52" i="68"/>
  <c r="N53" i="68"/>
  <c r="R53" i="68"/>
  <c r="N54" i="68"/>
  <c r="R55" i="68"/>
  <c r="N56" i="68"/>
  <c r="R57" i="68"/>
  <c r="N68" i="68"/>
  <c r="N70" i="68"/>
  <c r="N71" i="68"/>
  <c r="N72" i="68"/>
  <c r="N74" i="68"/>
  <c r="N75" i="68"/>
  <c r="N76" i="68"/>
  <c r="N78" i="68"/>
  <c r="R78" i="68"/>
  <c r="R80" i="68"/>
  <c r="F95" i="68"/>
  <c r="Q95" i="68"/>
  <c r="R69" i="68"/>
  <c r="R71" i="68"/>
  <c r="R73" i="68"/>
  <c r="R75" i="68"/>
  <c r="R77" i="68"/>
  <c r="R79" i="68"/>
  <c r="R81" i="68"/>
  <c r="P95" i="68"/>
  <c r="N57" i="68"/>
  <c r="L62" i="68"/>
  <c r="G40" i="68"/>
  <c r="R40" i="68"/>
  <c r="G42" i="68"/>
  <c r="R42" i="68"/>
  <c r="G43" i="68"/>
  <c r="G44" i="68"/>
  <c r="R44" i="68"/>
  <c r="G46" i="68"/>
  <c r="R46" i="68"/>
  <c r="G47" i="68"/>
  <c r="G48" i="68"/>
  <c r="R48" i="68"/>
  <c r="G50" i="68"/>
  <c r="R50" i="68"/>
  <c r="G51" i="68"/>
  <c r="G52" i="68"/>
  <c r="R52" i="68"/>
  <c r="G54" i="68"/>
  <c r="R54" i="68"/>
  <c r="G55" i="68"/>
  <c r="G56" i="68"/>
  <c r="R56" i="68"/>
  <c r="N9" i="68"/>
  <c r="N10" i="68"/>
  <c r="N11" i="68"/>
  <c r="N13" i="68"/>
  <c r="N14" i="68"/>
  <c r="N15" i="68"/>
  <c r="N17" i="68"/>
  <c r="N18" i="68"/>
  <c r="N19" i="68"/>
  <c r="N21" i="68"/>
  <c r="N22" i="68"/>
  <c r="N23" i="68"/>
  <c r="N25" i="68"/>
  <c r="N26" i="68"/>
  <c r="N27" i="68"/>
  <c r="N29" i="68"/>
  <c r="N30" i="68"/>
  <c r="N31" i="68"/>
  <c r="R8" i="68"/>
  <c r="R10" i="68"/>
  <c r="R12" i="68"/>
  <c r="R14" i="68"/>
  <c r="R16" i="68"/>
  <c r="R18" i="68"/>
  <c r="R20" i="68"/>
  <c r="R22" i="68"/>
  <c r="R24" i="68"/>
  <c r="R26" i="68"/>
  <c r="R28" i="68"/>
  <c r="R30" i="68"/>
  <c r="F32" i="68"/>
  <c r="Q32" i="68"/>
  <c r="P32" i="68"/>
  <c r="Q38" i="68"/>
  <c r="L38" i="68"/>
  <c r="L67" i="68"/>
  <c r="E67" i="68"/>
  <c r="Q67" i="68"/>
  <c r="J67" i="68"/>
  <c r="C67" i="68"/>
  <c r="J38" i="68"/>
  <c r="E38" i="68"/>
  <c r="C38" i="68"/>
  <c r="Q6" i="68"/>
  <c r="G7" i="68"/>
  <c r="N7" i="68"/>
  <c r="G32" i="68"/>
  <c r="E6" i="68"/>
  <c r="J6" i="68" s="1"/>
  <c r="L6" i="68"/>
  <c r="D33" i="68"/>
  <c r="N8" i="68"/>
  <c r="G10" i="68"/>
  <c r="N12" i="68"/>
  <c r="G14" i="68"/>
  <c r="N16" i="68"/>
  <c r="G18" i="68"/>
  <c r="N20" i="68"/>
  <c r="G22" i="68"/>
  <c r="N24" i="68"/>
  <c r="G26" i="68"/>
  <c r="N28" i="68"/>
  <c r="G30" i="68"/>
  <c r="K32" i="68"/>
  <c r="K33" i="68" s="1"/>
  <c r="R95" i="68"/>
  <c r="D61" i="68"/>
  <c r="D62" i="68" s="1"/>
  <c r="K61" i="68"/>
  <c r="K62" i="68" s="1"/>
  <c r="G68" i="68"/>
  <c r="G95" i="68"/>
  <c r="P67" i="68"/>
  <c r="K67" i="68"/>
  <c r="I67" i="68"/>
  <c r="D67" i="68"/>
  <c r="B67" i="68"/>
  <c r="D6" i="68"/>
  <c r="I6" i="68"/>
  <c r="K6" i="68"/>
  <c r="P6" i="68"/>
  <c r="L32" i="68"/>
  <c r="B38" i="68"/>
  <c r="D38" i="68"/>
  <c r="I38" i="68"/>
  <c r="K38" i="68"/>
  <c r="N39" i="68"/>
  <c r="N40" i="68"/>
  <c r="G41" i="68"/>
  <c r="N43" i="68"/>
  <c r="G45" i="68"/>
  <c r="N47" i="68"/>
  <c r="G49" i="68"/>
  <c r="N51" i="68"/>
  <c r="G53" i="68"/>
  <c r="N55" i="68"/>
  <c r="G57" i="68"/>
  <c r="D96" i="68"/>
  <c r="N69" i="68"/>
  <c r="G71" i="68"/>
  <c r="N73" i="68"/>
  <c r="G75" i="68"/>
  <c r="N77" i="68"/>
  <c r="G79" i="68"/>
  <c r="N81" i="68"/>
  <c r="K95" i="68"/>
  <c r="G39" i="68"/>
  <c r="L95" i="68"/>
  <c r="N95" i="68" s="1"/>
  <c r="M6" i="67"/>
  <c r="M8" i="67" s="1"/>
  <c r="O8" i="67"/>
  <c r="T6" i="67"/>
  <c r="T7" i="67"/>
  <c r="H8" i="67"/>
  <c r="P7" i="67"/>
  <c r="R8" i="67"/>
  <c r="I6" i="67"/>
  <c r="S8" i="67"/>
  <c r="N62" i="66"/>
  <c r="N63" i="66"/>
  <c r="N64" i="66"/>
  <c r="N66" i="66"/>
  <c r="N67" i="66"/>
  <c r="N68" i="66"/>
  <c r="N90" i="66"/>
  <c r="R90" i="66"/>
  <c r="M32" i="66"/>
  <c r="R62" i="66"/>
  <c r="G64" i="66"/>
  <c r="R64" i="66"/>
  <c r="G65" i="66"/>
  <c r="G66" i="66"/>
  <c r="R66" i="66"/>
  <c r="G68" i="66"/>
  <c r="R68" i="66"/>
  <c r="F89" i="66"/>
  <c r="R56" i="66"/>
  <c r="G40" i="66"/>
  <c r="R40" i="66"/>
  <c r="G41" i="66"/>
  <c r="G42" i="66"/>
  <c r="R42" i="66"/>
  <c r="G45" i="66"/>
  <c r="R45" i="66"/>
  <c r="G46" i="66"/>
  <c r="G8" i="66"/>
  <c r="R8" i="66"/>
  <c r="G9" i="66"/>
  <c r="G10" i="66"/>
  <c r="R10" i="66"/>
  <c r="G12" i="66"/>
  <c r="R12" i="66"/>
  <c r="G13" i="66"/>
  <c r="G14" i="66"/>
  <c r="R14" i="66"/>
  <c r="G16" i="66"/>
  <c r="R16" i="66"/>
  <c r="P32" i="66"/>
  <c r="P61" i="66"/>
  <c r="K61" i="66"/>
  <c r="I61" i="66"/>
  <c r="D61" i="66"/>
  <c r="B61" i="66"/>
  <c r="D6" i="66"/>
  <c r="K6" i="66"/>
  <c r="N8" i="66"/>
  <c r="D38" i="66"/>
  <c r="K38" i="66"/>
  <c r="N40" i="66"/>
  <c r="I6" i="66"/>
  <c r="P6" i="66"/>
  <c r="N9" i="66"/>
  <c r="G11" i="66"/>
  <c r="N13" i="66"/>
  <c r="G15" i="66"/>
  <c r="E32" i="66"/>
  <c r="G32" i="66" s="1"/>
  <c r="L32" i="66"/>
  <c r="Q32" i="66"/>
  <c r="B38" i="66"/>
  <c r="I38" i="66"/>
  <c r="P38" i="66"/>
  <c r="N41" i="66"/>
  <c r="G43" i="66"/>
  <c r="E6" i="66"/>
  <c r="J6" i="66" s="1"/>
  <c r="L6" i="66"/>
  <c r="Q6" i="66"/>
  <c r="G7" i="66"/>
  <c r="K32" i="66"/>
  <c r="K33" i="66" s="1"/>
  <c r="C38" i="66"/>
  <c r="E38" i="66"/>
  <c r="J38" i="66"/>
  <c r="L38" i="66"/>
  <c r="Q38" i="66"/>
  <c r="G39" i="66"/>
  <c r="R43" i="66"/>
  <c r="G44" i="66"/>
  <c r="N46" i="66"/>
  <c r="E55" i="66"/>
  <c r="L55" i="66"/>
  <c r="C61" i="66"/>
  <c r="J61" i="66"/>
  <c r="G62" i="66"/>
  <c r="G63" i="66"/>
  <c r="N65" i="66"/>
  <c r="G67" i="66"/>
  <c r="K89" i="66"/>
  <c r="K55" i="66"/>
  <c r="K56" i="66" s="1"/>
  <c r="L89" i="66"/>
  <c r="N89" i="66" s="1"/>
  <c r="M6" i="65"/>
  <c r="M8" i="65" s="1"/>
  <c r="O8" i="65"/>
  <c r="T7" i="65"/>
  <c r="T6" i="65"/>
  <c r="P7" i="65"/>
  <c r="H8" i="65"/>
  <c r="R8" i="65"/>
  <c r="I7" i="65"/>
  <c r="S8" i="65"/>
  <c r="N83" i="70" l="1"/>
  <c r="G55" i="66"/>
  <c r="N56" i="70"/>
  <c r="G89" i="66"/>
  <c r="N61" i="68"/>
  <c r="I7" i="67"/>
  <c r="R89" i="66"/>
  <c r="N55" i="66"/>
  <c r="E57" i="70"/>
  <c r="G56" i="70"/>
  <c r="G61" i="68"/>
  <c r="I8" i="65"/>
  <c r="P8" i="67"/>
  <c r="P8" i="65"/>
  <c r="I8" i="67"/>
  <c r="P6" i="65"/>
  <c r="I6" i="65"/>
  <c r="T8" i="67"/>
  <c r="N8" i="69"/>
  <c r="P8" i="69" s="1"/>
  <c r="I6" i="69"/>
  <c r="P6" i="67"/>
  <c r="N32" i="68"/>
  <c r="N33" i="70"/>
  <c r="T8" i="65"/>
  <c r="R32" i="70"/>
  <c r="G32" i="70"/>
  <c r="E84" i="70"/>
  <c r="L57" i="70"/>
  <c r="N32" i="70"/>
  <c r="T8" i="69"/>
  <c r="R32" i="68"/>
  <c r="L33" i="68"/>
  <c r="N33" i="68" s="1"/>
  <c r="N32" i="66"/>
  <c r="R32" i="66"/>
  <c r="L33" i="66"/>
  <c r="N33" i="66" s="1"/>
  <c r="E56" i="66"/>
  <c r="E33" i="66"/>
  <c r="L56" i="66"/>
  <c r="F59" i="47"/>
  <c r="F89" i="46"/>
  <c r="J95" i="48" l="1"/>
  <c r="I95" i="48"/>
  <c r="M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F60" i="47"/>
  <c r="M83" i="48"/>
  <c r="M84" i="48"/>
  <c r="M85" i="48"/>
  <c r="M86" i="48"/>
  <c r="F83" i="48"/>
  <c r="F84" i="48"/>
  <c r="F85" i="48"/>
  <c r="F86" i="48"/>
  <c r="J31" i="58" l="1"/>
  <c r="K31" i="58"/>
  <c r="J29" i="58"/>
  <c r="K29" i="58"/>
  <c r="C32" i="58"/>
  <c r="D32" i="58"/>
  <c r="E32" i="58"/>
  <c r="F32" i="58"/>
  <c r="G32" i="58"/>
  <c r="H32" i="58"/>
  <c r="I32" i="58"/>
  <c r="J32" i="58"/>
  <c r="K32" i="58"/>
  <c r="L33" i="58" s="1"/>
  <c r="B32" i="58"/>
  <c r="C21" i="58"/>
  <c r="D21" i="58"/>
  <c r="E21" i="58"/>
  <c r="F21" i="58"/>
  <c r="G21" i="58"/>
  <c r="H21" i="58"/>
  <c r="I21" i="58"/>
  <c r="J21" i="58"/>
  <c r="J22" i="58" s="1"/>
  <c r="K21" i="58"/>
  <c r="L22" i="58" s="1"/>
  <c r="B21" i="58"/>
  <c r="C10" i="58"/>
  <c r="D10" i="58"/>
  <c r="E10" i="58"/>
  <c r="F10" i="58"/>
  <c r="G10" i="58"/>
  <c r="H10" i="58"/>
  <c r="I10" i="58"/>
  <c r="J10" i="58"/>
  <c r="K10" i="58"/>
  <c r="L11" i="58" s="1"/>
  <c r="B10" i="58"/>
  <c r="J20" i="58"/>
  <c r="K20" i="58"/>
  <c r="J18" i="58"/>
  <c r="K18" i="58"/>
  <c r="K9" i="58"/>
  <c r="K7" i="58"/>
  <c r="J9" i="58"/>
  <c r="J11" i="58"/>
  <c r="J7" i="58"/>
  <c r="V66" i="60"/>
  <c r="W66" i="60" s="1"/>
  <c r="V65" i="60"/>
  <c r="J66" i="60"/>
  <c r="J65" i="60"/>
  <c r="S64" i="60"/>
  <c r="T64" i="60"/>
  <c r="S65" i="60"/>
  <c r="T65" i="60"/>
  <c r="S66" i="60"/>
  <c r="T66" i="60"/>
  <c r="S67" i="60"/>
  <c r="T67" i="60"/>
  <c r="V67" i="60"/>
  <c r="W67" i="60" s="1"/>
  <c r="G64" i="60"/>
  <c r="H64" i="60"/>
  <c r="G65" i="60"/>
  <c r="H65" i="60"/>
  <c r="G66" i="60"/>
  <c r="H66" i="60"/>
  <c r="G67" i="60"/>
  <c r="H67" i="60"/>
  <c r="AE67" i="60" s="1"/>
  <c r="J67" i="60"/>
  <c r="AD51" i="60"/>
  <c r="AE51" i="60"/>
  <c r="AD52" i="60"/>
  <c r="AE52" i="60"/>
  <c r="AD53" i="60"/>
  <c r="AE53" i="60"/>
  <c r="AD54" i="60"/>
  <c r="AE54" i="60"/>
  <c r="AD55" i="60"/>
  <c r="AE55" i="60"/>
  <c r="AD56" i="60"/>
  <c r="AE56" i="60"/>
  <c r="AD57" i="60"/>
  <c r="AE57" i="60"/>
  <c r="AD58" i="60"/>
  <c r="AE58" i="60"/>
  <c r="AD59" i="60"/>
  <c r="AE59" i="60"/>
  <c r="AD60" i="60"/>
  <c r="AE60" i="60"/>
  <c r="AD61" i="60"/>
  <c r="AE61" i="60"/>
  <c r="AD62" i="60"/>
  <c r="AE62" i="60"/>
  <c r="AE65" i="60"/>
  <c r="V44" i="60"/>
  <c r="V43" i="60"/>
  <c r="S42" i="60"/>
  <c r="T42" i="60"/>
  <c r="S43" i="60"/>
  <c r="T43" i="60"/>
  <c r="S44" i="60"/>
  <c r="T44" i="60"/>
  <c r="S45" i="60"/>
  <c r="T45" i="60"/>
  <c r="V45" i="60"/>
  <c r="J44" i="60"/>
  <c r="K44" i="60" s="1"/>
  <c r="J43" i="60"/>
  <c r="K43" i="60" s="1"/>
  <c r="G42" i="60"/>
  <c r="AD42" i="60" s="1"/>
  <c r="H42" i="60"/>
  <c r="G43" i="60"/>
  <c r="H43" i="60"/>
  <c r="G44" i="60"/>
  <c r="AD44" i="60" s="1"/>
  <c r="H44" i="60"/>
  <c r="G45" i="60"/>
  <c r="AD45" i="60" s="1"/>
  <c r="H45" i="60"/>
  <c r="J45" i="60"/>
  <c r="K45" i="60" s="1"/>
  <c r="AD29" i="60"/>
  <c r="AE29" i="60"/>
  <c r="AD30" i="60"/>
  <c r="AE30" i="60"/>
  <c r="AD31" i="60"/>
  <c r="AE31" i="60"/>
  <c r="AD32" i="60"/>
  <c r="AE32" i="60"/>
  <c r="AD33" i="60"/>
  <c r="AE33" i="60"/>
  <c r="AD34" i="60"/>
  <c r="AE34" i="60"/>
  <c r="AD35" i="60"/>
  <c r="AE35" i="60"/>
  <c r="AD36" i="60"/>
  <c r="AE36" i="60"/>
  <c r="AD37" i="60"/>
  <c r="AE37" i="60"/>
  <c r="AD38" i="60"/>
  <c r="AE38" i="60"/>
  <c r="AD39" i="60"/>
  <c r="AE39" i="60"/>
  <c r="AD40" i="60"/>
  <c r="AE40" i="60"/>
  <c r="V23" i="60"/>
  <c r="W23" i="60" s="1"/>
  <c r="V22" i="60"/>
  <c r="V21" i="60"/>
  <c r="S20" i="60"/>
  <c r="T20" i="60"/>
  <c r="S21" i="60"/>
  <c r="T21" i="60"/>
  <c r="S22" i="60"/>
  <c r="T22" i="60"/>
  <c r="S23" i="60"/>
  <c r="T23" i="60"/>
  <c r="J23" i="60"/>
  <c r="J21" i="60"/>
  <c r="AD7" i="60"/>
  <c r="AE7" i="60"/>
  <c r="AD8" i="60"/>
  <c r="AE8" i="60"/>
  <c r="AD9" i="60"/>
  <c r="AE9" i="60"/>
  <c r="AD10" i="60"/>
  <c r="AE10" i="60"/>
  <c r="AD11" i="60"/>
  <c r="AE11" i="60"/>
  <c r="AD12" i="60"/>
  <c r="AE12" i="60"/>
  <c r="AD13" i="60"/>
  <c r="AE13" i="60"/>
  <c r="AD14" i="60"/>
  <c r="AE14" i="60"/>
  <c r="AD15" i="60"/>
  <c r="AE15" i="60"/>
  <c r="AD16" i="60"/>
  <c r="AE16" i="60"/>
  <c r="AD17" i="60"/>
  <c r="AE17" i="60"/>
  <c r="AD18" i="60"/>
  <c r="AE18" i="60"/>
  <c r="AE45" i="60" l="1"/>
  <c r="AE44" i="60"/>
  <c r="AE43" i="60"/>
  <c r="AD64" i="60"/>
  <c r="W22" i="60"/>
  <c r="AG22" i="60"/>
  <c r="AH22" i="60" s="1"/>
  <c r="W65" i="60"/>
  <c r="W21" i="60"/>
  <c r="W19" i="60"/>
  <c r="AG67" i="60"/>
  <c r="AH67" i="60" s="1"/>
  <c r="K67" i="60"/>
  <c r="AG65" i="60"/>
  <c r="AH65" i="60" s="1"/>
  <c r="K65" i="60"/>
  <c r="K66" i="60"/>
  <c r="AG66" i="60"/>
  <c r="AH66" i="60" s="1"/>
  <c r="AG45" i="60"/>
  <c r="AH45" i="60" s="1"/>
  <c r="W45" i="60"/>
  <c r="AG44" i="60"/>
  <c r="AH44" i="60" s="1"/>
  <c r="W44" i="60"/>
  <c r="AG43" i="60"/>
  <c r="AH43" i="60" s="1"/>
  <c r="W43" i="60"/>
  <c r="AG23" i="60"/>
  <c r="AH23" i="60" s="1"/>
  <c r="K23" i="60"/>
  <c r="AG21" i="60"/>
  <c r="AH21" i="60" s="1"/>
  <c r="K21" i="60"/>
  <c r="AE42" i="60"/>
  <c r="AE66" i="60"/>
  <c r="K11" i="58"/>
  <c r="AD43" i="60"/>
  <c r="K22" i="58"/>
  <c r="AD67" i="60"/>
  <c r="AD66" i="60"/>
  <c r="AD65" i="60"/>
  <c r="AE64" i="60"/>
  <c r="J33" i="58"/>
  <c r="K33" i="58"/>
  <c r="G20" i="60"/>
  <c r="AD20" i="60" s="1"/>
  <c r="G21" i="60"/>
  <c r="AD21" i="60" s="1"/>
  <c r="G22" i="60"/>
  <c r="AD22" i="60" s="1"/>
  <c r="G23" i="60"/>
  <c r="AD23" i="60" s="1"/>
  <c r="R67" i="60"/>
  <c r="Q67" i="60"/>
  <c r="P67" i="60"/>
  <c r="O67" i="60"/>
  <c r="N67" i="60"/>
  <c r="F67" i="60"/>
  <c r="E67" i="60"/>
  <c r="D67" i="60"/>
  <c r="C67" i="60"/>
  <c r="B67" i="60"/>
  <c r="R66" i="60"/>
  <c r="Q66" i="60"/>
  <c r="P66" i="60"/>
  <c r="O66" i="60"/>
  <c r="N66" i="60"/>
  <c r="F66" i="60"/>
  <c r="E66" i="60"/>
  <c r="D66" i="60"/>
  <c r="C66" i="60"/>
  <c r="B66" i="60"/>
  <c r="R65" i="60"/>
  <c r="Q65" i="60"/>
  <c r="P65" i="60"/>
  <c r="O65" i="60"/>
  <c r="N65" i="60"/>
  <c r="F65" i="60"/>
  <c r="E65" i="60"/>
  <c r="D65" i="60"/>
  <c r="C65" i="60"/>
  <c r="B65" i="60"/>
  <c r="R64" i="60"/>
  <c r="Q64" i="60"/>
  <c r="P64" i="60"/>
  <c r="O64" i="60"/>
  <c r="N64" i="60"/>
  <c r="F64" i="60"/>
  <c r="E64" i="60"/>
  <c r="D64" i="60"/>
  <c r="C64" i="60"/>
  <c r="B64" i="60"/>
  <c r="AC62" i="60"/>
  <c r="AB62" i="60"/>
  <c r="AA62" i="60"/>
  <c r="Z62" i="60"/>
  <c r="Y62" i="60"/>
  <c r="AC61" i="60"/>
  <c r="AB61" i="60"/>
  <c r="AA61" i="60"/>
  <c r="Z61" i="60"/>
  <c r="Y61" i="60"/>
  <c r="AC60" i="60"/>
  <c r="AB60" i="60"/>
  <c r="AA60" i="60"/>
  <c r="Z60" i="60"/>
  <c r="Y60" i="60"/>
  <c r="AC59" i="60"/>
  <c r="AB59" i="60"/>
  <c r="AA59" i="60"/>
  <c r="Z59" i="60"/>
  <c r="Y59" i="60"/>
  <c r="AC58" i="60"/>
  <c r="AB58" i="60"/>
  <c r="AA58" i="60"/>
  <c r="Z58" i="60"/>
  <c r="Y58" i="60"/>
  <c r="AC57" i="60"/>
  <c r="AB57" i="60"/>
  <c r="AA57" i="60"/>
  <c r="Z57" i="60"/>
  <c r="Y57" i="60"/>
  <c r="AC56" i="60"/>
  <c r="AB56" i="60"/>
  <c r="AA56" i="60"/>
  <c r="Z56" i="60"/>
  <c r="Y56" i="60"/>
  <c r="AC55" i="60"/>
  <c r="AB55" i="60"/>
  <c r="AA55" i="60"/>
  <c r="Z55" i="60"/>
  <c r="Y55" i="60"/>
  <c r="AC54" i="60"/>
  <c r="AB54" i="60"/>
  <c r="AA54" i="60"/>
  <c r="Z54" i="60"/>
  <c r="Y54" i="60"/>
  <c r="AC53" i="60"/>
  <c r="AB53" i="60"/>
  <c r="AA53" i="60"/>
  <c r="Z53" i="60"/>
  <c r="Y53" i="60"/>
  <c r="AC52" i="60"/>
  <c r="AB52" i="60"/>
  <c r="AA52" i="60"/>
  <c r="Z52" i="60"/>
  <c r="Y52" i="60"/>
  <c r="AC51" i="60"/>
  <c r="AB51" i="60"/>
  <c r="AA51" i="60"/>
  <c r="Z51" i="60"/>
  <c r="Y51" i="60"/>
  <c r="R45" i="60"/>
  <c r="Q45" i="60"/>
  <c r="P45" i="60"/>
  <c r="O45" i="60"/>
  <c r="N45" i="60"/>
  <c r="F45" i="60"/>
  <c r="E45" i="60"/>
  <c r="D45" i="60"/>
  <c r="C45" i="60"/>
  <c r="B45" i="60"/>
  <c r="R44" i="60"/>
  <c r="Q44" i="60"/>
  <c r="P44" i="60"/>
  <c r="O44" i="60"/>
  <c r="N44" i="60"/>
  <c r="F44" i="60"/>
  <c r="E44" i="60"/>
  <c r="D44" i="60"/>
  <c r="C44" i="60"/>
  <c r="B44" i="60"/>
  <c r="R43" i="60"/>
  <c r="Q43" i="60"/>
  <c r="P43" i="60"/>
  <c r="O43" i="60"/>
  <c r="N43" i="60"/>
  <c r="F43" i="60"/>
  <c r="E43" i="60"/>
  <c r="D43" i="60"/>
  <c r="C43" i="60"/>
  <c r="B43" i="60"/>
  <c r="R42" i="60"/>
  <c r="Q42" i="60"/>
  <c r="P42" i="60"/>
  <c r="O42" i="60"/>
  <c r="N42" i="60"/>
  <c r="F42" i="60"/>
  <c r="E42" i="60"/>
  <c r="D42" i="60"/>
  <c r="C42" i="60"/>
  <c r="B42" i="60"/>
  <c r="AC40" i="60"/>
  <c r="AB40" i="60"/>
  <c r="AA40" i="60"/>
  <c r="Z40" i="60"/>
  <c r="Y40" i="60"/>
  <c r="AC39" i="60"/>
  <c r="AB39" i="60"/>
  <c r="AA39" i="60"/>
  <c r="Z39" i="60"/>
  <c r="Y39" i="60"/>
  <c r="AC38" i="60"/>
  <c r="AB38" i="60"/>
  <c r="AA38" i="60"/>
  <c r="Z38" i="60"/>
  <c r="Y38" i="60"/>
  <c r="AC37" i="60"/>
  <c r="AB37" i="60"/>
  <c r="AA37" i="60"/>
  <c r="Z37" i="60"/>
  <c r="Y37" i="60"/>
  <c r="AC36" i="60"/>
  <c r="AB36" i="60"/>
  <c r="AA36" i="60"/>
  <c r="Z36" i="60"/>
  <c r="Y36" i="60"/>
  <c r="AC35" i="60"/>
  <c r="AB35" i="60"/>
  <c r="AA35" i="60"/>
  <c r="Z35" i="60"/>
  <c r="Y35" i="60"/>
  <c r="AC34" i="60"/>
  <c r="AB34" i="60"/>
  <c r="AA34" i="60"/>
  <c r="Z34" i="60"/>
  <c r="Y34" i="60"/>
  <c r="AC33" i="60"/>
  <c r="AB33" i="60"/>
  <c r="AA33" i="60"/>
  <c r="Z33" i="60"/>
  <c r="Y33" i="60"/>
  <c r="AC32" i="60"/>
  <c r="AB32" i="60"/>
  <c r="AA32" i="60"/>
  <c r="Z32" i="60"/>
  <c r="Y32" i="60"/>
  <c r="AC31" i="60"/>
  <c r="AB31" i="60"/>
  <c r="AA31" i="60"/>
  <c r="Z31" i="60"/>
  <c r="Y31" i="60"/>
  <c r="AC30" i="60"/>
  <c r="AB30" i="60"/>
  <c r="AA30" i="60"/>
  <c r="Z30" i="60"/>
  <c r="Y30" i="60"/>
  <c r="AC29" i="60"/>
  <c r="AB29" i="60"/>
  <c r="AA29" i="60"/>
  <c r="Z29" i="60"/>
  <c r="Y29" i="60"/>
  <c r="R23" i="60"/>
  <c r="Q23" i="60"/>
  <c r="P23" i="60"/>
  <c r="O23" i="60"/>
  <c r="N23" i="60"/>
  <c r="H23" i="60"/>
  <c r="AE23" i="60" s="1"/>
  <c r="F23" i="60"/>
  <c r="E23" i="60"/>
  <c r="D23" i="60"/>
  <c r="C23" i="60"/>
  <c r="B23" i="60"/>
  <c r="R22" i="60"/>
  <c r="Q22" i="60"/>
  <c r="P22" i="60"/>
  <c r="O22" i="60"/>
  <c r="N22" i="60"/>
  <c r="H22" i="60"/>
  <c r="AE22" i="60" s="1"/>
  <c r="F22" i="60"/>
  <c r="E22" i="60"/>
  <c r="D22" i="60"/>
  <c r="C22" i="60"/>
  <c r="B22" i="60"/>
  <c r="R21" i="60"/>
  <c r="Q21" i="60"/>
  <c r="P21" i="60"/>
  <c r="O21" i="60"/>
  <c r="N21" i="60"/>
  <c r="H21" i="60"/>
  <c r="AE21" i="60" s="1"/>
  <c r="F21" i="60"/>
  <c r="E21" i="60"/>
  <c r="D21" i="60"/>
  <c r="C21" i="60"/>
  <c r="B21" i="60"/>
  <c r="R20" i="60"/>
  <c r="Q20" i="60"/>
  <c r="P20" i="60"/>
  <c r="O20" i="60"/>
  <c r="N20" i="60"/>
  <c r="H20" i="60"/>
  <c r="AE20" i="60" s="1"/>
  <c r="F20" i="60"/>
  <c r="E20" i="60"/>
  <c r="D20" i="60"/>
  <c r="C20" i="60"/>
  <c r="B20" i="60"/>
  <c r="AC18" i="60"/>
  <c r="AB18" i="60"/>
  <c r="AA18" i="60"/>
  <c r="Z18" i="60"/>
  <c r="Y18" i="60"/>
  <c r="AC17" i="60"/>
  <c r="AB17" i="60"/>
  <c r="AA17" i="60"/>
  <c r="Z17" i="60"/>
  <c r="Y17" i="60"/>
  <c r="AC16" i="60"/>
  <c r="AB16" i="60"/>
  <c r="AA16" i="60"/>
  <c r="Z16" i="60"/>
  <c r="Y16" i="60"/>
  <c r="AC15" i="60"/>
  <c r="AB15" i="60"/>
  <c r="AA15" i="60"/>
  <c r="Z15" i="60"/>
  <c r="Y15" i="60"/>
  <c r="AC14" i="60"/>
  <c r="AB14" i="60"/>
  <c r="AA14" i="60"/>
  <c r="Z14" i="60"/>
  <c r="Y14" i="60"/>
  <c r="AC13" i="60"/>
  <c r="AB13" i="60"/>
  <c r="AA13" i="60"/>
  <c r="Z13" i="60"/>
  <c r="Y13" i="60"/>
  <c r="AC12" i="60"/>
  <c r="AB12" i="60"/>
  <c r="AA12" i="60"/>
  <c r="Z12" i="60"/>
  <c r="Y12" i="60"/>
  <c r="AC11" i="60"/>
  <c r="AB11" i="60"/>
  <c r="AA11" i="60"/>
  <c r="Z11" i="60"/>
  <c r="Y11" i="60"/>
  <c r="AC10" i="60"/>
  <c r="AB10" i="60"/>
  <c r="AA10" i="60"/>
  <c r="Z10" i="60"/>
  <c r="Y10" i="60"/>
  <c r="AC9" i="60"/>
  <c r="AB9" i="60"/>
  <c r="AA9" i="60"/>
  <c r="Z9" i="60"/>
  <c r="Y9" i="60"/>
  <c r="AC8" i="60"/>
  <c r="AB8" i="60"/>
  <c r="AA8" i="60"/>
  <c r="Z8" i="60"/>
  <c r="Y8" i="60"/>
  <c r="AC7" i="60"/>
  <c r="AB7" i="60"/>
  <c r="AA7" i="60"/>
  <c r="Z7" i="60"/>
  <c r="Y7" i="60"/>
  <c r="Z23" i="60" l="1"/>
  <c r="Z21" i="60"/>
  <c r="Y22" i="60"/>
  <c r="AA22" i="60"/>
  <c r="W63" i="60"/>
  <c r="AG63" i="60"/>
  <c r="AH63" i="60" s="1"/>
  <c r="AG41" i="60"/>
  <c r="AH41" i="60" s="1"/>
  <c r="W41" i="60"/>
  <c r="AG19" i="60"/>
  <c r="AH19" i="60" s="1"/>
  <c r="K19" i="60"/>
  <c r="Z20" i="60"/>
  <c r="Y21" i="60"/>
  <c r="AA21" i="60"/>
  <c r="Z22" i="60"/>
  <c r="Y23" i="60"/>
  <c r="AA23" i="60"/>
  <c r="Y20" i="60"/>
  <c r="AA20" i="60"/>
  <c r="Z64" i="60"/>
  <c r="Z65" i="60"/>
  <c r="Z66" i="60"/>
  <c r="Y67" i="60"/>
  <c r="AA67" i="60"/>
  <c r="Y64" i="60"/>
  <c r="AA64" i="60"/>
  <c r="Y65" i="60"/>
  <c r="AA65" i="60"/>
  <c r="Y66" i="60"/>
  <c r="AA66" i="60"/>
  <c r="Z67" i="60"/>
  <c r="AH26" i="60"/>
  <c r="Y42" i="60"/>
  <c r="AA42" i="60"/>
  <c r="Y43" i="60"/>
  <c r="AA43" i="60"/>
  <c r="Z44" i="60"/>
  <c r="Z45" i="60"/>
  <c r="Z42" i="60"/>
  <c r="Y44" i="60"/>
  <c r="AA44" i="60"/>
  <c r="Y45" i="60"/>
  <c r="AA45" i="60"/>
  <c r="AB20" i="60"/>
  <c r="AB21" i="60"/>
  <c r="AB22" i="60"/>
  <c r="AB23" i="60"/>
  <c r="AC42" i="60"/>
  <c r="AC43" i="60"/>
  <c r="AC44" i="60"/>
  <c r="AC45" i="60"/>
  <c r="AB64" i="60"/>
  <c r="AB65" i="60"/>
  <c r="AB66" i="60"/>
  <c r="AB67" i="60"/>
  <c r="AC20" i="60"/>
  <c r="AC21" i="60"/>
  <c r="AC22" i="60"/>
  <c r="AC23" i="60"/>
  <c r="AB42" i="60"/>
  <c r="AB44" i="60"/>
  <c r="AB45" i="60"/>
  <c r="AC64" i="60"/>
  <c r="AC65" i="60"/>
  <c r="AC66" i="60"/>
  <c r="AC67" i="60"/>
  <c r="Z43" i="60"/>
  <c r="AB43" i="60"/>
  <c r="F34" i="58" l="1"/>
  <c r="E34" i="58"/>
  <c r="D34" i="58"/>
  <c r="C34" i="58"/>
  <c r="B34" i="58"/>
  <c r="I33" i="58"/>
  <c r="H33" i="58"/>
  <c r="G33" i="58"/>
  <c r="F33" i="58"/>
  <c r="E33" i="58"/>
  <c r="D33" i="58"/>
  <c r="C33" i="58"/>
  <c r="H31" i="58"/>
  <c r="G31" i="58"/>
  <c r="F31" i="58"/>
  <c r="E31" i="58"/>
  <c r="D31" i="58"/>
  <c r="C31" i="58"/>
  <c r="O31" i="58"/>
  <c r="I31" i="58"/>
  <c r="H29" i="58"/>
  <c r="G29" i="58"/>
  <c r="F29" i="58"/>
  <c r="E29" i="58"/>
  <c r="D29" i="58"/>
  <c r="C29" i="58"/>
  <c r="O34" i="58"/>
  <c r="N34" i="58"/>
  <c r="O26" i="58"/>
  <c r="N26" i="58"/>
  <c r="M26" i="58"/>
  <c r="F23" i="58"/>
  <c r="E23" i="58"/>
  <c r="D23" i="58"/>
  <c r="C23" i="58"/>
  <c r="B23" i="58"/>
  <c r="I22" i="58"/>
  <c r="H22" i="58"/>
  <c r="G22" i="58"/>
  <c r="F22" i="58"/>
  <c r="E22" i="58"/>
  <c r="D22" i="58"/>
  <c r="C22" i="58"/>
  <c r="H20" i="58"/>
  <c r="G20" i="58"/>
  <c r="F20" i="58"/>
  <c r="E20" i="58"/>
  <c r="D20" i="58"/>
  <c r="C20" i="58"/>
  <c r="AF19" i="58"/>
  <c r="O20" i="58"/>
  <c r="AF18" i="58"/>
  <c r="H18" i="58"/>
  <c r="G18" i="58"/>
  <c r="F18" i="58"/>
  <c r="E18" i="58"/>
  <c r="D18" i="58"/>
  <c r="C18" i="58"/>
  <c r="AF17" i="58"/>
  <c r="N23" i="58"/>
  <c r="I18" i="58"/>
  <c r="AF16" i="58"/>
  <c r="AF15" i="58"/>
  <c r="O15" i="58"/>
  <c r="N15" i="58"/>
  <c r="M15" i="58"/>
  <c r="AF14" i="58"/>
  <c r="N25" i="58"/>
  <c r="AF13" i="58"/>
  <c r="AF12" i="58"/>
  <c r="F12" i="58"/>
  <c r="E12" i="58"/>
  <c r="D12" i="58"/>
  <c r="C12" i="58"/>
  <c r="B12" i="58"/>
  <c r="AF11" i="58"/>
  <c r="I11" i="58"/>
  <c r="H11" i="58"/>
  <c r="G11" i="58"/>
  <c r="F11" i="58"/>
  <c r="E11" i="58"/>
  <c r="D11" i="58"/>
  <c r="C11" i="58"/>
  <c r="AF10" i="58"/>
  <c r="AF9" i="58"/>
  <c r="H9" i="58"/>
  <c r="G9" i="58"/>
  <c r="F9" i="58"/>
  <c r="E9" i="58"/>
  <c r="D9" i="58"/>
  <c r="C9" i="58"/>
  <c r="AF8" i="58"/>
  <c r="O9" i="58"/>
  <c r="H7" i="58"/>
  <c r="G7" i="58"/>
  <c r="F7" i="58"/>
  <c r="E7" i="58"/>
  <c r="D7" i="58"/>
  <c r="C7" i="58"/>
  <c r="O12" i="58"/>
  <c r="N12" i="58"/>
  <c r="O18" i="58" l="1"/>
  <c r="I7" i="58"/>
  <c r="O7" i="58"/>
  <c r="I9" i="58"/>
  <c r="N10" i="58"/>
  <c r="I20" i="58"/>
  <c r="O21" i="58"/>
  <c r="O23" i="58"/>
  <c r="I29" i="58"/>
  <c r="O29" i="58"/>
  <c r="N32" i="58"/>
  <c r="O10" i="58"/>
  <c r="N21" i="58"/>
  <c r="O32" i="58"/>
  <c r="O33" i="58" l="1"/>
  <c r="O11" i="58"/>
  <c r="O22" i="58"/>
  <c r="L59" i="49" l="1"/>
  <c r="K59" i="49"/>
  <c r="E59" i="49"/>
  <c r="D59" i="49"/>
  <c r="H59" i="49" s="1"/>
  <c r="L58" i="49"/>
  <c r="K58" i="49"/>
  <c r="E58" i="49"/>
  <c r="H58" i="49" s="1"/>
  <c r="D58" i="49"/>
  <c r="K57" i="49"/>
  <c r="R57" i="49" s="1"/>
  <c r="D57" i="49"/>
  <c r="L56" i="49"/>
  <c r="O56" i="49" s="1"/>
  <c r="K56" i="49"/>
  <c r="E56" i="49"/>
  <c r="H56" i="49" s="1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T53" i="49" s="1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G50" i="49"/>
  <c r="I50" i="49" s="1"/>
  <c r="S49" i="49"/>
  <c r="R49" i="49"/>
  <c r="T49" i="49" s="1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T46" i="49" s="1"/>
  <c r="R46" i="49"/>
  <c r="O46" i="49"/>
  <c r="N46" i="49"/>
  <c r="M46" i="49"/>
  <c r="H46" i="49"/>
  <c r="G46" i="49"/>
  <c r="I46" i="49" s="1"/>
  <c r="F46" i="49"/>
  <c r="S45" i="49"/>
  <c r="R45" i="49"/>
  <c r="O45" i="49"/>
  <c r="N45" i="49"/>
  <c r="N55" i="49" s="1"/>
  <c r="M45" i="49"/>
  <c r="M55" i="49" s="1"/>
  <c r="H45" i="49"/>
  <c r="G45" i="49"/>
  <c r="G55" i="49" s="1"/>
  <c r="F45" i="49"/>
  <c r="F55" i="49" s="1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H40" i="49" s="1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T34" i="49" s="1"/>
  <c r="O34" i="49"/>
  <c r="H34" i="49"/>
  <c r="R33" i="49"/>
  <c r="M33" i="49"/>
  <c r="F33" i="49"/>
  <c r="E33" i="49"/>
  <c r="G33" i="49" s="1"/>
  <c r="I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P31" i="49" s="1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L38" i="49" s="1"/>
  <c r="F28" i="49"/>
  <c r="E28" i="49"/>
  <c r="S27" i="49"/>
  <c r="T27" i="49" s="1"/>
  <c r="R27" i="49"/>
  <c r="O27" i="49"/>
  <c r="N27" i="49"/>
  <c r="M27" i="49"/>
  <c r="H27" i="49"/>
  <c r="G27" i="49"/>
  <c r="I27" i="49" s="1"/>
  <c r="F27" i="49"/>
  <c r="S26" i="49"/>
  <c r="R26" i="49"/>
  <c r="O26" i="49"/>
  <c r="N26" i="49"/>
  <c r="M26" i="49"/>
  <c r="M36" i="49" s="1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O39" i="49" l="1"/>
  <c r="N48" i="49"/>
  <c r="P48" i="49" s="1"/>
  <c r="T50" i="49"/>
  <c r="T54" i="49"/>
  <c r="F56" i="49"/>
  <c r="R56" i="49"/>
  <c r="F57" i="49"/>
  <c r="F58" i="49"/>
  <c r="R58" i="49"/>
  <c r="R59" i="49"/>
  <c r="T29" i="49"/>
  <c r="P55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I55" i="49"/>
  <c r="E57" i="49"/>
  <c r="G49" i="49"/>
  <c r="I49" i="49" s="1"/>
  <c r="G48" i="49"/>
  <c r="I48" i="49" s="1"/>
  <c r="H47" i="49"/>
  <c r="G47" i="49"/>
  <c r="I47" i="49" s="1"/>
  <c r="L57" i="49"/>
  <c r="I51" i="49"/>
  <c r="I52" i="49"/>
  <c r="S52" i="49"/>
  <c r="T52" i="49" s="1"/>
  <c r="G59" i="49"/>
  <c r="T59" i="49"/>
  <c r="H55" i="49"/>
  <c r="R55" i="49"/>
  <c r="T55" i="49" s="1"/>
  <c r="G56" i="49"/>
  <c r="I56" i="49" s="1"/>
  <c r="N56" i="49"/>
  <c r="S56" i="49"/>
  <c r="T56" i="49" s="1"/>
  <c r="M57" i="49"/>
  <c r="G58" i="49"/>
  <c r="I58" i="49" s="1"/>
  <c r="N58" i="49"/>
  <c r="S58" i="49"/>
  <c r="T58" i="49" s="1"/>
  <c r="F59" i="49"/>
  <c r="M59" i="49"/>
  <c r="O59" i="49"/>
  <c r="I45" i="49"/>
  <c r="P45" i="49"/>
  <c r="N47" i="49"/>
  <c r="P47" i="49" s="1"/>
  <c r="S47" i="49"/>
  <c r="T47" i="49" s="1"/>
  <c r="N49" i="49"/>
  <c r="P49" i="49" s="1"/>
  <c r="M56" i="49"/>
  <c r="M58" i="49"/>
  <c r="N59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T26" i="49"/>
  <c r="F37" i="49"/>
  <c r="R37" i="49"/>
  <c r="F38" i="49"/>
  <c r="E38" i="49"/>
  <c r="S38" i="49" s="1"/>
  <c r="T38" i="49" s="1"/>
  <c r="G30" i="49"/>
  <c r="I30" i="49" s="1"/>
  <c r="G29" i="49"/>
  <c r="I29" i="49" s="1"/>
  <c r="H28" i="49"/>
  <c r="G28" i="49"/>
  <c r="I28" i="49" s="1"/>
  <c r="N38" i="49"/>
  <c r="O38" i="49"/>
  <c r="G40" i="49"/>
  <c r="F36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G39" i="49"/>
  <c r="I39" i="49" s="1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T8" i="49" s="1"/>
  <c r="R9" i="49"/>
  <c r="R10" i="49"/>
  <c r="S10" i="49"/>
  <c r="T10" i="49" s="1"/>
  <c r="R11" i="49"/>
  <c r="S11" i="49"/>
  <c r="R12" i="49"/>
  <c r="S12" i="49"/>
  <c r="T12" i="49" s="1"/>
  <c r="R13" i="49"/>
  <c r="S13" i="49"/>
  <c r="T13" i="49" s="1"/>
  <c r="R14" i="49"/>
  <c r="R15" i="49"/>
  <c r="S15" i="49"/>
  <c r="T15" i="49" s="1"/>
  <c r="R16" i="49"/>
  <c r="S16" i="49"/>
  <c r="L14" i="49"/>
  <c r="S14" i="49" s="1"/>
  <c r="L21" i="49"/>
  <c r="S21" i="49" s="1"/>
  <c r="K21" i="49"/>
  <c r="O21" i="49" s="1"/>
  <c r="L20" i="49"/>
  <c r="S20" i="49" s="1"/>
  <c r="K20" i="49"/>
  <c r="O20" i="49" s="1"/>
  <c r="K19" i="49"/>
  <c r="L18" i="49"/>
  <c r="N18" i="49" s="1"/>
  <c r="K18" i="49"/>
  <c r="O18" i="49" s="1"/>
  <c r="O10" i="49"/>
  <c r="O11" i="49"/>
  <c r="O12" i="49"/>
  <c r="O13" i="49"/>
  <c r="O15" i="49"/>
  <c r="O16" i="49"/>
  <c r="O17" i="49"/>
  <c r="N16" i="49"/>
  <c r="M16" i="49"/>
  <c r="N15" i="49"/>
  <c r="P15" i="49" s="1"/>
  <c r="N14" i="49"/>
  <c r="M14" i="49"/>
  <c r="N13" i="49"/>
  <c r="P13" i="49" s="1"/>
  <c r="M13" i="49"/>
  <c r="N12" i="49"/>
  <c r="P12" i="49" s="1"/>
  <c r="M12" i="49"/>
  <c r="M11" i="49"/>
  <c r="M9" i="49"/>
  <c r="N8" i="49"/>
  <c r="M8" i="49"/>
  <c r="N7" i="49"/>
  <c r="N17" i="49" s="1"/>
  <c r="P17" i="49" s="1"/>
  <c r="M7" i="49"/>
  <c r="M17" i="49" s="1"/>
  <c r="L9" i="49"/>
  <c r="S9" i="49" s="1"/>
  <c r="F16" i="49"/>
  <c r="G13" i="49"/>
  <c r="F14" i="49"/>
  <c r="F13" i="49"/>
  <c r="F11" i="49"/>
  <c r="F9" i="49"/>
  <c r="G8" i="49"/>
  <c r="F8" i="49"/>
  <c r="E17" i="49"/>
  <c r="S17" i="49" s="1"/>
  <c r="E18" i="49"/>
  <c r="G18" i="49" s="1"/>
  <c r="E20" i="49"/>
  <c r="E21" i="49"/>
  <c r="D21" i="49"/>
  <c r="D20" i="49"/>
  <c r="D19" i="49"/>
  <c r="D18" i="49"/>
  <c r="F18" i="49" s="1"/>
  <c r="D17" i="49"/>
  <c r="R17" i="49" s="1"/>
  <c r="E14" i="49"/>
  <c r="G16" i="49" s="1"/>
  <c r="H8" i="49"/>
  <c r="H10" i="49"/>
  <c r="H11" i="49"/>
  <c r="H12" i="49"/>
  <c r="H13" i="49"/>
  <c r="I13" i="49"/>
  <c r="H15" i="49"/>
  <c r="H16" i="49"/>
  <c r="E9" i="49"/>
  <c r="G10" i="49" s="1"/>
  <c r="I10" i="49" s="1"/>
  <c r="H18" i="49"/>
  <c r="H17" i="49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17" i="49" l="1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R18" i="49"/>
  <c r="T16" i="49"/>
  <c r="T14" i="49"/>
  <c r="T11" i="49"/>
  <c r="T9" i="49"/>
  <c r="G36" i="49"/>
  <c r="I36" i="49" s="1"/>
  <c r="G7" i="49"/>
  <c r="G12" i="49"/>
  <c r="G9" i="49"/>
  <c r="G14" i="49"/>
  <c r="I14" i="49" s="1"/>
  <c r="N9" i="49"/>
  <c r="P9" i="49" s="1"/>
  <c r="P11" i="49"/>
  <c r="P14" i="49"/>
  <c r="O9" i="49"/>
  <c r="L19" i="49"/>
  <c r="R20" i="49"/>
  <c r="T20" i="49" s="1"/>
  <c r="S18" i="49"/>
  <c r="T18" i="49" s="1"/>
  <c r="I59" i="49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I40" i="49"/>
  <c r="P38" i="49"/>
  <c r="G38" i="49"/>
  <c r="I38" i="49" s="1"/>
  <c r="H38" i="49"/>
  <c r="R21" i="49"/>
  <c r="T21" i="49" s="1"/>
  <c r="F21" i="49"/>
  <c r="I16" i="49"/>
  <c r="R19" i="49"/>
  <c r="F19" i="49"/>
  <c r="I19" i="49" s="1"/>
  <c r="F20" i="49"/>
  <c r="H21" i="49"/>
  <c r="I11" i="49"/>
  <c r="P16" i="49"/>
  <c r="O19" i="49"/>
  <c r="O14" i="49"/>
  <c r="N20" i="49"/>
  <c r="N21" i="49"/>
  <c r="M18" i="49"/>
  <c r="P18" i="49" s="1"/>
  <c r="M19" i="49"/>
  <c r="M20" i="49"/>
  <c r="P20" i="49" s="1"/>
  <c r="M21" i="49"/>
  <c r="P21" i="49" s="1"/>
  <c r="I9" i="49"/>
  <c r="I8" i="49"/>
  <c r="I12" i="49"/>
  <c r="I18" i="49"/>
  <c r="T7" i="49"/>
  <c r="I7" i="49"/>
  <c r="P7" i="49"/>
  <c r="P8" i="49"/>
  <c r="H19" i="49"/>
  <c r="Q96" i="48"/>
  <c r="P96" i="48"/>
  <c r="M96" i="48"/>
  <c r="L96" i="48"/>
  <c r="K96" i="48"/>
  <c r="F96" i="48"/>
  <c r="C95" i="48"/>
  <c r="B95" i="48"/>
  <c r="D95" i="48" s="1"/>
  <c r="L94" i="48"/>
  <c r="K94" i="48"/>
  <c r="E94" i="48"/>
  <c r="D94" i="48"/>
  <c r="L93" i="48"/>
  <c r="K93" i="48"/>
  <c r="E93" i="48"/>
  <c r="D93" i="48"/>
  <c r="L92" i="48"/>
  <c r="K92" i="48"/>
  <c r="E92" i="48"/>
  <c r="D92" i="48"/>
  <c r="L91" i="48"/>
  <c r="K91" i="48"/>
  <c r="E91" i="48"/>
  <c r="D91" i="48"/>
  <c r="L90" i="48"/>
  <c r="K90" i="48"/>
  <c r="E90" i="48"/>
  <c r="D90" i="48"/>
  <c r="L89" i="48"/>
  <c r="K89" i="48"/>
  <c r="E89" i="48"/>
  <c r="D89" i="48"/>
  <c r="L88" i="48"/>
  <c r="K88" i="48"/>
  <c r="E88" i="48"/>
  <c r="D88" i="48"/>
  <c r="L87" i="48"/>
  <c r="K87" i="48"/>
  <c r="E87" i="48"/>
  <c r="D87" i="48"/>
  <c r="Q86" i="48"/>
  <c r="P86" i="48"/>
  <c r="L86" i="48"/>
  <c r="K86" i="48"/>
  <c r="E86" i="48"/>
  <c r="D86" i="48"/>
  <c r="Q85" i="48"/>
  <c r="P85" i="48"/>
  <c r="L85" i="48"/>
  <c r="K85" i="48"/>
  <c r="E85" i="48"/>
  <c r="D85" i="48"/>
  <c r="Q84" i="48"/>
  <c r="P84" i="48"/>
  <c r="L84" i="48"/>
  <c r="K84" i="48"/>
  <c r="E84" i="48"/>
  <c r="D84" i="48"/>
  <c r="Q83" i="48"/>
  <c r="P83" i="48"/>
  <c r="L83" i="48"/>
  <c r="K83" i="48"/>
  <c r="E83" i="48"/>
  <c r="D83" i="48"/>
  <c r="Q82" i="48"/>
  <c r="P82" i="48"/>
  <c r="M82" i="48"/>
  <c r="L82" i="48"/>
  <c r="K82" i="48"/>
  <c r="F82" i="48"/>
  <c r="E82" i="48"/>
  <c r="D82" i="48"/>
  <c r="Q81" i="48"/>
  <c r="P81" i="48"/>
  <c r="M81" i="48"/>
  <c r="L81" i="48"/>
  <c r="K81" i="48"/>
  <c r="F81" i="48"/>
  <c r="E81" i="48"/>
  <c r="D81" i="48"/>
  <c r="Q80" i="48"/>
  <c r="P80" i="48"/>
  <c r="M80" i="48"/>
  <c r="L80" i="48"/>
  <c r="K80" i="48"/>
  <c r="F80" i="48"/>
  <c r="E80" i="48"/>
  <c r="D80" i="48"/>
  <c r="Q79" i="48"/>
  <c r="P79" i="48"/>
  <c r="M79" i="48"/>
  <c r="L79" i="48"/>
  <c r="K79" i="48"/>
  <c r="F79" i="48"/>
  <c r="E79" i="48"/>
  <c r="D79" i="48"/>
  <c r="Q78" i="48"/>
  <c r="P78" i="48"/>
  <c r="M78" i="48"/>
  <c r="L78" i="48"/>
  <c r="K78" i="48"/>
  <c r="F78" i="48"/>
  <c r="E78" i="48"/>
  <c r="D78" i="48"/>
  <c r="Q77" i="48"/>
  <c r="P77" i="48"/>
  <c r="M77" i="48"/>
  <c r="L77" i="48"/>
  <c r="K77" i="48"/>
  <c r="F77" i="48"/>
  <c r="E77" i="48"/>
  <c r="D77" i="48"/>
  <c r="Q76" i="48"/>
  <c r="P76" i="48"/>
  <c r="M76" i="48"/>
  <c r="L76" i="48"/>
  <c r="K76" i="48"/>
  <c r="F76" i="48"/>
  <c r="E76" i="48"/>
  <c r="D76" i="48"/>
  <c r="Q75" i="48"/>
  <c r="P75" i="48"/>
  <c r="M75" i="48"/>
  <c r="L75" i="48"/>
  <c r="K75" i="48"/>
  <c r="F75" i="48"/>
  <c r="E75" i="48"/>
  <c r="D75" i="48"/>
  <c r="Q74" i="48"/>
  <c r="P74" i="48"/>
  <c r="M74" i="48"/>
  <c r="L74" i="48"/>
  <c r="K74" i="48"/>
  <c r="F74" i="48"/>
  <c r="E74" i="48"/>
  <c r="D74" i="48"/>
  <c r="Q73" i="48"/>
  <c r="P73" i="48"/>
  <c r="M73" i="48"/>
  <c r="L73" i="48"/>
  <c r="K73" i="48"/>
  <c r="F73" i="48"/>
  <c r="E73" i="48"/>
  <c r="D73" i="48"/>
  <c r="Q72" i="48"/>
  <c r="P72" i="48"/>
  <c r="M72" i="48"/>
  <c r="L72" i="48"/>
  <c r="K72" i="48"/>
  <c r="F72" i="48"/>
  <c r="E72" i="48"/>
  <c r="D72" i="48"/>
  <c r="Q71" i="48"/>
  <c r="P71" i="48"/>
  <c r="M71" i="48"/>
  <c r="L71" i="48"/>
  <c r="K71" i="48"/>
  <c r="F71" i="48"/>
  <c r="E71" i="48"/>
  <c r="D71" i="48"/>
  <c r="Q70" i="48"/>
  <c r="P70" i="48"/>
  <c r="M70" i="48"/>
  <c r="L70" i="48"/>
  <c r="K70" i="48"/>
  <c r="F70" i="48"/>
  <c r="E70" i="48"/>
  <c r="D70" i="48"/>
  <c r="Q69" i="48"/>
  <c r="P69" i="48"/>
  <c r="M69" i="48"/>
  <c r="L69" i="48"/>
  <c r="K69" i="48"/>
  <c r="F69" i="48"/>
  <c r="E69" i="48"/>
  <c r="D69" i="48"/>
  <c r="Q68" i="48"/>
  <c r="P68" i="48"/>
  <c r="M68" i="48"/>
  <c r="L68" i="48"/>
  <c r="K68" i="48"/>
  <c r="F68" i="48"/>
  <c r="E68" i="48"/>
  <c r="D68" i="48"/>
  <c r="P66" i="48"/>
  <c r="M66" i="48"/>
  <c r="K66" i="48"/>
  <c r="I66" i="48"/>
  <c r="F66" i="48"/>
  <c r="D66" i="48"/>
  <c r="B66" i="48"/>
  <c r="Q62" i="48"/>
  <c r="P62" i="48"/>
  <c r="M62" i="48"/>
  <c r="F62" i="48"/>
  <c r="J61" i="48"/>
  <c r="I61" i="48"/>
  <c r="C61" i="48"/>
  <c r="E61" i="48" s="1"/>
  <c r="B61" i="48"/>
  <c r="Q60" i="48"/>
  <c r="P60" i="48"/>
  <c r="M60" i="48"/>
  <c r="L60" i="48"/>
  <c r="K60" i="48"/>
  <c r="F60" i="48"/>
  <c r="E60" i="48"/>
  <c r="D60" i="48"/>
  <c r="Q59" i="48"/>
  <c r="P59" i="48"/>
  <c r="M59" i="48"/>
  <c r="L59" i="48"/>
  <c r="K59" i="48"/>
  <c r="F59" i="48"/>
  <c r="E59" i="48"/>
  <c r="D59" i="48"/>
  <c r="Q58" i="48"/>
  <c r="P58" i="48"/>
  <c r="M58" i="48"/>
  <c r="L58" i="48"/>
  <c r="K58" i="48"/>
  <c r="F58" i="48"/>
  <c r="E58" i="48"/>
  <c r="D58" i="48"/>
  <c r="Q57" i="48"/>
  <c r="P57" i="48"/>
  <c r="M57" i="48"/>
  <c r="L57" i="48"/>
  <c r="K57" i="48"/>
  <c r="F57" i="48"/>
  <c r="E57" i="48"/>
  <c r="D57" i="48"/>
  <c r="L56" i="48"/>
  <c r="K56" i="48"/>
  <c r="F56" i="48"/>
  <c r="E56" i="48"/>
  <c r="D56" i="48"/>
  <c r="L55" i="48"/>
  <c r="K55" i="48"/>
  <c r="E55" i="48"/>
  <c r="D55" i="48"/>
  <c r="L54" i="48"/>
  <c r="K54" i="48"/>
  <c r="E54" i="48"/>
  <c r="D54" i="48"/>
  <c r="Q53" i="48"/>
  <c r="P53" i="48"/>
  <c r="M53" i="48"/>
  <c r="L53" i="48"/>
  <c r="K53" i="48"/>
  <c r="F53" i="48"/>
  <c r="E53" i="48"/>
  <c r="D53" i="48"/>
  <c r="Q52" i="48"/>
  <c r="P52" i="48"/>
  <c r="M52" i="48"/>
  <c r="L52" i="48"/>
  <c r="K52" i="48"/>
  <c r="F52" i="48"/>
  <c r="E52" i="48"/>
  <c r="D52" i="48"/>
  <c r="Q51" i="48"/>
  <c r="P51" i="48"/>
  <c r="M51" i="48"/>
  <c r="L51" i="48"/>
  <c r="K51" i="48"/>
  <c r="F51" i="48"/>
  <c r="E51" i="48"/>
  <c r="D51" i="48"/>
  <c r="Q50" i="48"/>
  <c r="P50" i="48"/>
  <c r="M50" i="48"/>
  <c r="L50" i="48"/>
  <c r="K50" i="48"/>
  <c r="F50" i="48"/>
  <c r="E50" i="48"/>
  <c r="D50" i="48"/>
  <c r="Q49" i="48"/>
  <c r="P49" i="48"/>
  <c r="M49" i="48"/>
  <c r="L49" i="48"/>
  <c r="K49" i="48"/>
  <c r="F49" i="48"/>
  <c r="E49" i="48"/>
  <c r="D49" i="48"/>
  <c r="Q48" i="48"/>
  <c r="P48" i="48"/>
  <c r="M48" i="48"/>
  <c r="L48" i="48"/>
  <c r="K48" i="48"/>
  <c r="F48" i="48"/>
  <c r="E48" i="48"/>
  <c r="D48" i="48"/>
  <c r="Q47" i="48"/>
  <c r="P47" i="48"/>
  <c r="M47" i="48"/>
  <c r="L47" i="48"/>
  <c r="K47" i="48"/>
  <c r="F47" i="48"/>
  <c r="E47" i="48"/>
  <c r="D47" i="48"/>
  <c r="Q46" i="48"/>
  <c r="P46" i="48"/>
  <c r="M46" i="48"/>
  <c r="L46" i="48"/>
  <c r="K46" i="48"/>
  <c r="F46" i="48"/>
  <c r="E46" i="48"/>
  <c r="D46" i="48"/>
  <c r="Q45" i="48"/>
  <c r="P45" i="48"/>
  <c r="M45" i="48"/>
  <c r="L45" i="48"/>
  <c r="K45" i="48"/>
  <c r="F45" i="48"/>
  <c r="E45" i="48"/>
  <c r="D45" i="48"/>
  <c r="Q44" i="48"/>
  <c r="P44" i="48"/>
  <c r="M44" i="48"/>
  <c r="L44" i="48"/>
  <c r="K44" i="48"/>
  <c r="F44" i="48"/>
  <c r="E44" i="48"/>
  <c r="D44" i="48"/>
  <c r="Q43" i="48"/>
  <c r="P43" i="48"/>
  <c r="M43" i="48"/>
  <c r="L43" i="48"/>
  <c r="K43" i="48"/>
  <c r="F43" i="48"/>
  <c r="E43" i="48"/>
  <c r="D43" i="48"/>
  <c r="Q42" i="48"/>
  <c r="P42" i="48"/>
  <c r="M42" i="48"/>
  <c r="L42" i="48"/>
  <c r="K42" i="48"/>
  <c r="F42" i="48"/>
  <c r="E42" i="48"/>
  <c r="D42" i="48"/>
  <c r="Q41" i="48"/>
  <c r="P41" i="48"/>
  <c r="M41" i="48"/>
  <c r="L41" i="48"/>
  <c r="K41" i="48"/>
  <c r="F41" i="48"/>
  <c r="E41" i="48"/>
  <c r="D41" i="48"/>
  <c r="Q40" i="48"/>
  <c r="P40" i="48"/>
  <c r="M40" i="48"/>
  <c r="L40" i="48"/>
  <c r="K40" i="48"/>
  <c r="F40" i="48"/>
  <c r="E40" i="48"/>
  <c r="D40" i="48"/>
  <c r="Q39" i="48"/>
  <c r="P39" i="48"/>
  <c r="M39" i="48"/>
  <c r="L39" i="48"/>
  <c r="K39" i="48"/>
  <c r="F39" i="48"/>
  <c r="E39" i="48"/>
  <c r="D39" i="48"/>
  <c r="R37" i="48"/>
  <c r="R66" i="48" s="1"/>
  <c r="P37" i="48"/>
  <c r="M37" i="48"/>
  <c r="K37" i="48"/>
  <c r="I37" i="48"/>
  <c r="F37" i="48"/>
  <c r="D37" i="48"/>
  <c r="B37" i="48"/>
  <c r="Q33" i="48"/>
  <c r="P33" i="48"/>
  <c r="M33" i="48"/>
  <c r="F33" i="48"/>
  <c r="D32" i="48"/>
  <c r="Q31" i="48"/>
  <c r="P31" i="48"/>
  <c r="M31" i="48"/>
  <c r="L31" i="48"/>
  <c r="K31" i="48"/>
  <c r="F31" i="48"/>
  <c r="E31" i="48"/>
  <c r="D31" i="48"/>
  <c r="Q30" i="48"/>
  <c r="P30" i="48"/>
  <c r="M30" i="48"/>
  <c r="L30" i="48"/>
  <c r="K30" i="48"/>
  <c r="F30" i="48"/>
  <c r="E30" i="48"/>
  <c r="D30" i="48"/>
  <c r="Q29" i="48"/>
  <c r="P29" i="48"/>
  <c r="M29" i="48"/>
  <c r="L29" i="48"/>
  <c r="K29" i="48"/>
  <c r="F29" i="48"/>
  <c r="E29" i="48"/>
  <c r="D29" i="48"/>
  <c r="Q28" i="48"/>
  <c r="P28" i="48"/>
  <c r="M28" i="48"/>
  <c r="L28" i="48"/>
  <c r="K28" i="48"/>
  <c r="F28" i="48"/>
  <c r="E28" i="48"/>
  <c r="D28" i="48"/>
  <c r="Q27" i="48"/>
  <c r="P27" i="48"/>
  <c r="M27" i="48"/>
  <c r="L27" i="48"/>
  <c r="K27" i="48"/>
  <c r="F27" i="48"/>
  <c r="E27" i="48"/>
  <c r="D27" i="48"/>
  <c r="Q26" i="48"/>
  <c r="P26" i="48"/>
  <c r="M26" i="48"/>
  <c r="L26" i="48"/>
  <c r="K26" i="48"/>
  <c r="F26" i="48"/>
  <c r="E26" i="48"/>
  <c r="D26" i="48"/>
  <c r="Q25" i="48"/>
  <c r="P25" i="48"/>
  <c r="M25" i="48"/>
  <c r="L25" i="48"/>
  <c r="K25" i="48"/>
  <c r="F25" i="48"/>
  <c r="E25" i="48"/>
  <c r="D25" i="48"/>
  <c r="Q24" i="48"/>
  <c r="P24" i="48"/>
  <c r="M24" i="48"/>
  <c r="L24" i="48"/>
  <c r="K24" i="48"/>
  <c r="F24" i="48"/>
  <c r="E24" i="48"/>
  <c r="D24" i="48"/>
  <c r="Q23" i="48"/>
  <c r="P23" i="48"/>
  <c r="M23" i="48"/>
  <c r="L23" i="48"/>
  <c r="K23" i="48"/>
  <c r="F23" i="48"/>
  <c r="E23" i="48"/>
  <c r="D23" i="48"/>
  <c r="Q22" i="48"/>
  <c r="P22" i="48"/>
  <c r="M22" i="48"/>
  <c r="L22" i="48"/>
  <c r="K22" i="48"/>
  <c r="F22" i="48"/>
  <c r="E22" i="48"/>
  <c r="D22" i="48"/>
  <c r="Q21" i="48"/>
  <c r="P21" i="48"/>
  <c r="M21" i="48"/>
  <c r="L21" i="48"/>
  <c r="K21" i="48"/>
  <c r="F21" i="48"/>
  <c r="E21" i="48"/>
  <c r="D21" i="48"/>
  <c r="Q20" i="48"/>
  <c r="P20" i="48"/>
  <c r="M20" i="48"/>
  <c r="L20" i="48"/>
  <c r="K20" i="48"/>
  <c r="F20" i="48"/>
  <c r="E20" i="48"/>
  <c r="D20" i="48"/>
  <c r="Q19" i="48"/>
  <c r="P19" i="48"/>
  <c r="M19" i="48"/>
  <c r="L19" i="48"/>
  <c r="K19" i="48"/>
  <c r="F19" i="48"/>
  <c r="E19" i="48"/>
  <c r="D19" i="48"/>
  <c r="Q18" i="48"/>
  <c r="P18" i="48"/>
  <c r="M18" i="48"/>
  <c r="L18" i="48"/>
  <c r="K18" i="48"/>
  <c r="F18" i="48"/>
  <c r="E18" i="48"/>
  <c r="D18" i="48"/>
  <c r="Q17" i="48"/>
  <c r="P17" i="48"/>
  <c r="M17" i="48"/>
  <c r="L17" i="48"/>
  <c r="K17" i="48"/>
  <c r="F17" i="48"/>
  <c r="E17" i="48"/>
  <c r="D17" i="48"/>
  <c r="Q16" i="48"/>
  <c r="P16" i="48"/>
  <c r="M16" i="48"/>
  <c r="L16" i="48"/>
  <c r="K16" i="48"/>
  <c r="F16" i="48"/>
  <c r="E16" i="48"/>
  <c r="D16" i="48"/>
  <c r="Q15" i="48"/>
  <c r="P15" i="48"/>
  <c r="M15" i="48"/>
  <c r="L15" i="48"/>
  <c r="K15" i="48"/>
  <c r="F15" i="48"/>
  <c r="E15" i="48"/>
  <c r="D15" i="48"/>
  <c r="Q14" i="48"/>
  <c r="P14" i="48"/>
  <c r="M14" i="48"/>
  <c r="L14" i="48"/>
  <c r="K14" i="48"/>
  <c r="F14" i="48"/>
  <c r="E14" i="48"/>
  <c r="D14" i="48"/>
  <c r="Q13" i="48"/>
  <c r="P13" i="48"/>
  <c r="M13" i="48"/>
  <c r="L13" i="48"/>
  <c r="K13" i="48"/>
  <c r="F13" i="48"/>
  <c r="E13" i="48"/>
  <c r="D13" i="48"/>
  <c r="Q12" i="48"/>
  <c r="P12" i="48"/>
  <c r="M12" i="48"/>
  <c r="L12" i="48"/>
  <c r="K12" i="48"/>
  <c r="F12" i="48"/>
  <c r="E12" i="48"/>
  <c r="D12" i="48"/>
  <c r="Q11" i="48"/>
  <c r="P11" i="48"/>
  <c r="M11" i="48"/>
  <c r="L11" i="48"/>
  <c r="K11" i="48"/>
  <c r="F11" i="48"/>
  <c r="E11" i="48"/>
  <c r="D11" i="48"/>
  <c r="Q10" i="48"/>
  <c r="P10" i="48"/>
  <c r="M10" i="48"/>
  <c r="L10" i="48"/>
  <c r="K10" i="48"/>
  <c r="F10" i="48"/>
  <c r="E10" i="48"/>
  <c r="D10" i="48"/>
  <c r="Q9" i="48"/>
  <c r="P9" i="48"/>
  <c r="M9" i="48"/>
  <c r="L9" i="48"/>
  <c r="K9" i="48"/>
  <c r="F9" i="48"/>
  <c r="E9" i="48"/>
  <c r="D9" i="48"/>
  <c r="Q8" i="48"/>
  <c r="P8" i="48"/>
  <c r="M8" i="48"/>
  <c r="L8" i="48"/>
  <c r="K8" i="48"/>
  <c r="F8" i="48"/>
  <c r="E8" i="48"/>
  <c r="D8" i="48"/>
  <c r="Q7" i="48"/>
  <c r="P7" i="48"/>
  <c r="M7" i="48"/>
  <c r="L7" i="48"/>
  <c r="K7" i="48"/>
  <c r="F7" i="48"/>
  <c r="E7" i="48"/>
  <c r="D7" i="48"/>
  <c r="C6" i="48"/>
  <c r="B6" i="48"/>
  <c r="P5" i="48"/>
  <c r="M5" i="48"/>
  <c r="K5" i="48"/>
  <c r="I5" i="48"/>
  <c r="D5" i="48"/>
  <c r="F5" i="48" s="1"/>
  <c r="Q96" i="47"/>
  <c r="P96" i="47"/>
  <c r="M96" i="47"/>
  <c r="L96" i="47"/>
  <c r="K96" i="47"/>
  <c r="F96" i="47"/>
  <c r="J95" i="47"/>
  <c r="I95" i="47"/>
  <c r="L94" i="47"/>
  <c r="N94" i="47" s="1"/>
  <c r="E94" i="47"/>
  <c r="G94" i="47" s="1"/>
  <c r="L93" i="47"/>
  <c r="N93" i="47" s="1"/>
  <c r="E93" i="47"/>
  <c r="G93" i="47" s="1"/>
  <c r="L92" i="47"/>
  <c r="N92" i="47" s="1"/>
  <c r="E92" i="47"/>
  <c r="G92" i="47" s="1"/>
  <c r="L91" i="47"/>
  <c r="N91" i="47" s="1"/>
  <c r="E91" i="47"/>
  <c r="G91" i="47" s="1"/>
  <c r="L90" i="47"/>
  <c r="N90" i="47" s="1"/>
  <c r="E90" i="47"/>
  <c r="G90" i="47" s="1"/>
  <c r="L89" i="47"/>
  <c r="N89" i="47" s="1"/>
  <c r="E89" i="47"/>
  <c r="G89" i="47" s="1"/>
  <c r="E88" i="47"/>
  <c r="G88" i="47" s="1"/>
  <c r="L87" i="47"/>
  <c r="N87" i="47" s="1"/>
  <c r="E87" i="47"/>
  <c r="G87" i="47" s="1"/>
  <c r="L86" i="47"/>
  <c r="N86" i="47" s="1"/>
  <c r="E86" i="47"/>
  <c r="G86" i="47" s="1"/>
  <c r="L85" i="47"/>
  <c r="N85" i="47" s="1"/>
  <c r="E85" i="47"/>
  <c r="G85" i="47" s="1"/>
  <c r="L84" i="47"/>
  <c r="N84" i="47" s="1"/>
  <c r="E84" i="47"/>
  <c r="G84" i="47" s="1"/>
  <c r="L83" i="47"/>
  <c r="N83" i="47" s="1"/>
  <c r="E83" i="47"/>
  <c r="G83" i="47" s="1"/>
  <c r="L82" i="47"/>
  <c r="N82" i="47" s="1"/>
  <c r="E82" i="47"/>
  <c r="G82" i="47" s="1"/>
  <c r="L81" i="47"/>
  <c r="N81" i="47" s="1"/>
  <c r="E81" i="47"/>
  <c r="G81" i="47" s="1"/>
  <c r="L80" i="47"/>
  <c r="N80" i="47" s="1"/>
  <c r="E80" i="47"/>
  <c r="G80" i="47" s="1"/>
  <c r="L79" i="47"/>
  <c r="N79" i="47" s="1"/>
  <c r="E79" i="47"/>
  <c r="G79" i="47" s="1"/>
  <c r="L78" i="47"/>
  <c r="N78" i="47" s="1"/>
  <c r="E78" i="47"/>
  <c r="G78" i="47" s="1"/>
  <c r="L77" i="47"/>
  <c r="N77" i="47" s="1"/>
  <c r="E77" i="47"/>
  <c r="G77" i="47" s="1"/>
  <c r="Q76" i="47"/>
  <c r="P76" i="47"/>
  <c r="M76" i="47"/>
  <c r="L76" i="47"/>
  <c r="F76" i="47"/>
  <c r="E76" i="47"/>
  <c r="Q75" i="47"/>
  <c r="P75" i="47"/>
  <c r="M75" i="47"/>
  <c r="L75" i="47"/>
  <c r="F75" i="47"/>
  <c r="E75" i="47"/>
  <c r="Q74" i="47"/>
  <c r="P74" i="47"/>
  <c r="M74" i="47"/>
  <c r="L74" i="47"/>
  <c r="F74" i="47"/>
  <c r="E74" i="47"/>
  <c r="Q73" i="47"/>
  <c r="P73" i="47"/>
  <c r="M73" i="47"/>
  <c r="L73" i="47"/>
  <c r="F73" i="47"/>
  <c r="E73" i="47"/>
  <c r="Q72" i="47"/>
  <c r="P72" i="47"/>
  <c r="M72" i="47"/>
  <c r="L72" i="47"/>
  <c r="F72" i="47"/>
  <c r="E72" i="47"/>
  <c r="Q71" i="47"/>
  <c r="P71" i="47"/>
  <c r="M71" i="47"/>
  <c r="L71" i="47"/>
  <c r="F71" i="47"/>
  <c r="E71" i="47"/>
  <c r="Q70" i="47"/>
  <c r="P70" i="47"/>
  <c r="M70" i="47"/>
  <c r="L70" i="47"/>
  <c r="F70" i="47"/>
  <c r="E70" i="47"/>
  <c r="Q69" i="47"/>
  <c r="P69" i="47"/>
  <c r="M69" i="47"/>
  <c r="L69" i="47"/>
  <c r="F69" i="47"/>
  <c r="E69" i="47"/>
  <c r="Q68" i="47"/>
  <c r="P68" i="47"/>
  <c r="M68" i="47"/>
  <c r="L68" i="47"/>
  <c r="F68" i="47"/>
  <c r="E68" i="47"/>
  <c r="P66" i="47"/>
  <c r="M66" i="47"/>
  <c r="K66" i="47"/>
  <c r="I66" i="47"/>
  <c r="F66" i="47"/>
  <c r="D66" i="47"/>
  <c r="B66" i="47"/>
  <c r="Q62" i="47"/>
  <c r="P62" i="47"/>
  <c r="M62" i="47"/>
  <c r="F62" i="47"/>
  <c r="J61" i="47"/>
  <c r="I61" i="47"/>
  <c r="C61" i="47"/>
  <c r="B61" i="47"/>
  <c r="L60" i="47"/>
  <c r="K60" i="47"/>
  <c r="E60" i="47"/>
  <c r="D60" i="47"/>
  <c r="L59" i="47"/>
  <c r="K59" i="47"/>
  <c r="E59" i="47"/>
  <c r="D59" i="47"/>
  <c r="L58" i="47"/>
  <c r="K58" i="47"/>
  <c r="E58" i="47"/>
  <c r="D58" i="47"/>
  <c r="L57" i="47"/>
  <c r="K57" i="47"/>
  <c r="E57" i="47"/>
  <c r="D57" i="47"/>
  <c r="L56" i="47"/>
  <c r="K56" i="47"/>
  <c r="E56" i="47"/>
  <c r="D56" i="47"/>
  <c r="L55" i="47"/>
  <c r="K55" i="47"/>
  <c r="E55" i="47"/>
  <c r="D55" i="47"/>
  <c r="L54" i="47"/>
  <c r="K54" i="47"/>
  <c r="E54" i="47"/>
  <c r="D54" i="47"/>
  <c r="L53" i="47"/>
  <c r="K53" i="47"/>
  <c r="E53" i="47"/>
  <c r="D53" i="47"/>
  <c r="L52" i="47"/>
  <c r="K52" i="47"/>
  <c r="E52" i="47"/>
  <c r="D52" i="47"/>
  <c r="L51" i="47"/>
  <c r="K51" i="47"/>
  <c r="E51" i="47"/>
  <c r="D51" i="47"/>
  <c r="L50" i="47"/>
  <c r="K50" i="47"/>
  <c r="E50" i="47"/>
  <c r="D50" i="47"/>
  <c r="L49" i="47"/>
  <c r="K49" i="47"/>
  <c r="E49" i="47"/>
  <c r="D49" i="47"/>
  <c r="L48" i="47"/>
  <c r="K48" i="47"/>
  <c r="E48" i="47"/>
  <c r="D48" i="47"/>
  <c r="L47" i="47"/>
  <c r="K47" i="47"/>
  <c r="E47" i="47"/>
  <c r="D47" i="47"/>
  <c r="L46" i="47"/>
  <c r="K46" i="47"/>
  <c r="E46" i="47"/>
  <c r="D46" i="47"/>
  <c r="L45" i="47"/>
  <c r="K45" i="47"/>
  <c r="E45" i="47"/>
  <c r="D45" i="47"/>
  <c r="L44" i="47"/>
  <c r="K44" i="47"/>
  <c r="E44" i="47"/>
  <c r="D44" i="47"/>
  <c r="M43" i="47"/>
  <c r="L43" i="47"/>
  <c r="K43" i="47"/>
  <c r="F43" i="47"/>
  <c r="E43" i="47"/>
  <c r="D43" i="47"/>
  <c r="Q42" i="47"/>
  <c r="P42" i="47"/>
  <c r="M42" i="47"/>
  <c r="L42" i="47"/>
  <c r="K42" i="47"/>
  <c r="F42" i="47"/>
  <c r="E42" i="47"/>
  <c r="D42" i="47"/>
  <c r="Q41" i="47"/>
  <c r="P41" i="47"/>
  <c r="M41" i="47"/>
  <c r="L41" i="47"/>
  <c r="K41" i="47"/>
  <c r="F41" i="47"/>
  <c r="E41" i="47"/>
  <c r="D41" i="47"/>
  <c r="Q40" i="47"/>
  <c r="P40" i="47"/>
  <c r="M40" i="47"/>
  <c r="L40" i="47"/>
  <c r="K40" i="47"/>
  <c r="F40" i="47"/>
  <c r="E40" i="47"/>
  <c r="D40" i="47"/>
  <c r="Q39" i="47"/>
  <c r="P39" i="47"/>
  <c r="M39" i="47"/>
  <c r="L39" i="47"/>
  <c r="K39" i="47"/>
  <c r="F39" i="47"/>
  <c r="E39" i="47"/>
  <c r="D39" i="47"/>
  <c r="R37" i="47"/>
  <c r="R66" i="47" s="1"/>
  <c r="P37" i="47"/>
  <c r="M37" i="47"/>
  <c r="K37" i="47"/>
  <c r="I37" i="47"/>
  <c r="F37" i="47"/>
  <c r="D37" i="47"/>
  <c r="B37" i="47"/>
  <c r="Q33" i="47"/>
  <c r="P33" i="47"/>
  <c r="M33" i="47"/>
  <c r="F33" i="47"/>
  <c r="J32" i="47"/>
  <c r="I32" i="47"/>
  <c r="C32" i="47"/>
  <c r="E32" i="47" s="1"/>
  <c r="B32" i="47"/>
  <c r="L31" i="47"/>
  <c r="K31" i="47"/>
  <c r="F31" i="47"/>
  <c r="L30" i="47"/>
  <c r="K30" i="47"/>
  <c r="L29" i="47"/>
  <c r="K29" i="47"/>
  <c r="L28" i="47"/>
  <c r="K28" i="47"/>
  <c r="L27" i="47"/>
  <c r="K27" i="47"/>
  <c r="L26" i="47"/>
  <c r="K26" i="47"/>
  <c r="L25" i="47"/>
  <c r="K25" i="47"/>
  <c r="Q24" i="47"/>
  <c r="P24" i="47"/>
  <c r="M24" i="47"/>
  <c r="L24" i="47"/>
  <c r="K24" i="47"/>
  <c r="F24" i="47"/>
  <c r="Q23" i="47"/>
  <c r="P23" i="47"/>
  <c r="M23" i="47"/>
  <c r="L23" i="47"/>
  <c r="K23" i="47"/>
  <c r="F23" i="47"/>
  <c r="Q22" i="47"/>
  <c r="P22" i="47"/>
  <c r="M22" i="47"/>
  <c r="L22" i="47"/>
  <c r="K22" i="47"/>
  <c r="F22" i="47"/>
  <c r="Q21" i="47"/>
  <c r="P21" i="47"/>
  <c r="M21" i="47"/>
  <c r="L21" i="47"/>
  <c r="K21" i="47"/>
  <c r="F21" i="47"/>
  <c r="Q20" i="47"/>
  <c r="P20" i="47"/>
  <c r="M20" i="47"/>
  <c r="L20" i="47"/>
  <c r="K20" i="47"/>
  <c r="F20" i="47"/>
  <c r="Q19" i="47"/>
  <c r="P19" i="47"/>
  <c r="M19" i="47"/>
  <c r="L19" i="47"/>
  <c r="K19" i="47"/>
  <c r="F19" i="47"/>
  <c r="Q18" i="47"/>
  <c r="P18" i="47"/>
  <c r="M18" i="47"/>
  <c r="L18" i="47"/>
  <c r="K18" i="47"/>
  <c r="F18" i="47"/>
  <c r="Q17" i="47"/>
  <c r="P17" i="47"/>
  <c r="M17" i="47"/>
  <c r="L17" i="47"/>
  <c r="K17" i="47"/>
  <c r="F17" i="47"/>
  <c r="Q16" i="47"/>
  <c r="P16" i="47"/>
  <c r="M16" i="47"/>
  <c r="L16" i="47"/>
  <c r="K16" i="47"/>
  <c r="F16" i="47"/>
  <c r="Q15" i="47"/>
  <c r="P15" i="47"/>
  <c r="M15" i="47"/>
  <c r="L15" i="47"/>
  <c r="K15" i="47"/>
  <c r="F15" i="47"/>
  <c r="Q14" i="47"/>
  <c r="P14" i="47"/>
  <c r="M14" i="47"/>
  <c r="L14" i="47"/>
  <c r="K14" i="47"/>
  <c r="F14" i="47"/>
  <c r="Q13" i="47"/>
  <c r="P13" i="47"/>
  <c r="M13" i="47"/>
  <c r="L13" i="47"/>
  <c r="K13" i="47"/>
  <c r="F13" i="47"/>
  <c r="Q12" i="47"/>
  <c r="P12" i="47"/>
  <c r="M12" i="47"/>
  <c r="L12" i="47"/>
  <c r="K12" i="47"/>
  <c r="F12" i="47"/>
  <c r="Q11" i="47"/>
  <c r="P11" i="47"/>
  <c r="M11" i="47"/>
  <c r="L11" i="47"/>
  <c r="K11" i="47"/>
  <c r="F11" i="47"/>
  <c r="Q10" i="47"/>
  <c r="P10" i="47"/>
  <c r="M10" i="47"/>
  <c r="L10" i="47"/>
  <c r="K10" i="47"/>
  <c r="F10" i="47"/>
  <c r="Q9" i="47"/>
  <c r="P9" i="47"/>
  <c r="M9" i="47"/>
  <c r="L9" i="47"/>
  <c r="K9" i="47"/>
  <c r="F9" i="47"/>
  <c r="Q8" i="47"/>
  <c r="P8" i="47"/>
  <c r="M8" i="47"/>
  <c r="L8" i="47"/>
  <c r="K8" i="47"/>
  <c r="F8" i="47"/>
  <c r="Q7" i="47"/>
  <c r="P7" i="47"/>
  <c r="M7" i="47"/>
  <c r="L7" i="47"/>
  <c r="K7" i="47"/>
  <c r="F7" i="47"/>
  <c r="C6" i="47"/>
  <c r="B6" i="47"/>
  <c r="P5" i="47"/>
  <c r="M5" i="47"/>
  <c r="K5" i="47"/>
  <c r="I5" i="47"/>
  <c r="D5" i="47"/>
  <c r="F5" i="47" s="1"/>
  <c r="Q96" i="46"/>
  <c r="P96" i="46"/>
  <c r="M96" i="46"/>
  <c r="L96" i="46"/>
  <c r="K96" i="46"/>
  <c r="F96" i="46"/>
  <c r="C95" i="46"/>
  <c r="B95" i="46"/>
  <c r="D95" i="46" s="1"/>
  <c r="L94" i="46"/>
  <c r="K94" i="46"/>
  <c r="E94" i="46"/>
  <c r="D94" i="46"/>
  <c r="L93" i="46"/>
  <c r="K93" i="46"/>
  <c r="F93" i="46"/>
  <c r="E93" i="46"/>
  <c r="D93" i="46"/>
  <c r="L92" i="46"/>
  <c r="K92" i="46"/>
  <c r="F92" i="46"/>
  <c r="E92" i="46"/>
  <c r="D92" i="46"/>
  <c r="L91" i="46"/>
  <c r="K91" i="46"/>
  <c r="F91" i="46"/>
  <c r="E91" i="46"/>
  <c r="D91" i="46"/>
  <c r="L90" i="46"/>
  <c r="K90" i="46"/>
  <c r="F90" i="46"/>
  <c r="E90" i="46"/>
  <c r="D90" i="46"/>
  <c r="L89" i="46"/>
  <c r="K89" i="46"/>
  <c r="E89" i="46"/>
  <c r="D89" i="46"/>
  <c r="L88" i="46"/>
  <c r="K88" i="46"/>
  <c r="F88" i="46"/>
  <c r="E88" i="46"/>
  <c r="D88" i="46"/>
  <c r="L87" i="46"/>
  <c r="K87" i="46"/>
  <c r="F87" i="46"/>
  <c r="E87" i="46"/>
  <c r="D87" i="46"/>
  <c r="L86" i="46"/>
  <c r="K86" i="46"/>
  <c r="F86" i="46"/>
  <c r="E86" i="46"/>
  <c r="D86" i="46"/>
  <c r="L85" i="46"/>
  <c r="K85" i="46"/>
  <c r="F85" i="46"/>
  <c r="E85" i="46"/>
  <c r="D85" i="46"/>
  <c r="L84" i="46"/>
  <c r="K84" i="46"/>
  <c r="E84" i="46"/>
  <c r="D84" i="46"/>
  <c r="L83" i="46"/>
  <c r="K83" i="46"/>
  <c r="E83" i="46"/>
  <c r="D83" i="46"/>
  <c r="L82" i="46"/>
  <c r="K82" i="46"/>
  <c r="E82" i="46"/>
  <c r="D82" i="46"/>
  <c r="L81" i="46"/>
  <c r="K81" i="46"/>
  <c r="E81" i="46"/>
  <c r="D81" i="46"/>
  <c r="L80" i="46"/>
  <c r="K80" i="46"/>
  <c r="E80" i="46"/>
  <c r="D80" i="46"/>
  <c r="L79" i="46"/>
  <c r="K79" i="46"/>
  <c r="E79" i="46"/>
  <c r="D79" i="46"/>
  <c r="L78" i="46"/>
  <c r="K78" i="46"/>
  <c r="E78" i="46"/>
  <c r="D78" i="46"/>
  <c r="L77" i="46"/>
  <c r="K77" i="46"/>
  <c r="E77" i="46"/>
  <c r="D77" i="46"/>
  <c r="L76" i="46"/>
  <c r="K76" i="46"/>
  <c r="E76" i="46"/>
  <c r="D76" i="46"/>
  <c r="Q75" i="46"/>
  <c r="P75" i="46"/>
  <c r="M75" i="46"/>
  <c r="L75" i="46"/>
  <c r="K75" i="46"/>
  <c r="F75" i="46"/>
  <c r="E75" i="46"/>
  <c r="D75" i="46"/>
  <c r="Q74" i="46"/>
  <c r="P74" i="46"/>
  <c r="M74" i="46"/>
  <c r="L74" i="46"/>
  <c r="K74" i="46"/>
  <c r="F74" i="46"/>
  <c r="E74" i="46"/>
  <c r="D74" i="46"/>
  <c r="Q73" i="46"/>
  <c r="P73" i="46"/>
  <c r="M73" i="46"/>
  <c r="L73" i="46"/>
  <c r="K73" i="46"/>
  <c r="F73" i="46"/>
  <c r="E73" i="46"/>
  <c r="D73" i="46"/>
  <c r="Q72" i="46"/>
  <c r="P72" i="46"/>
  <c r="M72" i="46"/>
  <c r="L72" i="46"/>
  <c r="K72" i="46"/>
  <c r="F72" i="46"/>
  <c r="E72" i="46"/>
  <c r="D72" i="46"/>
  <c r="Q71" i="46"/>
  <c r="P71" i="46"/>
  <c r="M71" i="46"/>
  <c r="L71" i="46"/>
  <c r="K71" i="46"/>
  <c r="F71" i="46"/>
  <c r="E71" i="46"/>
  <c r="D71" i="46"/>
  <c r="Q70" i="46"/>
  <c r="P70" i="46"/>
  <c r="M70" i="46"/>
  <c r="L70" i="46"/>
  <c r="K70" i="46"/>
  <c r="F70" i="46"/>
  <c r="E70" i="46"/>
  <c r="D70" i="46"/>
  <c r="Q69" i="46"/>
  <c r="P69" i="46"/>
  <c r="M69" i="46"/>
  <c r="L69" i="46"/>
  <c r="K69" i="46"/>
  <c r="F69" i="46"/>
  <c r="E69" i="46"/>
  <c r="D69" i="46"/>
  <c r="Q68" i="46"/>
  <c r="P68" i="46"/>
  <c r="M68" i="46"/>
  <c r="L68" i="46"/>
  <c r="K68" i="46"/>
  <c r="F68" i="46"/>
  <c r="E68" i="46"/>
  <c r="D68" i="46"/>
  <c r="P66" i="46"/>
  <c r="M66" i="46"/>
  <c r="K66" i="46"/>
  <c r="I66" i="46"/>
  <c r="F66" i="46"/>
  <c r="D66" i="46"/>
  <c r="B66" i="46"/>
  <c r="Q62" i="46"/>
  <c r="P62" i="46"/>
  <c r="M62" i="46"/>
  <c r="F62" i="46"/>
  <c r="J61" i="46"/>
  <c r="I61" i="46"/>
  <c r="C61" i="46"/>
  <c r="E61" i="46" s="1"/>
  <c r="B61" i="46"/>
  <c r="Q60" i="46"/>
  <c r="P60" i="46"/>
  <c r="M60" i="46"/>
  <c r="L60" i="46"/>
  <c r="K60" i="46"/>
  <c r="F60" i="46"/>
  <c r="E60" i="46"/>
  <c r="D60" i="46"/>
  <c r="Q59" i="46"/>
  <c r="R59" i="46" s="1"/>
  <c r="L59" i="46"/>
  <c r="K59" i="46"/>
  <c r="E59" i="46"/>
  <c r="D59" i="46"/>
  <c r="L58" i="46"/>
  <c r="K58" i="46"/>
  <c r="E58" i="46"/>
  <c r="D58" i="46"/>
  <c r="L57" i="46"/>
  <c r="K57" i="46"/>
  <c r="E57" i="46"/>
  <c r="D57" i="46"/>
  <c r="L56" i="46"/>
  <c r="K56" i="46"/>
  <c r="E56" i="46"/>
  <c r="D56" i="46"/>
  <c r="Q55" i="46"/>
  <c r="P55" i="46"/>
  <c r="M55" i="46"/>
  <c r="L55" i="46"/>
  <c r="K55" i="46"/>
  <c r="F55" i="46"/>
  <c r="E55" i="46"/>
  <c r="D55" i="46"/>
  <c r="Q54" i="46"/>
  <c r="P54" i="46"/>
  <c r="M54" i="46"/>
  <c r="L54" i="46"/>
  <c r="K54" i="46"/>
  <c r="F54" i="46"/>
  <c r="E54" i="46"/>
  <c r="D54" i="46"/>
  <c r="Q53" i="46"/>
  <c r="P53" i="46"/>
  <c r="M53" i="46"/>
  <c r="L53" i="46"/>
  <c r="K53" i="46"/>
  <c r="F53" i="46"/>
  <c r="E53" i="46"/>
  <c r="D53" i="46"/>
  <c r="Q52" i="46"/>
  <c r="P52" i="46"/>
  <c r="M52" i="46"/>
  <c r="L52" i="46"/>
  <c r="K52" i="46"/>
  <c r="F52" i="46"/>
  <c r="E52" i="46"/>
  <c r="D52" i="46"/>
  <c r="Q51" i="46"/>
  <c r="P51" i="46"/>
  <c r="M51" i="46"/>
  <c r="L51" i="46"/>
  <c r="K51" i="46"/>
  <c r="F51" i="46"/>
  <c r="E51" i="46"/>
  <c r="D51" i="46"/>
  <c r="Q50" i="46"/>
  <c r="P50" i="46"/>
  <c r="M50" i="46"/>
  <c r="L50" i="46"/>
  <c r="K50" i="46"/>
  <c r="F50" i="46"/>
  <c r="E50" i="46"/>
  <c r="D50" i="46"/>
  <c r="Q49" i="46"/>
  <c r="P49" i="46"/>
  <c r="M49" i="46"/>
  <c r="L49" i="46"/>
  <c r="K49" i="46"/>
  <c r="F49" i="46"/>
  <c r="E49" i="46"/>
  <c r="D49" i="46"/>
  <c r="Q48" i="46"/>
  <c r="P48" i="46"/>
  <c r="M48" i="46"/>
  <c r="L48" i="46"/>
  <c r="K48" i="46"/>
  <c r="F48" i="46"/>
  <c r="E48" i="46"/>
  <c r="D48" i="46"/>
  <c r="Q47" i="46"/>
  <c r="P47" i="46"/>
  <c r="M47" i="46"/>
  <c r="L47" i="46"/>
  <c r="K47" i="46"/>
  <c r="F47" i="46"/>
  <c r="E47" i="46"/>
  <c r="D47" i="46"/>
  <c r="Q46" i="46"/>
  <c r="P46" i="46"/>
  <c r="M46" i="46"/>
  <c r="L46" i="46"/>
  <c r="K46" i="46"/>
  <c r="F46" i="46"/>
  <c r="E46" i="46"/>
  <c r="D46" i="46"/>
  <c r="Q45" i="46"/>
  <c r="P45" i="46"/>
  <c r="M45" i="46"/>
  <c r="L45" i="46"/>
  <c r="K45" i="46"/>
  <c r="F45" i="46"/>
  <c r="E45" i="46"/>
  <c r="D45" i="46"/>
  <c r="Q44" i="46"/>
  <c r="P44" i="46"/>
  <c r="M44" i="46"/>
  <c r="L44" i="46"/>
  <c r="K44" i="46"/>
  <c r="F44" i="46"/>
  <c r="E44" i="46"/>
  <c r="D44" i="46"/>
  <c r="Q43" i="46"/>
  <c r="P43" i="46"/>
  <c r="M43" i="46"/>
  <c r="L43" i="46"/>
  <c r="K43" i="46"/>
  <c r="F43" i="46"/>
  <c r="E43" i="46"/>
  <c r="D43" i="46"/>
  <c r="Q42" i="46"/>
  <c r="P42" i="46"/>
  <c r="M42" i="46"/>
  <c r="L42" i="46"/>
  <c r="K42" i="46"/>
  <c r="F42" i="46"/>
  <c r="E42" i="46"/>
  <c r="D42" i="46"/>
  <c r="Q41" i="46"/>
  <c r="P41" i="46"/>
  <c r="M41" i="46"/>
  <c r="L41" i="46"/>
  <c r="K41" i="46"/>
  <c r="F41" i="46"/>
  <c r="E41" i="46"/>
  <c r="D41" i="46"/>
  <c r="Q40" i="46"/>
  <c r="P40" i="46"/>
  <c r="M40" i="46"/>
  <c r="L40" i="46"/>
  <c r="K40" i="46"/>
  <c r="F40" i="46"/>
  <c r="E40" i="46"/>
  <c r="D40" i="46"/>
  <c r="Q39" i="46"/>
  <c r="P39" i="46"/>
  <c r="M39" i="46"/>
  <c r="L39" i="46"/>
  <c r="K39" i="46"/>
  <c r="F39" i="46"/>
  <c r="E39" i="46"/>
  <c r="D39" i="46"/>
  <c r="R37" i="46"/>
  <c r="R66" i="46" s="1"/>
  <c r="P37" i="46"/>
  <c r="M37" i="46"/>
  <c r="K37" i="46"/>
  <c r="I37" i="46"/>
  <c r="F37" i="46"/>
  <c r="D37" i="46"/>
  <c r="B37" i="46"/>
  <c r="Q33" i="46"/>
  <c r="P33" i="46"/>
  <c r="M33" i="46"/>
  <c r="F33" i="46"/>
  <c r="J32" i="46"/>
  <c r="I32" i="46"/>
  <c r="C32" i="46"/>
  <c r="E32" i="46" s="1"/>
  <c r="B32" i="46"/>
  <c r="Q31" i="46"/>
  <c r="P31" i="46"/>
  <c r="M31" i="46"/>
  <c r="L31" i="46"/>
  <c r="K31" i="46"/>
  <c r="F31" i="46"/>
  <c r="E31" i="46"/>
  <c r="D31" i="46"/>
  <c r="Q30" i="46"/>
  <c r="P30" i="46"/>
  <c r="M30" i="46"/>
  <c r="L30" i="46"/>
  <c r="K30" i="46"/>
  <c r="F30" i="46"/>
  <c r="E30" i="46"/>
  <c r="D30" i="46"/>
  <c r="Q29" i="46"/>
  <c r="P29" i="46"/>
  <c r="M29" i="46"/>
  <c r="L29" i="46"/>
  <c r="K29" i="46"/>
  <c r="F29" i="46"/>
  <c r="E29" i="46"/>
  <c r="D29" i="46"/>
  <c r="Q28" i="46"/>
  <c r="P28" i="46"/>
  <c r="M28" i="46"/>
  <c r="L28" i="46"/>
  <c r="K28" i="46"/>
  <c r="F28" i="46"/>
  <c r="E28" i="46"/>
  <c r="D28" i="46"/>
  <c r="M27" i="46"/>
  <c r="L27" i="46"/>
  <c r="K27" i="46"/>
  <c r="F27" i="46"/>
  <c r="E27" i="46"/>
  <c r="D27" i="46"/>
  <c r="M26" i="46"/>
  <c r="L26" i="46"/>
  <c r="K26" i="46"/>
  <c r="F26" i="46"/>
  <c r="E26" i="46"/>
  <c r="D26" i="46"/>
  <c r="L25" i="46"/>
  <c r="K25" i="46"/>
  <c r="E25" i="46"/>
  <c r="D25" i="46"/>
  <c r="L24" i="46"/>
  <c r="K24" i="46"/>
  <c r="E24" i="46"/>
  <c r="D24" i="46"/>
  <c r="Q23" i="46"/>
  <c r="P23" i="46"/>
  <c r="M23" i="46"/>
  <c r="L23" i="46"/>
  <c r="K23" i="46"/>
  <c r="F23" i="46"/>
  <c r="E23" i="46"/>
  <c r="D23" i="46"/>
  <c r="Q22" i="46"/>
  <c r="P22" i="46"/>
  <c r="M22" i="46"/>
  <c r="L22" i="46"/>
  <c r="K22" i="46"/>
  <c r="F22" i="46"/>
  <c r="E22" i="46"/>
  <c r="D22" i="46"/>
  <c r="Q21" i="46"/>
  <c r="P21" i="46"/>
  <c r="M21" i="46"/>
  <c r="L21" i="46"/>
  <c r="K21" i="46"/>
  <c r="F21" i="46"/>
  <c r="E21" i="46"/>
  <c r="D21" i="46"/>
  <c r="Q20" i="46"/>
  <c r="P20" i="46"/>
  <c r="M20" i="46"/>
  <c r="L20" i="46"/>
  <c r="K20" i="46"/>
  <c r="F20" i="46"/>
  <c r="E20" i="46"/>
  <c r="D20" i="46"/>
  <c r="Q19" i="46"/>
  <c r="P19" i="46"/>
  <c r="M19" i="46"/>
  <c r="L19" i="46"/>
  <c r="K19" i="46"/>
  <c r="F19" i="46"/>
  <c r="E19" i="46"/>
  <c r="D19" i="46"/>
  <c r="Q18" i="46"/>
  <c r="P18" i="46"/>
  <c r="M18" i="46"/>
  <c r="L18" i="46"/>
  <c r="K18" i="46"/>
  <c r="F18" i="46"/>
  <c r="E18" i="46"/>
  <c r="D18" i="46"/>
  <c r="Q17" i="46"/>
  <c r="P17" i="46"/>
  <c r="M17" i="46"/>
  <c r="L17" i="46"/>
  <c r="K17" i="46"/>
  <c r="F17" i="46"/>
  <c r="E17" i="46"/>
  <c r="D17" i="46"/>
  <c r="Q16" i="46"/>
  <c r="P16" i="46"/>
  <c r="M16" i="46"/>
  <c r="L16" i="46"/>
  <c r="K16" i="46"/>
  <c r="F16" i="46"/>
  <c r="E16" i="46"/>
  <c r="D16" i="46"/>
  <c r="Q15" i="46"/>
  <c r="P15" i="46"/>
  <c r="M15" i="46"/>
  <c r="L15" i="46"/>
  <c r="K15" i="46"/>
  <c r="F15" i="46"/>
  <c r="E15" i="46"/>
  <c r="D15" i="46"/>
  <c r="Q14" i="46"/>
  <c r="P14" i="46"/>
  <c r="M14" i="46"/>
  <c r="L14" i="46"/>
  <c r="K14" i="46"/>
  <c r="F14" i="46"/>
  <c r="E14" i="46"/>
  <c r="D14" i="46"/>
  <c r="Q13" i="46"/>
  <c r="P13" i="46"/>
  <c r="M13" i="46"/>
  <c r="L13" i="46"/>
  <c r="K13" i="46"/>
  <c r="F13" i="46"/>
  <c r="E13" i="46"/>
  <c r="D13" i="46"/>
  <c r="Q12" i="46"/>
  <c r="P12" i="46"/>
  <c r="M12" i="46"/>
  <c r="L12" i="46"/>
  <c r="K12" i="46"/>
  <c r="F12" i="46"/>
  <c r="E12" i="46"/>
  <c r="D12" i="46"/>
  <c r="Q11" i="46"/>
  <c r="P11" i="46"/>
  <c r="M11" i="46"/>
  <c r="L11" i="46"/>
  <c r="K11" i="46"/>
  <c r="F11" i="46"/>
  <c r="E11" i="46"/>
  <c r="D11" i="46"/>
  <c r="Q10" i="46"/>
  <c r="P10" i="46"/>
  <c r="M10" i="46"/>
  <c r="L10" i="46"/>
  <c r="K10" i="46"/>
  <c r="F10" i="46"/>
  <c r="E10" i="46"/>
  <c r="D10" i="46"/>
  <c r="Q9" i="46"/>
  <c r="P9" i="46"/>
  <c r="M9" i="46"/>
  <c r="L9" i="46"/>
  <c r="K9" i="46"/>
  <c r="F9" i="46"/>
  <c r="E9" i="46"/>
  <c r="D9" i="46"/>
  <c r="Q8" i="46"/>
  <c r="P8" i="46"/>
  <c r="M8" i="46"/>
  <c r="L8" i="46"/>
  <c r="K8" i="46"/>
  <c r="F8" i="46"/>
  <c r="E8" i="46"/>
  <c r="D8" i="46"/>
  <c r="Q7" i="46"/>
  <c r="P7" i="46"/>
  <c r="M7" i="46"/>
  <c r="L7" i="46"/>
  <c r="K7" i="46"/>
  <c r="F7" i="46"/>
  <c r="E7" i="46"/>
  <c r="E33" i="46" s="1"/>
  <c r="D7" i="46"/>
  <c r="C6" i="46"/>
  <c r="Q38" i="46" s="1"/>
  <c r="B6" i="46"/>
  <c r="P5" i="46"/>
  <c r="M5" i="46"/>
  <c r="K5" i="46"/>
  <c r="I5" i="46"/>
  <c r="D5" i="46"/>
  <c r="F5" i="46" s="1"/>
  <c r="G89" i="48" l="1"/>
  <c r="N93" i="48"/>
  <c r="G93" i="48"/>
  <c r="N89" i="48"/>
  <c r="N54" i="48"/>
  <c r="G54" i="48"/>
  <c r="K95" i="47"/>
  <c r="P95" i="47"/>
  <c r="M95" i="47"/>
  <c r="Q95" i="47"/>
  <c r="R95" i="47" s="1"/>
  <c r="N56" i="48"/>
  <c r="N55" i="48"/>
  <c r="G55" i="48"/>
  <c r="N90" i="48"/>
  <c r="G90" i="48"/>
  <c r="F95" i="48"/>
  <c r="N58" i="47"/>
  <c r="N59" i="47"/>
  <c r="G58" i="47"/>
  <c r="N31" i="47"/>
  <c r="N57" i="46"/>
  <c r="N58" i="46"/>
  <c r="G57" i="46"/>
  <c r="G58" i="46"/>
  <c r="N44" i="47"/>
  <c r="N45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30" i="47"/>
  <c r="N94" i="46"/>
  <c r="G76" i="46"/>
  <c r="G77" i="46"/>
  <c r="G78" i="46"/>
  <c r="G79" i="46"/>
  <c r="G80" i="46"/>
  <c r="G81" i="46"/>
  <c r="G82" i="46"/>
  <c r="G83" i="46"/>
  <c r="N59" i="46"/>
  <c r="N87" i="48"/>
  <c r="N88" i="48"/>
  <c r="N91" i="48"/>
  <c r="N92" i="48"/>
  <c r="G87" i="48"/>
  <c r="G88" i="48"/>
  <c r="G91" i="48"/>
  <c r="G92" i="48"/>
  <c r="G44" i="47"/>
  <c r="G46" i="47"/>
  <c r="G47" i="47"/>
  <c r="G49" i="47"/>
  <c r="G51" i="47"/>
  <c r="G53" i="47"/>
  <c r="G54" i="47"/>
  <c r="G55" i="47"/>
  <c r="G56" i="47"/>
  <c r="G57" i="47"/>
  <c r="G45" i="47"/>
  <c r="G48" i="47"/>
  <c r="G50" i="47"/>
  <c r="G52" i="47"/>
  <c r="G94" i="46"/>
  <c r="G59" i="46"/>
  <c r="N25" i="47"/>
  <c r="N26" i="47"/>
  <c r="N27" i="47"/>
  <c r="N28" i="47"/>
  <c r="N29" i="47"/>
  <c r="G84" i="46"/>
  <c r="N76" i="46"/>
  <c r="N77" i="46"/>
  <c r="N78" i="46"/>
  <c r="N79" i="46"/>
  <c r="N80" i="46"/>
  <c r="N81" i="46"/>
  <c r="N82" i="46"/>
  <c r="N83" i="46"/>
  <c r="N84" i="46"/>
  <c r="N86" i="46"/>
  <c r="N88" i="46"/>
  <c r="N93" i="46"/>
  <c r="G56" i="46"/>
  <c r="N24" i="46"/>
  <c r="N25" i="46"/>
  <c r="G24" i="46"/>
  <c r="G25" i="46"/>
  <c r="N60" i="47"/>
  <c r="M61" i="47"/>
  <c r="E61" i="47"/>
  <c r="E62" i="47" s="1"/>
  <c r="Q61" i="47"/>
  <c r="D61" i="47"/>
  <c r="D62" i="47" s="1"/>
  <c r="P61" i="47"/>
  <c r="N85" i="46"/>
  <c r="N87" i="46"/>
  <c r="N90" i="46"/>
  <c r="N92" i="46"/>
  <c r="N89" i="46"/>
  <c r="N91" i="46"/>
  <c r="N56" i="46"/>
  <c r="D96" i="48"/>
  <c r="N19" i="49"/>
  <c r="P19" i="49" s="1"/>
  <c r="S19" i="49"/>
  <c r="G17" i="49"/>
  <c r="G21" i="49"/>
  <c r="T19" i="49"/>
  <c r="I21" i="49"/>
  <c r="F17" i="49"/>
  <c r="G20" i="49"/>
  <c r="I20" i="49" s="1"/>
  <c r="E95" i="47"/>
  <c r="E96" i="47" s="1"/>
  <c r="G59" i="47"/>
  <c r="G89" i="46"/>
  <c r="R62" i="46"/>
  <c r="R96" i="47"/>
  <c r="D96" i="46"/>
  <c r="F61" i="46"/>
  <c r="R33" i="46"/>
  <c r="F32" i="46"/>
  <c r="G83" i="48"/>
  <c r="F61" i="48"/>
  <c r="R33" i="48"/>
  <c r="N96" i="47"/>
  <c r="R68" i="46"/>
  <c r="R70" i="46"/>
  <c r="R72" i="46"/>
  <c r="R74" i="46"/>
  <c r="G84" i="48"/>
  <c r="N83" i="48"/>
  <c r="R83" i="48"/>
  <c r="N84" i="48"/>
  <c r="N85" i="48"/>
  <c r="N86" i="48"/>
  <c r="R84" i="48"/>
  <c r="G85" i="48"/>
  <c r="R85" i="48"/>
  <c r="G86" i="48"/>
  <c r="R86" i="48"/>
  <c r="M32" i="48"/>
  <c r="F95" i="47"/>
  <c r="G60" i="47"/>
  <c r="R33" i="47"/>
  <c r="G69" i="46"/>
  <c r="G70" i="46"/>
  <c r="G71" i="46"/>
  <c r="G72" i="46"/>
  <c r="G73" i="46"/>
  <c r="G74" i="46"/>
  <c r="G75" i="46"/>
  <c r="G85" i="46"/>
  <c r="G86" i="46"/>
  <c r="G87" i="46"/>
  <c r="G88" i="46"/>
  <c r="R96" i="46"/>
  <c r="R39" i="48"/>
  <c r="N40" i="48"/>
  <c r="N41" i="48"/>
  <c r="R41" i="48"/>
  <c r="N42" i="48"/>
  <c r="N43" i="48"/>
  <c r="R43" i="48"/>
  <c r="N44" i="48"/>
  <c r="N45" i="48"/>
  <c r="R45" i="48"/>
  <c r="N46" i="48"/>
  <c r="R47" i="48"/>
  <c r="N48" i="48"/>
  <c r="N49" i="48"/>
  <c r="R49" i="48"/>
  <c r="N50" i="48"/>
  <c r="R51" i="48"/>
  <c r="N52" i="48"/>
  <c r="N53" i="48"/>
  <c r="R53" i="48"/>
  <c r="N57" i="48"/>
  <c r="R57" i="48"/>
  <c r="R59" i="48"/>
  <c r="M61" i="48"/>
  <c r="N8" i="47"/>
  <c r="N9" i="47"/>
  <c r="N10" i="47"/>
  <c r="N11" i="47"/>
  <c r="N12" i="47"/>
  <c r="N13" i="47"/>
  <c r="N14" i="47"/>
  <c r="N15" i="47"/>
  <c r="N16" i="47"/>
  <c r="N17" i="47"/>
  <c r="N19" i="47"/>
  <c r="N20" i="47"/>
  <c r="N21" i="47"/>
  <c r="N23" i="47"/>
  <c r="N24" i="47"/>
  <c r="G90" i="46"/>
  <c r="G91" i="46"/>
  <c r="G92" i="46"/>
  <c r="R96" i="48"/>
  <c r="N8" i="48"/>
  <c r="R8" i="48"/>
  <c r="N9" i="48"/>
  <c r="N10" i="48"/>
  <c r="R10" i="48"/>
  <c r="N11" i="48"/>
  <c r="N12" i="48"/>
  <c r="R12" i="48"/>
  <c r="N13" i="48"/>
  <c r="N14" i="48"/>
  <c r="R14" i="48"/>
  <c r="N15" i="48"/>
  <c r="N16" i="48"/>
  <c r="R16" i="48"/>
  <c r="N17" i="48"/>
  <c r="R18" i="48"/>
  <c r="N19" i="48"/>
  <c r="N20" i="48"/>
  <c r="R20" i="48"/>
  <c r="N21" i="48"/>
  <c r="R22" i="48"/>
  <c r="N23" i="48"/>
  <c r="N24" i="48"/>
  <c r="R24" i="48"/>
  <c r="N25" i="48"/>
  <c r="R26" i="48"/>
  <c r="N27" i="48"/>
  <c r="N28" i="48"/>
  <c r="R28" i="48"/>
  <c r="N29" i="48"/>
  <c r="R31" i="48"/>
  <c r="N96" i="48"/>
  <c r="N68" i="48"/>
  <c r="R68" i="48"/>
  <c r="N69" i="48"/>
  <c r="N70" i="48"/>
  <c r="R70" i="48"/>
  <c r="N71" i="48"/>
  <c r="N72" i="48"/>
  <c r="R72" i="48"/>
  <c r="N73" i="48"/>
  <c r="N74" i="48"/>
  <c r="R74" i="48"/>
  <c r="N75" i="48"/>
  <c r="N76" i="48"/>
  <c r="R76" i="48"/>
  <c r="N77" i="48"/>
  <c r="N78" i="48"/>
  <c r="R78" i="48"/>
  <c r="N79" i="48"/>
  <c r="R80" i="48"/>
  <c r="N81" i="48"/>
  <c r="N82" i="48"/>
  <c r="R82" i="48"/>
  <c r="P95" i="48"/>
  <c r="G69" i="48"/>
  <c r="R69" i="48"/>
  <c r="G71" i="48"/>
  <c r="R71" i="48"/>
  <c r="G73" i="48"/>
  <c r="R73" i="48"/>
  <c r="G75" i="48"/>
  <c r="R75" i="48"/>
  <c r="G77" i="48"/>
  <c r="R77" i="48"/>
  <c r="G79" i="48"/>
  <c r="R79" i="48"/>
  <c r="G81" i="48"/>
  <c r="R81" i="48"/>
  <c r="R62" i="48"/>
  <c r="N58" i="48"/>
  <c r="N60" i="48"/>
  <c r="G39" i="48"/>
  <c r="G40" i="48"/>
  <c r="R40" i="48"/>
  <c r="G41" i="48"/>
  <c r="G42" i="48"/>
  <c r="R42" i="48"/>
  <c r="G43" i="48"/>
  <c r="G44" i="48"/>
  <c r="R44" i="48"/>
  <c r="G45" i="48"/>
  <c r="G46" i="48"/>
  <c r="R46" i="48"/>
  <c r="G47" i="48"/>
  <c r="G48" i="48"/>
  <c r="R48" i="48"/>
  <c r="G50" i="48"/>
  <c r="R50" i="48"/>
  <c r="G51" i="48"/>
  <c r="G52" i="48"/>
  <c r="R52" i="48"/>
  <c r="G56" i="48"/>
  <c r="G58" i="48"/>
  <c r="R58" i="48"/>
  <c r="G59" i="48"/>
  <c r="G60" i="48"/>
  <c r="R60" i="48"/>
  <c r="Q61" i="48"/>
  <c r="N31" i="48"/>
  <c r="P32" i="48"/>
  <c r="R7" i="48"/>
  <c r="G8" i="48"/>
  <c r="G9" i="48"/>
  <c r="R9" i="48"/>
  <c r="G10" i="48"/>
  <c r="G11" i="48"/>
  <c r="R11" i="48"/>
  <c r="G12" i="48"/>
  <c r="G13" i="48"/>
  <c r="R13" i="48"/>
  <c r="G14" i="48"/>
  <c r="G15" i="48"/>
  <c r="R15" i="48"/>
  <c r="G16" i="48"/>
  <c r="G17" i="48"/>
  <c r="R17" i="48"/>
  <c r="G18" i="48"/>
  <c r="G19" i="48"/>
  <c r="R19" i="48"/>
  <c r="G21" i="48"/>
  <c r="R21" i="48"/>
  <c r="G22" i="48"/>
  <c r="G23" i="48"/>
  <c r="R23" i="48"/>
  <c r="G25" i="48"/>
  <c r="R25" i="48"/>
  <c r="G26" i="48"/>
  <c r="G27" i="48"/>
  <c r="R27" i="48"/>
  <c r="G29" i="48"/>
  <c r="R29" i="48"/>
  <c r="G30" i="48"/>
  <c r="R30" i="48"/>
  <c r="G31" i="48"/>
  <c r="F32" i="48"/>
  <c r="Q67" i="48"/>
  <c r="L67" i="48"/>
  <c r="J67" i="48"/>
  <c r="E67" i="48"/>
  <c r="C67" i="48"/>
  <c r="Q38" i="48"/>
  <c r="L38" i="48"/>
  <c r="J38" i="48"/>
  <c r="E38" i="48"/>
  <c r="C38" i="48"/>
  <c r="E6" i="48"/>
  <c r="J6" i="48" s="1"/>
  <c r="L6" i="48"/>
  <c r="Q6" i="48"/>
  <c r="G7" i="48"/>
  <c r="N7" i="48"/>
  <c r="P67" i="48"/>
  <c r="I67" i="48"/>
  <c r="B67" i="48"/>
  <c r="K67" i="48"/>
  <c r="D67" i="48"/>
  <c r="P38" i="48"/>
  <c r="K38" i="48"/>
  <c r="I38" i="48"/>
  <c r="D38" i="48"/>
  <c r="B38" i="48"/>
  <c r="D6" i="48"/>
  <c r="I6" i="48"/>
  <c r="K6" i="48"/>
  <c r="P6" i="48"/>
  <c r="D33" i="48"/>
  <c r="N18" i="48"/>
  <c r="G20" i="48"/>
  <c r="N22" i="48"/>
  <c r="G24" i="48"/>
  <c r="N26" i="48"/>
  <c r="G28" i="48"/>
  <c r="N30" i="48"/>
  <c r="E32" i="48"/>
  <c r="G32" i="48" s="1"/>
  <c r="L32" i="48"/>
  <c r="Q32" i="48"/>
  <c r="D61" i="48"/>
  <c r="D62" i="48" s="1"/>
  <c r="K61" i="48"/>
  <c r="K62" i="48" s="1"/>
  <c r="P61" i="48"/>
  <c r="R61" i="48" s="1"/>
  <c r="E62" i="48"/>
  <c r="G70" i="48"/>
  <c r="G74" i="48"/>
  <c r="G78" i="48"/>
  <c r="N80" i="48"/>
  <c r="G82" i="48"/>
  <c r="K32" i="48"/>
  <c r="K33" i="48" s="1"/>
  <c r="N39" i="48"/>
  <c r="N47" i="48"/>
  <c r="G49" i="48"/>
  <c r="N51" i="48"/>
  <c r="G53" i="48"/>
  <c r="G57" i="48"/>
  <c r="N59" i="48"/>
  <c r="G72" i="48"/>
  <c r="G76" i="48"/>
  <c r="G80" i="48"/>
  <c r="E95" i="48"/>
  <c r="G95" i="48" s="1"/>
  <c r="L95" i="48"/>
  <c r="Q95" i="48"/>
  <c r="L61" i="48"/>
  <c r="G68" i="48"/>
  <c r="K95" i="48"/>
  <c r="N68" i="47"/>
  <c r="N69" i="47"/>
  <c r="R69" i="47"/>
  <c r="N70" i="47"/>
  <c r="R71" i="47"/>
  <c r="N72" i="47"/>
  <c r="N73" i="47"/>
  <c r="R73" i="47"/>
  <c r="N74" i="47"/>
  <c r="R75" i="47"/>
  <c r="N76" i="47"/>
  <c r="R68" i="47"/>
  <c r="G70" i="47"/>
  <c r="R70" i="47"/>
  <c r="G71" i="47"/>
  <c r="G72" i="47"/>
  <c r="R72" i="47"/>
  <c r="G74" i="47"/>
  <c r="R74" i="47"/>
  <c r="G75" i="47"/>
  <c r="G76" i="47"/>
  <c r="R76" i="47"/>
  <c r="R62" i="47"/>
  <c r="R39" i="47"/>
  <c r="G40" i="47"/>
  <c r="G41" i="47"/>
  <c r="R41" i="47"/>
  <c r="G42" i="47"/>
  <c r="G43" i="47"/>
  <c r="R7" i="47"/>
  <c r="R9" i="47"/>
  <c r="R11" i="47"/>
  <c r="R13" i="47"/>
  <c r="R16" i="47"/>
  <c r="R18" i="47"/>
  <c r="R20" i="47"/>
  <c r="R22" i="47"/>
  <c r="R24" i="47"/>
  <c r="F32" i="47"/>
  <c r="N40" i="47"/>
  <c r="N41" i="47"/>
  <c r="N42" i="47"/>
  <c r="N43" i="47"/>
  <c r="R40" i="47"/>
  <c r="R42" i="47"/>
  <c r="P32" i="47"/>
  <c r="G8" i="47"/>
  <c r="R8" i="47"/>
  <c r="G9" i="47"/>
  <c r="G10" i="47"/>
  <c r="R10" i="47"/>
  <c r="G11" i="47"/>
  <c r="G12" i="47"/>
  <c r="R12" i="47"/>
  <c r="G13" i="47"/>
  <c r="G14" i="47"/>
  <c r="R14" i="47"/>
  <c r="G15" i="47"/>
  <c r="R15" i="47"/>
  <c r="G17" i="47"/>
  <c r="R17" i="47"/>
  <c r="G18" i="47"/>
  <c r="G19" i="47"/>
  <c r="R19" i="47"/>
  <c r="G21" i="47"/>
  <c r="R21" i="47"/>
  <c r="G22" i="47"/>
  <c r="G23" i="47"/>
  <c r="R23" i="47"/>
  <c r="G24" i="47"/>
  <c r="G31" i="47"/>
  <c r="Q32" i="47"/>
  <c r="L67" i="47"/>
  <c r="E67" i="47"/>
  <c r="Q38" i="47"/>
  <c r="L38" i="47"/>
  <c r="J38" i="47"/>
  <c r="E38" i="47"/>
  <c r="C38" i="47"/>
  <c r="Q67" i="47"/>
  <c r="J67" i="47"/>
  <c r="C67" i="47"/>
  <c r="E6" i="47"/>
  <c r="J6" i="47" s="1"/>
  <c r="L6" i="47"/>
  <c r="Q6" i="47"/>
  <c r="E33" i="47"/>
  <c r="G7" i="47"/>
  <c r="N7" i="47"/>
  <c r="G16" i="47"/>
  <c r="N18" i="47"/>
  <c r="G20" i="47"/>
  <c r="N22" i="47"/>
  <c r="P67" i="47"/>
  <c r="K67" i="47"/>
  <c r="I67" i="47"/>
  <c r="D67" i="47"/>
  <c r="B67" i="47"/>
  <c r="P38" i="47"/>
  <c r="K38" i="47"/>
  <c r="I38" i="47"/>
  <c r="D38" i="47"/>
  <c r="B38" i="47"/>
  <c r="D6" i="47"/>
  <c r="I6" i="47"/>
  <c r="K6" i="47"/>
  <c r="P6" i="47"/>
  <c r="L32" i="47"/>
  <c r="F61" i="47"/>
  <c r="G68" i="47"/>
  <c r="G69" i="47"/>
  <c r="N71" i="47"/>
  <c r="G73" i="47"/>
  <c r="N75" i="47"/>
  <c r="D95" i="47"/>
  <c r="D96" i="47" s="1"/>
  <c r="D32" i="47"/>
  <c r="D33" i="47" s="1"/>
  <c r="K32" i="47"/>
  <c r="K33" i="47" s="1"/>
  <c r="M32" i="47"/>
  <c r="G39" i="47"/>
  <c r="N39" i="47"/>
  <c r="K61" i="47"/>
  <c r="K62" i="47" s="1"/>
  <c r="L61" i="47"/>
  <c r="L95" i="47"/>
  <c r="N95" i="47" s="1"/>
  <c r="G93" i="46"/>
  <c r="G60" i="46"/>
  <c r="R60" i="46"/>
  <c r="R7" i="46"/>
  <c r="G8" i="46"/>
  <c r="G9" i="46"/>
  <c r="R9" i="46"/>
  <c r="G10" i="46"/>
  <c r="G11" i="46"/>
  <c r="R11" i="46"/>
  <c r="G12" i="46"/>
  <c r="G13" i="46"/>
  <c r="R13" i="46"/>
  <c r="G14" i="46"/>
  <c r="G15" i="46"/>
  <c r="R15" i="46"/>
  <c r="G16" i="46"/>
  <c r="G17" i="46"/>
  <c r="R17" i="46"/>
  <c r="G18" i="46"/>
  <c r="G19" i="46"/>
  <c r="R19" i="46"/>
  <c r="G20" i="46"/>
  <c r="G21" i="46"/>
  <c r="R21" i="46"/>
  <c r="G22" i="46"/>
  <c r="G23" i="46"/>
  <c r="R23" i="46"/>
  <c r="G26" i="46"/>
  <c r="G27" i="46"/>
  <c r="G28" i="46"/>
  <c r="G29" i="46"/>
  <c r="R29" i="46"/>
  <c r="G30" i="46"/>
  <c r="G31" i="46"/>
  <c r="R31" i="46"/>
  <c r="N96" i="46"/>
  <c r="N68" i="46"/>
  <c r="N69" i="46"/>
  <c r="N70" i="46"/>
  <c r="N71" i="46"/>
  <c r="N72" i="46"/>
  <c r="N73" i="46"/>
  <c r="N74" i="46"/>
  <c r="N75" i="46"/>
  <c r="R69" i="46"/>
  <c r="R71" i="46"/>
  <c r="R73" i="46"/>
  <c r="R75" i="46"/>
  <c r="F95" i="46"/>
  <c r="R39" i="46"/>
  <c r="N40" i="46"/>
  <c r="N41" i="46"/>
  <c r="R41" i="46"/>
  <c r="N42" i="46"/>
  <c r="N43" i="46"/>
  <c r="R43" i="46"/>
  <c r="N44" i="46"/>
  <c r="R45" i="46"/>
  <c r="N46" i="46"/>
  <c r="N47" i="46"/>
  <c r="R47" i="46"/>
  <c r="N48" i="46"/>
  <c r="R49" i="46"/>
  <c r="N50" i="46"/>
  <c r="N51" i="46"/>
  <c r="R51" i="46"/>
  <c r="N52" i="46"/>
  <c r="N53" i="46"/>
  <c r="R53" i="46"/>
  <c r="N54" i="46"/>
  <c r="N55" i="46"/>
  <c r="R55" i="46"/>
  <c r="N60" i="46"/>
  <c r="G40" i="46"/>
  <c r="R40" i="46"/>
  <c r="G41" i="46"/>
  <c r="G42" i="46"/>
  <c r="R42" i="46"/>
  <c r="G43" i="46"/>
  <c r="G44" i="46"/>
  <c r="R44" i="46"/>
  <c r="G45" i="46"/>
  <c r="G46" i="46"/>
  <c r="R46" i="46"/>
  <c r="G48" i="46"/>
  <c r="R48" i="46"/>
  <c r="G49" i="46"/>
  <c r="G50" i="46"/>
  <c r="R50" i="46"/>
  <c r="G52" i="46"/>
  <c r="R52" i="46"/>
  <c r="G53" i="46"/>
  <c r="G54" i="46"/>
  <c r="R54" i="46"/>
  <c r="G55" i="46"/>
  <c r="Q61" i="46"/>
  <c r="P61" i="46"/>
  <c r="N8" i="46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6" i="46"/>
  <c r="N27" i="46"/>
  <c r="N28" i="46"/>
  <c r="N29" i="46"/>
  <c r="N30" i="46"/>
  <c r="N31" i="46"/>
  <c r="Q32" i="46"/>
  <c r="R8" i="46"/>
  <c r="R10" i="46"/>
  <c r="R12" i="46"/>
  <c r="R14" i="46"/>
  <c r="R16" i="46"/>
  <c r="R18" i="46"/>
  <c r="R20" i="46"/>
  <c r="R22" i="46"/>
  <c r="R28" i="46"/>
  <c r="R30" i="46"/>
  <c r="P32" i="46"/>
  <c r="P67" i="46"/>
  <c r="K67" i="46"/>
  <c r="I67" i="46"/>
  <c r="D67" i="46"/>
  <c r="B67" i="46"/>
  <c r="D6" i="46"/>
  <c r="I6" i="46"/>
  <c r="K6" i="46"/>
  <c r="P6" i="46"/>
  <c r="L32" i="46"/>
  <c r="C38" i="46"/>
  <c r="E38" i="46"/>
  <c r="J38" i="46"/>
  <c r="L38" i="46"/>
  <c r="E62" i="46"/>
  <c r="G39" i="46"/>
  <c r="N39" i="46"/>
  <c r="N45" i="46"/>
  <c r="G47" i="46"/>
  <c r="N49" i="46"/>
  <c r="G51" i="46"/>
  <c r="Q67" i="46"/>
  <c r="L67" i="46"/>
  <c r="J67" i="46"/>
  <c r="E67" i="46"/>
  <c r="C67" i="46"/>
  <c r="E6" i="46"/>
  <c r="J6" i="46" s="1"/>
  <c r="L6" i="46"/>
  <c r="Q6" i="46"/>
  <c r="G7" i="46"/>
  <c r="N7" i="46"/>
  <c r="D32" i="46"/>
  <c r="G32" i="46" s="1"/>
  <c r="K32" i="46"/>
  <c r="K33" i="46" s="1"/>
  <c r="M32" i="46"/>
  <c r="B38" i="46"/>
  <c r="D38" i="46"/>
  <c r="I38" i="46"/>
  <c r="K38" i="46"/>
  <c r="P38" i="46"/>
  <c r="L61" i="46"/>
  <c r="E95" i="46"/>
  <c r="G95" i="46" s="1"/>
  <c r="L95" i="46"/>
  <c r="Q95" i="46"/>
  <c r="D61" i="46"/>
  <c r="G61" i="46" s="1"/>
  <c r="K61" i="46"/>
  <c r="K62" i="46" s="1"/>
  <c r="M61" i="46"/>
  <c r="G68" i="46"/>
  <c r="P9" i="34"/>
  <c r="P10" i="34"/>
  <c r="S8" i="34"/>
  <c r="T8" i="34"/>
  <c r="S9" i="34"/>
  <c r="T9" i="34"/>
  <c r="S10" i="34"/>
  <c r="T10" i="34"/>
  <c r="S11" i="34"/>
  <c r="T11" i="34"/>
  <c r="S12" i="34"/>
  <c r="T12" i="34"/>
  <c r="S13" i="34"/>
  <c r="T13" i="34"/>
  <c r="S14" i="34"/>
  <c r="T14" i="34"/>
  <c r="S15" i="34"/>
  <c r="T15" i="34"/>
  <c r="S17" i="34"/>
  <c r="S18" i="34"/>
  <c r="P13" i="34"/>
  <c r="P14" i="34"/>
  <c r="I11" i="34"/>
  <c r="I12" i="34"/>
  <c r="I15" i="34"/>
  <c r="B37" i="3"/>
  <c r="B66" i="3" s="1"/>
  <c r="Q67" i="3"/>
  <c r="P67" i="3"/>
  <c r="L67" i="3"/>
  <c r="K67" i="3"/>
  <c r="J67" i="3"/>
  <c r="I67" i="3"/>
  <c r="E67" i="3"/>
  <c r="D67" i="3"/>
  <c r="Q38" i="3"/>
  <c r="P38" i="3"/>
  <c r="L38" i="3"/>
  <c r="K38" i="3"/>
  <c r="J38" i="3"/>
  <c r="I38" i="3"/>
  <c r="E38" i="3"/>
  <c r="D38" i="3"/>
  <c r="N48" i="2"/>
  <c r="Q48" i="2"/>
  <c r="R48" i="2"/>
  <c r="N49" i="2"/>
  <c r="Q49" i="2"/>
  <c r="R49" i="2"/>
  <c r="N51" i="2"/>
  <c r="Q51" i="2"/>
  <c r="R51" i="2"/>
  <c r="N52" i="2"/>
  <c r="Q52" i="2"/>
  <c r="R52" i="2"/>
  <c r="N53" i="2"/>
  <c r="Q53" i="2"/>
  <c r="R53" i="2"/>
  <c r="N54" i="2"/>
  <c r="Q54" i="2"/>
  <c r="R54" i="2"/>
  <c r="N55" i="2"/>
  <c r="Q55" i="2"/>
  <c r="R55" i="2"/>
  <c r="K47" i="2"/>
  <c r="J47" i="2"/>
  <c r="G48" i="2"/>
  <c r="G49" i="2"/>
  <c r="G51" i="2"/>
  <c r="G52" i="2"/>
  <c r="G53" i="2"/>
  <c r="G54" i="2"/>
  <c r="G55" i="2"/>
  <c r="G56" i="2"/>
  <c r="D47" i="2"/>
  <c r="R47" i="2" s="1"/>
  <c r="C47" i="2"/>
  <c r="K28" i="2"/>
  <c r="J28" i="2"/>
  <c r="D28" i="2"/>
  <c r="C28" i="2"/>
  <c r="Q28" i="2" s="1"/>
  <c r="N35" i="2"/>
  <c r="N29" i="2"/>
  <c r="N30" i="2"/>
  <c r="Q35" i="2"/>
  <c r="R35" i="2"/>
  <c r="Q29" i="2"/>
  <c r="R29" i="2"/>
  <c r="Q30" i="2"/>
  <c r="R30" i="2"/>
  <c r="G35" i="2"/>
  <c r="G29" i="2"/>
  <c r="G30" i="2"/>
  <c r="N10" i="2"/>
  <c r="N11" i="2"/>
  <c r="N13" i="2"/>
  <c r="N14" i="2"/>
  <c r="N15" i="2"/>
  <c r="N16" i="2"/>
  <c r="N17" i="2"/>
  <c r="N18" i="2"/>
  <c r="K9" i="2"/>
  <c r="J9" i="2"/>
  <c r="Q8" i="2"/>
  <c r="R8" i="2"/>
  <c r="Q10" i="2"/>
  <c r="R10" i="2"/>
  <c r="Q11" i="2"/>
  <c r="R11" i="2"/>
  <c r="Q13" i="2"/>
  <c r="R13" i="2"/>
  <c r="Q14" i="2"/>
  <c r="R14" i="2"/>
  <c r="Q15" i="2"/>
  <c r="R15" i="2"/>
  <c r="Q16" i="2"/>
  <c r="R16" i="2"/>
  <c r="Q17" i="2"/>
  <c r="R17" i="2"/>
  <c r="Q18" i="2"/>
  <c r="R18" i="2"/>
  <c r="G10" i="2"/>
  <c r="G11" i="2"/>
  <c r="G13" i="2"/>
  <c r="G14" i="2"/>
  <c r="G15" i="2"/>
  <c r="G16" i="2"/>
  <c r="G17" i="2"/>
  <c r="G18" i="2"/>
  <c r="D9" i="2"/>
  <c r="C9" i="2"/>
  <c r="Q9" i="2" s="1"/>
  <c r="S24" i="2"/>
  <c r="N24" i="2"/>
  <c r="G24" i="2"/>
  <c r="P18" i="34"/>
  <c r="P12" i="34"/>
  <c r="O12" i="34"/>
  <c r="N12" i="34"/>
  <c r="P11" i="34"/>
  <c r="P8" i="34"/>
  <c r="P7" i="34"/>
  <c r="N11" i="34"/>
  <c r="F16" i="34"/>
  <c r="H16" i="34" s="1"/>
  <c r="F17" i="34"/>
  <c r="I18" i="34"/>
  <c r="S16" i="34"/>
  <c r="J10" i="34"/>
  <c r="J31" i="2"/>
  <c r="K31" i="2"/>
  <c r="C31" i="2"/>
  <c r="D31" i="2"/>
  <c r="K50" i="2"/>
  <c r="J50" i="2"/>
  <c r="D50" i="2"/>
  <c r="C50" i="2"/>
  <c r="K12" i="2"/>
  <c r="J12" i="2"/>
  <c r="D12" i="2"/>
  <c r="R12" i="2" s="1"/>
  <c r="C12" i="2"/>
  <c r="M88" i="36"/>
  <c r="F93" i="36"/>
  <c r="C24" i="2"/>
  <c r="M94" i="3"/>
  <c r="F94" i="3"/>
  <c r="R37" i="36"/>
  <c r="R66" i="36" s="1"/>
  <c r="C6" i="36"/>
  <c r="L67" i="36" s="1"/>
  <c r="B6" i="36"/>
  <c r="I6" i="36" s="1"/>
  <c r="Q6" i="3"/>
  <c r="P6" i="3"/>
  <c r="L6" i="3"/>
  <c r="K6" i="3"/>
  <c r="J6" i="3"/>
  <c r="I6" i="3"/>
  <c r="E6" i="3"/>
  <c r="D6" i="3"/>
  <c r="S43" i="2"/>
  <c r="M44" i="2"/>
  <c r="L44" i="2"/>
  <c r="K44" i="2"/>
  <c r="J44" i="2"/>
  <c r="F44" i="2"/>
  <c r="E44" i="2"/>
  <c r="D44" i="2"/>
  <c r="C44" i="2"/>
  <c r="R25" i="2"/>
  <c r="R44" i="2"/>
  <c r="Q25" i="2"/>
  <c r="Q44" i="2"/>
  <c r="M25" i="2"/>
  <c r="L25" i="2"/>
  <c r="K25" i="2"/>
  <c r="J25" i="2"/>
  <c r="F25" i="2"/>
  <c r="E25" i="2"/>
  <c r="D25" i="2"/>
  <c r="C25" i="2"/>
  <c r="R6" i="2"/>
  <c r="Q6" i="2"/>
  <c r="M6" i="2"/>
  <c r="K6" i="2"/>
  <c r="J6" i="2"/>
  <c r="F6" i="2"/>
  <c r="E6" i="2"/>
  <c r="L6" i="2"/>
  <c r="G5" i="34"/>
  <c r="I5" i="34" s="1"/>
  <c r="T6" i="34"/>
  <c r="S6" i="34"/>
  <c r="M81" i="36"/>
  <c r="P81" i="36"/>
  <c r="Q81" i="36"/>
  <c r="M82" i="36"/>
  <c r="P82" i="36"/>
  <c r="Q82" i="36"/>
  <c r="M83" i="36"/>
  <c r="P83" i="36"/>
  <c r="Q83" i="36"/>
  <c r="M86" i="36"/>
  <c r="F81" i="36"/>
  <c r="F82" i="36"/>
  <c r="F83" i="36"/>
  <c r="P82" i="3"/>
  <c r="Q82" i="3"/>
  <c r="P83" i="3"/>
  <c r="Q83" i="3"/>
  <c r="M82" i="3"/>
  <c r="M83" i="3"/>
  <c r="F82" i="3"/>
  <c r="F83" i="3"/>
  <c r="M59" i="36"/>
  <c r="P59" i="36"/>
  <c r="Q59" i="36"/>
  <c r="M60" i="36"/>
  <c r="P60" i="36"/>
  <c r="Q60" i="36"/>
  <c r="M29" i="36"/>
  <c r="P29" i="36"/>
  <c r="Q29" i="36"/>
  <c r="F29" i="36"/>
  <c r="F59" i="36"/>
  <c r="F60" i="36"/>
  <c r="F79" i="36"/>
  <c r="F80" i="36"/>
  <c r="M79" i="36"/>
  <c r="P79" i="36"/>
  <c r="Q79" i="36"/>
  <c r="M80" i="36"/>
  <c r="P80" i="36"/>
  <c r="Q80" i="36"/>
  <c r="I95" i="36"/>
  <c r="K95" i="36" s="1"/>
  <c r="J95" i="36"/>
  <c r="L95" i="36" s="1"/>
  <c r="F81" i="3"/>
  <c r="F84" i="3"/>
  <c r="F85" i="3"/>
  <c r="F86" i="3"/>
  <c r="M81" i="3"/>
  <c r="P81" i="3"/>
  <c r="Q81" i="3"/>
  <c r="M6" i="34"/>
  <c r="L6" i="34"/>
  <c r="Q96" i="36"/>
  <c r="P96" i="36"/>
  <c r="M96" i="36"/>
  <c r="L96" i="36"/>
  <c r="K96" i="36"/>
  <c r="F96" i="36"/>
  <c r="C95" i="36"/>
  <c r="E95" i="36" s="1"/>
  <c r="B95" i="36"/>
  <c r="D95" i="36" s="1"/>
  <c r="L94" i="36"/>
  <c r="K94" i="36"/>
  <c r="E94" i="36"/>
  <c r="D94" i="36"/>
  <c r="L93" i="36"/>
  <c r="K93" i="36"/>
  <c r="E93" i="36"/>
  <c r="D93" i="36"/>
  <c r="L92" i="36"/>
  <c r="K92" i="36"/>
  <c r="E92" i="36"/>
  <c r="D92" i="36"/>
  <c r="L91" i="36"/>
  <c r="K91" i="36"/>
  <c r="E91" i="36"/>
  <c r="D91" i="36"/>
  <c r="L90" i="36"/>
  <c r="K90" i="36"/>
  <c r="E90" i="36"/>
  <c r="D90" i="36"/>
  <c r="L89" i="36"/>
  <c r="K89" i="36"/>
  <c r="E89" i="36"/>
  <c r="D89" i="36"/>
  <c r="L88" i="36"/>
  <c r="K88" i="36"/>
  <c r="E88" i="36"/>
  <c r="D88" i="36"/>
  <c r="L87" i="36"/>
  <c r="K87" i="36"/>
  <c r="E87" i="36"/>
  <c r="D87" i="36"/>
  <c r="L86" i="36"/>
  <c r="K86" i="36"/>
  <c r="E86" i="36"/>
  <c r="D86" i="36"/>
  <c r="L85" i="36"/>
  <c r="K85" i="36"/>
  <c r="E85" i="36"/>
  <c r="D85" i="36"/>
  <c r="L84" i="36"/>
  <c r="K84" i="36"/>
  <c r="E84" i="36"/>
  <c r="D84" i="36"/>
  <c r="L83" i="36"/>
  <c r="K83" i="36"/>
  <c r="E83" i="36"/>
  <c r="D83" i="36"/>
  <c r="L82" i="36"/>
  <c r="K82" i="36"/>
  <c r="E82" i="36"/>
  <c r="D82" i="36"/>
  <c r="L81" i="36"/>
  <c r="K81" i="36"/>
  <c r="E81" i="36"/>
  <c r="D81" i="36"/>
  <c r="L80" i="36"/>
  <c r="K80" i="36"/>
  <c r="E80" i="36"/>
  <c r="D80" i="36"/>
  <c r="L79" i="36"/>
  <c r="K79" i="36"/>
  <c r="E79" i="36"/>
  <c r="D79" i="36"/>
  <c r="Q78" i="36"/>
  <c r="P78" i="36"/>
  <c r="M78" i="36"/>
  <c r="L78" i="36"/>
  <c r="K78" i="36"/>
  <c r="F78" i="36"/>
  <c r="E78" i="36"/>
  <c r="D78" i="36"/>
  <c r="Q77" i="36"/>
  <c r="P77" i="36"/>
  <c r="M77" i="36"/>
  <c r="L77" i="36"/>
  <c r="K77" i="36"/>
  <c r="F77" i="36"/>
  <c r="E77" i="36"/>
  <c r="D77" i="36"/>
  <c r="Q76" i="36"/>
  <c r="P76" i="36"/>
  <c r="M76" i="36"/>
  <c r="L76" i="36"/>
  <c r="K76" i="36"/>
  <c r="F76" i="36"/>
  <c r="E76" i="36"/>
  <c r="D76" i="36"/>
  <c r="Q75" i="36"/>
  <c r="P75" i="36"/>
  <c r="M75" i="36"/>
  <c r="L75" i="36"/>
  <c r="K75" i="36"/>
  <c r="F75" i="36"/>
  <c r="E75" i="36"/>
  <c r="D75" i="36"/>
  <c r="Q74" i="36"/>
  <c r="P74" i="36"/>
  <c r="M74" i="36"/>
  <c r="L74" i="36"/>
  <c r="K74" i="36"/>
  <c r="F74" i="36"/>
  <c r="E74" i="36"/>
  <c r="D74" i="36"/>
  <c r="Q73" i="36"/>
  <c r="P73" i="36"/>
  <c r="M73" i="36"/>
  <c r="L73" i="36"/>
  <c r="K73" i="36"/>
  <c r="F73" i="36"/>
  <c r="E73" i="36"/>
  <c r="D73" i="36"/>
  <c r="Q72" i="36"/>
  <c r="P72" i="36"/>
  <c r="M72" i="36"/>
  <c r="L72" i="36"/>
  <c r="K72" i="36"/>
  <c r="F72" i="36"/>
  <c r="E72" i="36"/>
  <c r="D72" i="36"/>
  <c r="Q71" i="36"/>
  <c r="P71" i="36"/>
  <c r="M71" i="36"/>
  <c r="L71" i="36"/>
  <c r="K71" i="36"/>
  <c r="F71" i="36"/>
  <c r="E71" i="36"/>
  <c r="D71" i="36"/>
  <c r="Q70" i="36"/>
  <c r="P70" i="36"/>
  <c r="M70" i="36"/>
  <c r="L70" i="36"/>
  <c r="K70" i="36"/>
  <c r="F70" i="36"/>
  <c r="E70" i="36"/>
  <c r="D70" i="36"/>
  <c r="Q69" i="36"/>
  <c r="P69" i="36"/>
  <c r="M69" i="36"/>
  <c r="L69" i="36"/>
  <c r="K69" i="36"/>
  <c r="F69" i="36"/>
  <c r="E69" i="36"/>
  <c r="D69" i="36"/>
  <c r="Q68" i="36"/>
  <c r="P68" i="36"/>
  <c r="M68" i="36"/>
  <c r="L68" i="36"/>
  <c r="K68" i="36"/>
  <c r="F68" i="36"/>
  <c r="E68" i="36"/>
  <c r="D68" i="36"/>
  <c r="Q67" i="36"/>
  <c r="C67" i="36"/>
  <c r="P66" i="36"/>
  <c r="M66" i="36"/>
  <c r="K66" i="36"/>
  <c r="I66" i="36"/>
  <c r="F66" i="36"/>
  <c r="D66" i="36"/>
  <c r="B66" i="36"/>
  <c r="Q62" i="36"/>
  <c r="P62" i="36"/>
  <c r="M62" i="36"/>
  <c r="F62" i="36"/>
  <c r="J61" i="36"/>
  <c r="L61" i="36" s="1"/>
  <c r="I61" i="36"/>
  <c r="K61" i="36" s="1"/>
  <c r="C61" i="36"/>
  <c r="E61" i="36" s="1"/>
  <c r="B61" i="36"/>
  <c r="D61" i="36" s="1"/>
  <c r="L60" i="36"/>
  <c r="K60" i="36"/>
  <c r="E60" i="36"/>
  <c r="D60" i="36"/>
  <c r="L59" i="36"/>
  <c r="K59" i="36"/>
  <c r="E59" i="36"/>
  <c r="D59" i="36"/>
  <c r="Q58" i="36"/>
  <c r="P58" i="36"/>
  <c r="M58" i="36"/>
  <c r="L58" i="36"/>
  <c r="K58" i="36"/>
  <c r="F58" i="36"/>
  <c r="E58" i="36"/>
  <c r="D58" i="36"/>
  <c r="Q57" i="36"/>
  <c r="P57" i="36"/>
  <c r="M57" i="36"/>
  <c r="L57" i="36"/>
  <c r="K57" i="36"/>
  <c r="F57" i="36"/>
  <c r="E57" i="36"/>
  <c r="D57" i="36"/>
  <c r="Q56" i="36"/>
  <c r="P56" i="36"/>
  <c r="M56" i="36"/>
  <c r="L56" i="36"/>
  <c r="K56" i="36"/>
  <c r="F56" i="36"/>
  <c r="E56" i="36"/>
  <c r="D56" i="36"/>
  <c r="Q55" i="36"/>
  <c r="P55" i="36"/>
  <c r="M55" i="36"/>
  <c r="L55" i="36"/>
  <c r="K55" i="36"/>
  <c r="F55" i="36"/>
  <c r="E55" i="36"/>
  <c r="D55" i="36"/>
  <c r="Q54" i="36"/>
  <c r="P54" i="36"/>
  <c r="M54" i="36"/>
  <c r="L54" i="36"/>
  <c r="K54" i="36"/>
  <c r="F54" i="36"/>
  <c r="E54" i="36"/>
  <c r="D54" i="36"/>
  <c r="Q53" i="36"/>
  <c r="P53" i="36"/>
  <c r="M53" i="36"/>
  <c r="L53" i="36"/>
  <c r="K53" i="36"/>
  <c r="F53" i="36"/>
  <c r="E53" i="36"/>
  <c r="D53" i="36"/>
  <c r="Q52" i="36"/>
  <c r="P52" i="36"/>
  <c r="M52" i="36"/>
  <c r="L52" i="36"/>
  <c r="K52" i="36"/>
  <c r="F52" i="36"/>
  <c r="E52" i="36"/>
  <c r="D52" i="36"/>
  <c r="Q51" i="36"/>
  <c r="P51" i="36"/>
  <c r="M51" i="36"/>
  <c r="L51" i="36"/>
  <c r="K51" i="36"/>
  <c r="F51" i="36"/>
  <c r="E51" i="36"/>
  <c r="D51" i="36"/>
  <c r="Q50" i="36"/>
  <c r="P50" i="36"/>
  <c r="M50" i="36"/>
  <c r="L50" i="36"/>
  <c r="K50" i="36"/>
  <c r="F50" i="36"/>
  <c r="E50" i="36"/>
  <c r="D50" i="36"/>
  <c r="Q49" i="36"/>
  <c r="P49" i="36"/>
  <c r="M49" i="36"/>
  <c r="L49" i="36"/>
  <c r="K49" i="36"/>
  <c r="F49" i="36"/>
  <c r="E49" i="36"/>
  <c r="D49" i="36"/>
  <c r="Q48" i="36"/>
  <c r="P48" i="36"/>
  <c r="M48" i="36"/>
  <c r="L48" i="36"/>
  <c r="K48" i="36"/>
  <c r="F48" i="36"/>
  <c r="E48" i="36"/>
  <c r="D48" i="36"/>
  <c r="Q47" i="36"/>
  <c r="P47" i="36"/>
  <c r="M47" i="36"/>
  <c r="L47" i="36"/>
  <c r="K47" i="36"/>
  <c r="F47" i="36"/>
  <c r="E47" i="36"/>
  <c r="D47" i="36"/>
  <c r="Q46" i="36"/>
  <c r="P46" i="36"/>
  <c r="M46" i="36"/>
  <c r="L46" i="36"/>
  <c r="K46" i="36"/>
  <c r="F46" i="36"/>
  <c r="E46" i="36"/>
  <c r="D46" i="36"/>
  <c r="Q45" i="36"/>
  <c r="P45" i="36"/>
  <c r="M45" i="36"/>
  <c r="L45" i="36"/>
  <c r="K45" i="36"/>
  <c r="F45" i="36"/>
  <c r="E45" i="36"/>
  <c r="D45" i="36"/>
  <c r="Q44" i="36"/>
  <c r="P44" i="36"/>
  <c r="M44" i="36"/>
  <c r="L44" i="36"/>
  <c r="K44" i="36"/>
  <c r="F44" i="36"/>
  <c r="E44" i="36"/>
  <c r="D44" i="36"/>
  <c r="Q43" i="36"/>
  <c r="P43" i="36"/>
  <c r="M43" i="36"/>
  <c r="L43" i="36"/>
  <c r="K43" i="36"/>
  <c r="F43" i="36"/>
  <c r="E43" i="36"/>
  <c r="D43" i="36"/>
  <c r="Q42" i="36"/>
  <c r="P42" i="36"/>
  <c r="M42" i="36"/>
  <c r="L42" i="36"/>
  <c r="K42" i="36"/>
  <c r="F42" i="36"/>
  <c r="E42" i="36"/>
  <c r="D42" i="36"/>
  <c r="Q41" i="36"/>
  <c r="P41" i="36"/>
  <c r="M41" i="36"/>
  <c r="L41" i="36"/>
  <c r="K41" i="36"/>
  <c r="F41" i="36"/>
  <c r="E41" i="36"/>
  <c r="D41" i="36"/>
  <c r="Q40" i="36"/>
  <c r="P40" i="36"/>
  <c r="M40" i="36"/>
  <c r="L40" i="36"/>
  <c r="K40" i="36"/>
  <c r="F40" i="36"/>
  <c r="E40" i="36"/>
  <c r="D40" i="36"/>
  <c r="Q39" i="36"/>
  <c r="P39" i="36"/>
  <c r="M39" i="36"/>
  <c r="L39" i="36"/>
  <c r="K39" i="36"/>
  <c r="F39" i="36"/>
  <c r="E39" i="36"/>
  <c r="D39" i="36"/>
  <c r="Q38" i="36"/>
  <c r="C38" i="36"/>
  <c r="P37" i="36"/>
  <c r="M37" i="36"/>
  <c r="K37" i="36"/>
  <c r="I37" i="36"/>
  <c r="F37" i="36"/>
  <c r="D37" i="36"/>
  <c r="B37" i="36"/>
  <c r="Q33" i="36"/>
  <c r="P33" i="36"/>
  <c r="M33" i="36"/>
  <c r="F33" i="36"/>
  <c r="M32" i="36"/>
  <c r="K32" i="36"/>
  <c r="C32" i="36"/>
  <c r="E32" i="36" s="1"/>
  <c r="B32" i="36"/>
  <c r="D32" i="36" s="1"/>
  <c r="Q31" i="36"/>
  <c r="P31" i="36"/>
  <c r="M31" i="36"/>
  <c r="L31" i="36"/>
  <c r="K31" i="36"/>
  <c r="F31" i="36"/>
  <c r="E31" i="36"/>
  <c r="D31" i="36"/>
  <c r="Q30" i="36"/>
  <c r="P30" i="36"/>
  <c r="M30" i="36"/>
  <c r="L30" i="36"/>
  <c r="K30" i="36"/>
  <c r="F30" i="36"/>
  <c r="E30" i="36"/>
  <c r="D30" i="36"/>
  <c r="L29" i="36"/>
  <c r="K29" i="36"/>
  <c r="E29" i="36"/>
  <c r="D29" i="36"/>
  <c r="Q28" i="36"/>
  <c r="P28" i="36"/>
  <c r="M28" i="36"/>
  <c r="L28" i="36"/>
  <c r="K28" i="36"/>
  <c r="F28" i="36"/>
  <c r="E28" i="36"/>
  <c r="D28" i="36"/>
  <c r="Q27" i="36"/>
  <c r="P27" i="36"/>
  <c r="M27" i="36"/>
  <c r="L27" i="36"/>
  <c r="K27" i="36"/>
  <c r="F27" i="36"/>
  <c r="E27" i="36"/>
  <c r="D27" i="36"/>
  <c r="Q26" i="36"/>
  <c r="P26" i="36"/>
  <c r="M26" i="36"/>
  <c r="L26" i="36"/>
  <c r="K26" i="36"/>
  <c r="F26" i="36"/>
  <c r="E26" i="36"/>
  <c r="D26" i="36"/>
  <c r="Q25" i="36"/>
  <c r="P25" i="36"/>
  <c r="M25" i="36"/>
  <c r="L25" i="36"/>
  <c r="K25" i="36"/>
  <c r="F25" i="36"/>
  <c r="E25" i="36"/>
  <c r="D25" i="36"/>
  <c r="Q24" i="36"/>
  <c r="P24" i="36"/>
  <c r="M24" i="36"/>
  <c r="L24" i="36"/>
  <c r="K24" i="36"/>
  <c r="F24" i="36"/>
  <c r="E24" i="36"/>
  <c r="D24" i="36"/>
  <c r="Q23" i="36"/>
  <c r="P23" i="36"/>
  <c r="M23" i="36"/>
  <c r="L23" i="36"/>
  <c r="K23" i="36"/>
  <c r="F23" i="36"/>
  <c r="E23" i="36"/>
  <c r="D23" i="36"/>
  <c r="Q22" i="36"/>
  <c r="P22" i="36"/>
  <c r="M22" i="36"/>
  <c r="L22" i="36"/>
  <c r="K22" i="36"/>
  <c r="F22" i="36"/>
  <c r="E22" i="36"/>
  <c r="D22" i="36"/>
  <c r="Q21" i="36"/>
  <c r="P21" i="36"/>
  <c r="M21" i="36"/>
  <c r="L21" i="36"/>
  <c r="K21" i="36"/>
  <c r="F21" i="36"/>
  <c r="E21" i="36"/>
  <c r="D21" i="36"/>
  <c r="Q20" i="36"/>
  <c r="P20" i="36"/>
  <c r="M20" i="36"/>
  <c r="L20" i="36"/>
  <c r="K20" i="36"/>
  <c r="F20" i="36"/>
  <c r="E20" i="36"/>
  <c r="D20" i="36"/>
  <c r="Q19" i="36"/>
  <c r="P19" i="36"/>
  <c r="M19" i="36"/>
  <c r="L19" i="36"/>
  <c r="K19" i="36"/>
  <c r="F19" i="36"/>
  <c r="E19" i="36"/>
  <c r="D19" i="36"/>
  <c r="Q18" i="36"/>
  <c r="P18" i="36"/>
  <c r="M18" i="36"/>
  <c r="L18" i="36"/>
  <c r="K18" i="36"/>
  <c r="F18" i="36"/>
  <c r="E18" i="36"/>
  <c r="D18" i="36"/>
  <c r="Q17" i="36"/>
  <c r="P17" i="36"/>
  <c r="M17" i="36"/>
  <c r="L17" i="36"/>
  <c r="K17" i="36"/>
  <c r="F17" i="36"/>
  <c r="E17" i="36"/>
  <c r="D17" i="36"/>
  <c r="Q16" i="36"/>
  <c r="P16" i="36"/>
  <c r="M16" i="36"/>
  <c r="L16" i="36"/>
  <c r="K16" i="36"/>
  <c r="F16" i="36"/>
  <c r="E16" i="36"/>
  <c r="D16" i="36"/>
  <c r="Q15" i="36"/>
  <c r="P15" i="36"/>
  <c r="M15" i="36"/>
  <c r="L15" i="36"/>
  <c r="K15" i="36"/>
  <c r="F15" i="36"/>
  <c r="E15" i="36"/>
  <c r="D15" i="36"/>
  <c r="Q14" i="36"/>
  <c r="P14" i="36"/>
  <c r="M14" i="36"/>
  <c r="L14" i="36"/>
  <c r="K14" i="36"/>
  <c r="F14" i="36"/>
  <c r="E14" i="36"/>
  <c r="D14" i="36"/>
  <c r="Q13" i="36"/>
  <c r="P13" i="36"/>
  <c r="M13" i="36"/>
  <c r="L13" i="36"/>
  <c r="K13" i="36"/>
  <c r="F13" i="36"/>
  <c r="E13" i="36"/>
  <c r="D13" i="36"/>
  <c r="Q12" i="36"/>
  <c r="P12" i="36"/>
  <c r="M12" i="36"/>
  <c r="L12" i="36"/>
  <c r="K12" i="36"/>
  <c r="F12" i="36"/>
  <c r="E12" i="36"/>
  <c r="D12" i="36"/>
  <c r="Q11" i="36"/>
  <c r="P11" i="36"/>
  <c r="M11" i="36"/>
  <c r="L11" i="36"/>
  <c r="K11" i="36"/>
  <c r="F11" i="36"/>
  <c r="E11" i="36"/>
  <c r="D11" i="36"/>
  <c r="Q10" i="36"/>
  <c r="P10" i="36"/>
  <c r="M10" i="36"/>
  <c r="L10" i="36"/>
  <c r="K10" i="36"/>
  <c r="F10" i="36"/>
  <c r="E10" i="36"/>
  <c r="D10" i="36"/>
  <c r="Q9" i="36"/>
  <c r="P9" i="36"/>
  <c r="M9" i="36"/>
  <c r="L9" i="36"/>
  <c r="K9" i="36"/>
  <c r="F9" i="36"/>
  <c r="E9" i="36"/>
  <c r="D9" i="36"/>
  <c r="Q8" i="36"/>
  <c r="P8" i="36"/>
  <c r="M8" i="36"/>
  <c r="L8" i="36"/>
  <c r="K8" i="36"/>
  <c r="F8" i="36"/>
  <c r="E8" i="36"/>
  <c r="D8" i="36"/>
  <c r="Q7" i="36"/>
  <c r="P7" i="36"/>
  <c r="M7" i="36"/>
  <c r="L7" i="36"/>
  <c r="K7" i="36"/>
  <c r="F7" i="36"/>
  <c r="E7" i="36"/>
  <c r="D7" i="36"/>
  <c r="Q6" i="36"/>
  <c r="P5" i="36"/>
  <c r="M5" i="36"/>
  <c r="K5" i="36"/>
  <c r="I5" i="36"/>
  <c r="D5" i="36"/>
  <c r="F5" i="36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I8" i="34"/>
  <c r="H6" i="34"/>
  <c r="O6" i="34" s="1"/>
  <c r="G6" i="34"/>
  <c r="N6" i="34" s="1"/>
  <c r="S5" i="34"/>
  <c r="P5" i="34"/>
  <c r="N5" i="34"/>
  <c r="L5" i="34"/>
  <c r="H11" i="34"/>
  <c r="L61" i="3"/>
  <c r="K61" i="3"/>
  <c r="C61" i="3"/>
  <c r="E61" i="3" s="1"/>
  <c r="B61" i="3"/>
  <c r="P5" i="3"/>
  <c r="M5" i="3"/>
  <c r="K5" i="3"/>
  <c r="I5" i="3"/>
  <c r="F5" i="3"/>
  <c r="D5" i="3"/>
  <c r="Q43" i="2"/>
  <c r="N43" i="2"/>
  <c r="L43" i="2"/>
  <c r="J43" i="2"/>
  <c r="G43" i="2"/>
  <c r="E43" i="2"/>
  <c r="C43" i="2"/>
  <c r="Q24" i="2"/>
  <c r="L24" i="2"/>
  <c r="J24" i="2"/>
  <c r="E24" i="2"/>
  <c r="Q5" i="2"/>
  <c r="L5" i="2"/>
  <c r="J5" i="2"/>
  <c r="E5" i="2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4" i="3"/>
  <c r="Q84" i="3"/>
  <c r="P85" i="3"/>
  <c r="Q85" i="3"/>
  <c r="P86" i="3"/>
  <c r="Q86" i="3"/>
  <c r="P96" i="3"/>
  <c r="Q96" i="3"/>
  <c r="Q68" i="3"/>
  <c r="P68" i="3"/>
  <c r="Q62" i="3"/>
  <c r="P62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3" i="3"/>
  <c r="Q33" i="3"/>
  <c r="Q7" i="3"/>
  <c r="P7" i="3"/>
  <c r="R56" i="2"/>
  <c r="Q56" i="2"/>
  <c r="R46" i="2"/>
  <c r="Q46" i="2"/>
  <c r="R45" i="2"/>
  <c r="Q45" i="2"/>
  <c r="R37" i="2"/>
  <c r="Q37" i="2"/>
  <c r="R36" i="2"/>
  <c r="Q36" i="2"/>
  <c r="R34" i="2"/>
  <c r="Q34" i="2"/>
  <c r="R33" i="2"/>
  <c r="Q33" i="2"/>
  <c r="R32" i="2"/>
  <c r="Q32" i="2"/>
  <c r="R27" i="2"/>
  <c r="Q27" i="2"/>
  <c r="R26" i="2"/>
  <c r="Q26" i="2"/>
  <c r="R7" i="2"/>
  <c r="Q7" i="2"/>
  <c r="N46" i="2"/>
  <c r="N56" i="2"/>
  <c r="N45" i="2"/>
  <c r="G46" i="2"/>
  <c r="G45" i="2"/>
  <c r="G27" i="2"/>
  <c r="G32" i="2"/>
  <c r="G33" i="2"/>
  <c r="G34" i="2"/>
  <c r="G36" i="2"/>
  <c r="G37" i="2"/>
  <c r="G26" i="2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K82" i="3"/>
  <c r="L82" i="3"/>
  <c r="K83" i="3"/>
  <c r="L83" i="3"/>
  <c r="K84" i="3"/>
  <c r="L84" i="3"/>
  <c r="M84" i="3"/>
  <c r="K85" i="3"/>
  <c r="L85" i="3"/>
  <c r="M85" i="3"/>
  <c r="K86" i="3"/>
  <c r="L86" i="3"/>
  <c r="M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6" i="3"/>
  <c r="L96" i="3"/>
  <c r="M96" i="3"/>
  <c r="L68" i="3"/>
  <c r="K68" i="3"/>
  <c r="M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J95" i="3"/>
  <c r="L95" i="3" s="1"/>
  <c r="I95" i="3"/>
  <c r="K95" i="3" s="1"/>
  <c r="C95" i="3"/>
  <c r="E95" i="3" s="1"/>
  <c r="B95" i="3"/>
  <c r="D95" i="3" s="1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2" i="3"/>
  <c r="L62" i="3"/>
  <c r="M62" i="3"/>
  <c r="M39" i="3"/>
  <c r="L39" i="3"/>
  <c r="K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3" i="3"/>
  <c r="M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7" i="3"/>
  <c r="J32" i="3"/>
  <c r="L32" i="3" s="1"/>
  <c r="I32" i="3"/>
  <c r="K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E7" i="3"/>
  <c r="D7" i="3"/>
  <c r="C32" i="3"/>
  <c r="E32" i="3" s="1"/>
  <c r="B32" i="3"/>
  <c r="D32" i="3" s="1"/>
  <c r="N27" i="2"/>
  <c r="N32" i="2"/>
  <c r="N33" i="2"/>
  <c r="N34" i="2"/>
  <c r="N36" i="2"/>
  <c r="N37" i="2"/>
  <c r="N26" i="2"/>
  <c r="N8" i="2"/>
  <c r="N7" i="2"/>
  <c r="G8" i="2"/>
  <c r="G7" i="2"/>
  <c r="O7" i="34"/>
  <c r="O11" i="34"/>
  <c r="P15" i="34"/>
  <c r="N7" i="34"/>
  <c r="Q9" i="34"/>
  <c r="T7" i="34"/>
  <c r="H7" i="34"/>
  <c r="I7" i="34"/>
  <c r="S7" i="34"/>
  <c r="K37" i="3"/>
  <c r="D6" i="36"/>
  <c r="P6" i="36"/>
  <c r="D38" i="36"/>
  <c r="K38" i="36"/>
  <c r="B67" i="36"/>
  <c r="I67" i="36"/>
  <c r="P67" i="36"/>
  <c r="G7" i="34"/>
  <c r="G11" i="34"/>
  <c r="J9" i="34"/>
  <c r="N95" i="48" l="1"/>
  <c r="J38" i="2"/>
  <c r="L26" i="2" s="1"/>
  <c r="N94" i="36"/>
  <c r="G87" i="36"/>
  <c r="G88" i="36"/>
  <c r="G94" i="36"/>
  <c r="R61" i="46"/>
  <c r="N84" i="36"/>
  <c r="N85" i="36"/>
  <c r="N87" i="36"/>
  <c r="N89" i="36"/>
  <c r="N90" i="36"/>
  <c r="N91" i="36"/>
  <c r="N92" i="36"/>
  <c r="N93" i="36"/>
  <c r="C38" i="2"/>
  <c r="E35" i="2" s="1"/>
  <c r="N93" i="3"/>
  <c r="N92" i="3"/>
  <c r="N91" i="3"/>
  <c r="N90" i="3"/>
  <c r="N89" i="3"/>
  <c r="N88" i="3"/>
  <c r="N87" i="3"/>
  <c r="G61" i="47"/>
  <c r="L62" i="47"/>
  <c r="N61" i="47"/>
  <c r="R61" i="47"/>
  <c r="G84" i="36"/>
  <c r="G85" i="36"/>
  <c r="G86" i="36"/>
  <c r="G89" i="36"/>
  <c r="G90" i="36"/>
  <c r="G91" i="36"/>
  <c r="G92" i="36"/>
  <c r="G93" i="3"/>
  <c r="G92" i="3"/>
  <c r="G91" i="3"/>
  <c r="G90" i="3"/>
  <c r="G89" i="3"/>
  <c r="G88" i="3"/>
  <c r="G87" i="3"/>
  <c r="R32" i="47"/>
  <c r="I17" i="34"/>
  <c r="H17" i="34"/>
  <c r="J17" i="34" s="1"/>
  <c r="J13" i="34"/>
  <c r="N62" i="3"/>
  <c r="J14" i="34"/>
  <c r="Q10" i="34"/>
  <c r="E6" i="36"/>
  <c r="J6" i="36" s="1"/>
  <c r="J38" i="36"/>
  <c r="J67" i="36"/>
  <c r="K67" i="36"/>
  <c r="D67" i="36"/>
  <c r="P38" i="36"/>
  <c r="I38" i="36"/>
  <c r="B38" i="36"/>
  <c r="K6" i="36"/>
  <c r="L6" i="36"/>
  <c r="E38" i="36"/>
  <c r="L38" i="36"/>
  <c r="E67" i="36"/>
  <c r="N29" i="3"/>
  <c r="N30" i="3"/>
  <c r="N28" i="3"/>
  <c r="N26" i="3"/>
  <c r="N24" i="3"/>
  <c r="N22" i="3"/>
  <c r="N20" i="3"/>
  <c r="N18" i="3"/>
  <c r="N16" i="3"/>
  <c r="N14" i="3"/>
  <c r="N12" i="3"/>
  <c r="N10" i="3"/>
  <c r="N8" i="3"/>
  <c r="J57" i="2"/>
  <c r="L48" i="2" s="1"/>
  <c r="N48" i="3"/>
  <c r="N15" i="34"/>
  <c r="Q18" i="34"/>
  <c r="P16" i="34"/>
  <c r="Q11" i="34"/>
  <c r="Q8" i="34"/>
  <c r="C57" i="2"/>
  <c r="E46" i="2" s="1"/>
  <c r="G31" i="2"/>
  <c r="G39" i="36"/>
  <c r="G53" i="36"/>
  <c r="G60" i="36"/>
  <c r="G23" i="36"/>
  <c r="N54" i="3"/>
  <c r="N51" i="3"/>
  <c r="N50" i="3"/>
  <c r="N47" i="3"/>
  <c r="Q13" i="34"/>
  <c r="F37" i="3"/>
  <c r="D57" i="2"/>
  <c r="F45" i="2" s="1"/>
  <c r="T18" i="34"/>
  <c r="U18" i="34" s="1"/>
  <c r="G71" i="36"/>
  <c r="N50" i="36"/>
  <c r="G31" i="3"/>
  <c r="G28" i="3"/>
  <c r="G25" i="3"/>
  <c r="G24" i="3"/>
  <c r="G11" i="3"/>
  <c r="S14" i="2"/>
  <c r="G95" i="47"/>
  <c r="K62" i="36"/>
  <c r="R54" i="36"/>
  <c r="F61" i="36"/>
  <c r="G42" i="36"/>
  <c r="G48" i="36"/>
  <c r="G49" i="36"/>
  <c r="G50" i="36"/>
  <c r="G55" i="36"/>
  <c r="G75" i="3"/>
  <c r="M61" i="3"/>
  <c r="R41" i="3"/>
  <c r="R43" i="3"/>
  <c r="R44" i="3"/>
  <c r="R45" i="3"/>
  <c r="R46" i="3"/>
  <c r="R47" i="3"/>
  <c r="R48" i="3"/>
  <c r="R50" i="3"/>
  <c r="R51" i="3"/>
  <c r="R52" i="3"/>
  <c r="R53" i="3"/>
  <c r="R54" i="3"/>
  <c r="R55" i="3"/>
  <c r="R56" i="3"/>
  <c r="R57" i="3"/>
  <c r="R58" i="3"/>
  <c r="R59" i="3"/>
  <c r="I17" i="49"/>
  <c r="G24" i="36"/>
  <c r="N69" i="36"/>
  <c r="N28" i="2"/>
  <c r="G58" i="36"/>
  <c r="G31" i="36"/>
  <c r="P95" i="3"/>
  <c r="G20" i="3"/>
  <c r="U7" i="34"/>
  <c r="U9" i="34"/>
  <c r="U8" i="34"/>
  <c r="N39" i="36"/>
  <c r="N40" i="36"/>
  <c r="R40" i="36"/>
  <c r="R42" i="36"/>
  <c r="R44" i="36"/>
  <c r="N46" i="36"/>
  <c r="R50" i="36"/>
  <c r="R52" i="36"/>
  <c r="R55" i="36"/>
  <c r="N56" i="36"/>
  <c r="N79" i="3"/>
  <c r="G73" i="3"/>
  <c r="E96" i="3"/>
  <c r="G83" i="3"/>
  <c r="G79" i="3"/>
  <c r="R70" i="3"/>
  <c r="G55" i="3"/>
  <c r="G13" i="3"/>
  <c r="N96" i="36"/>
  <c r="G78" i="36"/>
  <c r="N60" i="36"/>
  <c r="G59" i="36"/>
  <c r="R11" i="36"/>
  <c r="R15" i="36"/>
  <c r="Q95" i="3"/>
  <c r="N83" i="3"/>
  <c r="N81" i="3"/>
  <c r="N74" i="3"/>
  <c r="N69" i="3"/>
  <c r="G71" i="3"/>
  <c r="G69" i="3"/>
  <c r="N60" i="3"/>
  <c r="N58" i="3"/>
  <c r="N55" i="3"/>
  <c r="N52" i="3"/>
  <c r="N46" i="3"/>
  <c r="R60" i="3"/>
  <c r="G59" i="3"/>
  <c r="G57" i="3"/>
  <c r="G52" i="3"/>
  <c r="G50" i="3"/>
  <c r="G49" i="3"/>
  <c r="G40" i="3"/>
  <c r="F61" i="3"/>
  <c r="Q7" i="34"/>
  <c r="N50" i="2"/>
  <c r="S30" i="2"/>
  <c r="S29" i="2"/>
  <c r="G28" i="2"/>
  <c r="R76" i="36"/>
  <c r="N61" i="36"/>
  <c r="R46" i="36"/>
  <c r="N7" i="36"/>
  <c r="N8" i="36"/>
  <c r="N9" i="36"/>
  <c r="N10" i="36"/>
  <c r="N13" i="36"/>
  <c r="N14" i="36"/>
  <c r="N15" i="36"/>
  <c r="N18" i="36"/>
  <c r="N20" i="36"/>
  <c r="N21" i="36"/>
  <c r="N22" i="36"/>
  <c r="N23" i="36"/>
  <c r="N25" i="36"/>
  <c r="N26" i="36"/>
  <c r="N27" i="36"/>
  <c r="R27" i="36"/>
  <c r="N28" i="36"/>
  <c r="R28" i="36"/>
  <c r="N29" i="36"/>
  <c r="N30" i="36"/>
  <c r="R30" i="36"/>
  <c r="R96" i="3"/>
  <c r="R68" i="3"/>
  <c r="R84" i="3"/>
  <c r="R77" i="3"/>
  <c r="R75" i="3"/>
  <c r="R73" i="3"/>
  <c r="R21" i="3"/>
  <c r="D61" i="3"/>
  <c r="G61" i="3" s="1"/>
  <c r="Q12" i="34"/>
  <c r="U13" i="34"/>
  <c r="J12" i="34"/>
  <c r="T17" i="34"/>
  <c r="U17" i="34" s="1"/>
  <c r="S56" i="2"/>
  <c r="S16" i="2"/>
  <c r="S10" i="2"/>
  <c r="S8" i="2"/>
  <c r="R96" i="36"/>
  <c r="M95" i="36"/>
  <c r="L62" i="36"/>
  <c r="R60" i="36"/>
  <c r="G10" i="36"/>
  <c r="R31" i="36"/>
  <c r="N44" i="3"/>
  <c r="R62" i="3"/>
  <c r="R30" i="3"/>
  <c r="R28" i="3"/>
  <c r="R26" i="3"/>
  <c r="R25" i="3"/>
  <c r="R23" i="3"/>
  <c r="R20" i="3"/>
  <c r="R18" i="3"/>
  <c r="R17" i="3"/>
  <c r="R16" i="3"/>
  <c r="R15" i="3"/>
  <c r="R14" i="3"/>
  <c r="R13" i="3"/>
  <c r="R11" i="3"/>
  <c r="S55" i="2"/>
  <c r="Q31" i="2"/>
  <c r="J19" i="2"/>
  <c r="L16" i="2" s="1"/>
  <c r="N9" i="2"/>
  <c r="R95" i="48"/>
  <c r="P95" i="36"/>
  <c r="G73" i="36"/>
  <c r="G75" i="36"/>
  <c r="G82" i="36"/>
  <c r="N68" i="36"/>
  <c r="N74" i="36"/>
  <c r="R82" i="36"/>
  <c r="G69" i="36"/>
  <c r="R72" i="36"/>
  <c r="R59" i="36"/>
  <c r="N31" i="36"/>
  <c r="G25" i="36"/>
  <c r="N70" i="3"/>
  <c r="G58" i="3"/>
  <c r="G56" i="3"/>
  <c r="G54" i="3"/>
  <c r="G53" i="3"/>
  <c r="G51" i="3"/>
  <c r="G46" i="3"/>
  <c r="G45" i="3"/>
  <c r="G44" i="3"/>
  <c r="N31" i="3"/>
  <c r="N27" i="3"/>
  <c r="N25" i="3"/>
  <c r="N23" i="3"/>
  <c r="N21" i="3"/>
  <c r="N19" i="3"/>
  <c r="N17" i="3"/>
  <c r="N15" i="3"/>
  <c r="N13" i="3"/>
  <c r="N11" i="3"/>
  <c r="N9" i="3"/>
  <c r="G18" i="3"/>
  <c r="G12" i="3"/>
  <c r="J18" i="34"/>
  <c r="S45" i="2"/>
  <c r="R28" i="2"/>
  <c r="S28" i="2" s="1"/>
  <c r="K19" i="2"/>
  <c r="M16" i="2" s="1"/>
  <c r="S15" i="2"/>
  <c r="R68" i="36"/>
  <c r="R70" i="36"/>
  <c r="R71" i="36"/>
  <c r="N72" i="36"/>
  <c r="N73" i="36"/>
  <c r="R74" i="36"/>
  <c r="R75" i="36"/>
  <c r="N77" i="36"/>
  <c r="R77" i="36"/>
  <c r="N82" i="36"/>
  <c r="N86" i="36"/>
  <c r="N88" i="36"/>
  <c r="R80" i="36"/>
  <c r="R79" i="36"/>
  <c r="R83" i="36"/>
  <c r="R81" i="36"/>
  <c r="N59" i="36"/>
  <c r="N48" i="36"/>
  <c r="N54" i="36"/>
  <c r="N55" i="36"/>
  <c r="N57" i="36"/>
  <c r="N58" i="36"/>
  <c r="R41" i="36"/>
  <c r="G7" i="36"/>
  <c r="R7" i="36"/>
  <c r="G11" i="36"/>
  <c r="G12" i="36"/>
  <c r="R13" i="36"/>
  <c r="R14" i="36"/>
  <c r="R16" i="36"/>
  <c r="R17" i="36"/>
  <c r="G18" i="36"/>
  <c r="R19" i="36"/>
  <c r="R20" i="36"/>
  <c r="G21" i="36"/>
  <c r="N78" i="3"/>
  <c r="N77" i="3"/>
  <c r="N75" i="3"/>
  <c r="N72" i="3"/>
  <c r="N71" i="3"/>
  <c r="G68" i="3"/>
  <c r="R81" i="3"/>
  <c r="P61" i="3"/>
  <c r="N39" i="3"/>
  <c r="N59" i="3"/>
  <c r="N57" i="3"/>
  <c r="N56" i="3"/>
  <c r="N53" i="3"/>
  <c r="N49" i="3"/>
  <c r="N43" i="3"/>
  <c r="N42" i="3"/>
  <c r="N41" i="3"/>
  <c r="G42" i="3"/>
  <c r="Q61" i="3"/>
  <c r="L33" i="3"/>
  <c r="G26" i="3"/>
  <c r="G21" i="3"/>
  <c r="G17" i="3"/>
  <c r="G15" i="3"/>
  <c r="R33" i="3"/>
  <c r="M32" i="3"/>
  <c r="R12" i="3"/>
  <c r="G9" i="3"/>
  <c r="J7" i="34"/>
  <c r="S52" i="2"/>
  <c r="N31" i="2"/>
  <c r="D38" i="2"/>
  <c r="F28" i="2" s="1"/>
  <c r="D19" i="2"/>
  <c r="F16" i="2" s="1"/>
  <c r="S7" i="2"/>
  <c r="G47" i="2"/>
  <c r="N47" i="2"/>
  <c r="S49" i="2"/>
  <c r="S48" i="2"/>
  <c r="K57" i="2"/>
  <c r="M51" i="2" s="1"/>
  <c r="Q47" i="2"/>
  <c r="S47" i="2" s="1"/>
  <c r="S32" i="2"/>
  <c r="S26" i="2"/>
  <c r="S27" i="2"/>
  <c r="C19" i="2"/>
  <c r="E10" i="2" s="1"/>
  <c r="G9" i="2"/>
  <c r="R50" i="2"/>
  <c r="S54" i="2"/>
  <c r="S53" i="2"/>
  <c r="S51" i="2"/>
  <c r="Q50" i="2"/>
  <c r="G50" i="2"/>
  <c r="S46" i="2"/>
  <c r="R31" i="2"/>
  <c r="S37" i="2"/>
  <c r="K38" i="2"/>
  <c r="M35" i="2" s="1"/>
  <c r="N12" i="2"/>
  <c r="Q12" i="2"/>
  <c r="S12" i="2" s="1"/>
  <c r="S11" i="2"/>
  <c r="N70" i="36"/>
  <c r="R78" i="36"/>
  <c r="G45" i="36"/>
  <c r="G41" i="36"/>
  <c r="G44" i="36"/>
  <c r="G46" i="36"/>
  <c r="G47" i="36"/>
  <c r="R53" i="36"/>
  <c r="R56" i="36"/>
  <c r="G28" i="36"/>
  <c r="G30" i="36"/>
  <c r="G9" i="36"/>
  <c r="G20" i="36"/>
  <c r="G26" i="36"/>
  <c r="R29" i="36"/>
  <c r="G72" i="3"/>
  <c r="G70" i="3"/>
  <c r="G94" i="3"/>
  <c r="G80" i="3"/>
  <c r="G77" i="3"/>
  <c r="G76" i="3"/>
  <c r="G74" i="3"/>
  <c r="N45" i="3"/>
  <c r="G41" i="3"/>
  <c r="N40" i="3"/>
  <c r="G39" i="3"/>
  <c r="R7" i="3"/>
  <c r="Q32" i="3"/>
  <c r="K33" i="3"/>
  <c r="N7" i="3"/>
  <c r="E33" i="3"/>
  <c r="F32" i="3"/>
  <c r="U12" i="34"/>
  <c r="U11" i="34"/>
  <c r="Q17" i="34"/>
  <c r="U15" i="34"/>
  <c r="J11" i="34"/>
  <c r="J16" i="34"/>
  <c r="S35" i="2"/>
  <c r="S18" i="2"/>
  <c r="S17" i="2"/>
  <c r="Q16" i="34"/>
  <c r="P17" i="34"/>
  <c r="Q14" i="34"/>
  <c r="O15" i="34"/>
  <c r="T16" i="34"/>
  <c r="U16" i="34" s="1"/>
  <c r="U10" i="34"/>
  <c r="H15" i="34"/>
  <c r="U14" i="34"/>
  <c r="I16" i="34"/>
  <c r="J8" i="34"/>
  <c r="S34" i="2"/>
  <c r="N61" i="48"/>
  <c r="R32" i="46"/>
  <c r="N71" i="36"/>
  <c r="N76" i="36"/>
  <c r="N78" i="36"/>
  <c r="G93" i="36"/>
  <c r="G80" i="36"/>
  <c r="N80" i="36"/>
  <c r="N81" i="36"/>
  <c r="G68" i="36"/>
  <c r="R69" i="36"/>
  <c r="G70" i="36"/>
  <c r="G72" i="36"/>
  <c r="G74" i="36"/>
  <c r="G76" i="36"/>
  <c r="G77" i="36"/>
  <c r="G79" i="36"/>
  <c r="G81" i="36"/>
  <c r="N41" i="36"/>
  <c r="G56" i="36"/>
  <c r="G40" i="36"/>
  <c r="G51" i="36"/>
  <c r="N42" i="36"/>
  <c r="N43" i="36"/>
  <c r="N44" i="36"/>
  <c r="N45" i="36"/>
  <c r="R45" i="36"/>
  <c r="N47" i="36"/>
  <c r="R47" i="36"/>
  <c r="R48" i="36"/>
  <c r="N49" i="36"/>
  <c r="R49" i="36"/>
  <c r="N51" i="36"/>
  <c r="R51" i="36"/>
  <c r="N53" i="36"/>
  <c r="G43" i="36"/>
  <c r="R43" i="36"/>
  <c r="G57" i="36"/>
  <c r="G52" i="36"/>
  <c r="L32" i="36"/>
  <c r="L33" i="36" s="1"/>
  <c r="R33" i="36"/>
  <c r="N11" i="36"/>
  <c r="N12" i="36"/>
  <c r="N16" i="36"/>
  <c r="N17" i="36"/>
  <c r="N19" i="36"/>
  <c r="G8" i="36"/>
  <c r="E33" i="36"/>
  <c r="G15" i="36"/>
  <c r="G16" i="36"/>
  <c r="G17" i="36"/>
  <c r="R18" i="36"/>
  <c r="G19" i="36"/>
  <c r="R21" i="36"/>
  <c r="G22" i="36"/>
  <c r="R25" i="36"/>
  <c r="R26" i="36"/>
  <c r="E96" i="48"/>
  <c r="G61" i="48"/>
  <c r="Q95" i="36"/>
  <c r="F95" i="36"/>
  <c r="G83" i="36"/>
  <c r="D96" i="36"/>
  <c r="N75" i="36"/>
  <c r="N79" i="36"/>
  <c r="N83" i="36"/>
  <c r="N95" i="36"/>
  <c r="R73" i="36"/>
  <c r="G95" i="36"/>
  <c r="E96" i="36"/>
  <c r="N52" i="36"/>
  <c r="M61" i="36"/>
  <c r="R62" i="36"/>
  <c r="G54" i="36"/>
  <c r="R39" i="36"/>
  <c r="R57" i="36"/>
  <c r="R58" i="36"/>
  <c r="D62" i="36"/>
  <c r="G61" i="36"/>
  <c r="E62" i="36"/>
  <c r="Q61" i="36"/>
  <c r="P61" i="36"/>
  <c r="Q32" i="36"/>
  <c r="N24" i="36"/>
  <c r="G13" i="36"/>
  <c r="G14" i="36"/>
  <c r="G27" i="36"/>
  <c r="G29" i="36"/>
  <c r="D33" i="36"/>
  <c r="K33" i="36"/>
  <c r="R8" i="36"/>
  <c r="R9" i="36"/>
  <c r="R10" i="36"/>
  <c r="R12" i="36"/>
  <c r="R22" i="36"/>
  <c r="R23" i="36"/>
  <c r="R24" i="36"/>
  <c r="G32" i="36"/>
  <c r="P32" i="36"/>
  <c r="R32" i="36" s="1"/>
  <c r="F32" i="36"/>
  <c r="N96" i="3"/>
  <c r="N86" i="3"/>
  <c r="N84" i="3"/>
  <c r="N82" i="3"/>
  <c r="G85" i="3"/>
  <c r="G84" i="3"/>
  <c r="G82" i="3"/>
  <c r="G81" i="3"/>
  <c r="M95" i="3"/>
  <c r="N85" i="3"/>
  <c r="N80" i="3"/>
  <c r="N73" i="3"/>
  <c r="R79" i="3"/>
  <c r="R78" i="3"/>
  <c r="R69" i="3"/>
  <c r="R82" i="3"/>
  <c r="F95" i="3"/>
  <c r="D96" i="3"/>
  <c r="G86" i="3"/>
  <c r="R85" i="3"/>
  <c r="R80" i="3"/>
  <c r="R76" i="3"/>
  <c r="R74" i="3"/>
  <c r="R72" i="3"/>
  <c r="R71" i="3"/>
  <c r="R83" i="3"/>
  <c r="G47" i="3"/>
  <c r="R40" i="3"/>
  <c r="R42" i="3"/>
  <c r="G60" i="3"/>
  <c r="G48" i="3"/>
  <c r="G14" i="3"/>
  <c r="R8" i="3"/>
  <c r="G10" i="3"/>
  <c r="R27" i="3"/>
  <c r="R24" i="3"/>
  <c r="R10" i="3"/>
  <c r="N95" i="3"/>
  <c r="N68" i="3"/>
  <c r="N94" i="3"/>
  <c r="N76" i="3"/>
  <c r="G78" i="3"/>
  <c r="R86" i="3"/>
  <c r="G95" i="3"/>
  <c r="G43" i="3"/>
  <c r="N61" i="3"/>
  <c r="R39" i="3"/>
  <c r="R49" i="3"/>
  <c r="E62" i="3"/>
  <c r="N32" i="3"/>
  <c r="G7" i="3"/>
  <c r="G30" i="3"/>
  <c r="G29" i="3"/>
  <c r="G27" i="3"/>
  <c r="G23" i="3"/>
  <c r="G22" i="3"/>
  <c r="G19" i="3"/>
  <c r="G16" i="3"/>
  <c r="G8" i="3"/>
  <c r="R9" i="3"/>
  <c r="R31" i="3"/>
  <c r="R29" i="3"/>
  <c r="R22" i="3"/>
  <c r="R19" i="3"/>
  <c r="D33" i="3"/>
  <c r="G32" i="3"/>
  <c r="P32" i="3"/>
  <c r="I37" i="3"/>
  <c r="S36" i="2"/>
  <c r="R9" i="2"/>
  <c r="S9" i="2" s="1"/>
  <c r="G15" i="34"/>
  <c r="P66" i="3"/>
  <c r="F66" i="3"/>
  <c r="I66" i="3"/>
  <c r="M66" i="3"/>
  <c r="K66" i="3"/>
  <c r="D66" i="3"/>
  <c r="D37" i="3"/>
  <c r="M37" i="3"/>
  <c r="P37" i="3"/>
  <c r="S33" i="2"/>
  <c r="S13" i="2"/>
  <c r="G12" i="2"/>
  <c r="N32" i="48"/>
  <c r="R32" i="48"/>
  <c r="L62" i="48"/>
  <c r="L33" i="48"/>
  <c r="N33" i="48" s="1"/>
  <c r="E33" i="48"/>
  <c r="N32" i="47"/>
  <c r="G32" i="47"/>
  <c r="L33" i="47"/>
  <c r="N61" i="46"/>
  <c r="N32" i="46"/>
  <c r="L33" i="46"/>
  <c r="N33" i="46" s="1"/>
  <c r="E96" i="46"/>
  <c r="D62" i="46"/>
  <c r="L62" i="46"/>
  <c r="D33" i="46"/>
  <c r="L36" i="2" l="1"/>
  <c r="L31" i="2"/>
  <c r="L33" i="2"/>
  <c r="L27" i="2"/>
  <c r="L29" i="2"/>
  <c r="L28" i="2"/>
  <c r="L37" i="2"/>
  <c r="L32" i="2"/>
  <c r="L34" i="2"/>
  <c r="L35" i="2"/>
  <c r="L30" i="2"/>
  <c r="E38" i="2"/>
  <c r="E33" i="2"/>
  <c r="E37" i="2"/>
  <c r="E31" i="2"/>
  <c r="E27" i="2"/>
  <c r="E26" i="2"/>
  <c r="E32" i="2"/>
  <c r="Q38" i="2"/>
  <c r="E34" i="2"/>
  <c r="E28" i="2"/>
  <c r="H28" i="2" s="1"/>
  <c r="E36" i="2"/>
  <c r="E30" i="2"/>
  <c r="E29" i="2"/>
  <c r="L47" i="2"/>
  <c r="L56" i="2"/>
  <c r="L54" i="2"/>
  <c r="E45" i="2"/>
  <c r="H45" i="2" s="1"/>
  <c r="L50" i="2"/>
  <c r="L46" i="2"/>
  <c r="L45" i="2"/>
  <c r="L51" i="2"/>
  <c r="O51" i="2" s="1"/>
  <c r="S31" i="2"/>
  <c r="F46" i="2"/>
  <c r="M27" i="2"/>
  <c r="L55" i="2"/>
  <c r="L52" i="2"/>
  <c r="L49" i="2"/>
  <c r="L53" i="2"/>
  <c r="E55" i="2"/>
  <c r="E56" i="2"/>
  <c r="E50" i="2"/>
  <c r="E48" i="2"/>
  <c r="E54" i="2"/>
  <c r="R61" i="3"/>
  <c r="F51" i="2"/>
  <c r="M7" i="2"/>
  <c r="D62" i="3"/>
  <c r="Q57" i="2"/>
  <c r="E52" i="2"/>
  <c r="E51" i="2"/>
  <c r="E53" i="2"/>
  <c r="E49" i="2"/>
  <c r="E47" i="2"/>
  <c r="M56" i="2"/>
  <c r="F53" i="2"/>
  <c r="H53" i="2" s="1"/>
  <c r="F50" i="2"/>
  <c r="F54" i="2"/>
  <c r="H54" i="2" s="1"/>
  <c r="G57" i="2"/>
  <c r="H46" i="2"/>
  <c r="F47" i="2"/>
  <c r="F48" i="2"/>
  <c r="F49" i="2"/>
  <c r="H49" i="2" s="1"/>
  <c r="F56" i="2"/>
  <c r="F52" i="2"/>
  <c r="F55" i="2"/>
  <c r="H55" i="2" s="1"/>
  <c r="M26" i="2"/>
  <c r="O26" i="2" s="1"/>
  <c r="O35" i="2"/>
  <c r="L13" i="2"/>
  <c r="R57" i="2"/>
  <c r="L8" i="2"/>
  <c r="M15" i="2"/>
  <c r="L7" i="2"/>
  <c r="E14" i="2"/>
  <c r="E17" i="2"/>
  <c r="N33" i="3"/>
  <c r="M31" i="2"/>
  <c r="N38" i="2"/>
  <c r="M8" i="2"/>
  <c r="O8" i="2" s="1"/>
  <c r="L12" i="2"/>
  <c r="L17" i="2"/>
  <c r="L18" i="2"/>
  <c r="F7" i="2"/>
  <c r="E7" i="2"/>
  <c r="R95" i="3"/>
  <c r="F36" i="2"/>
  <c r="H36" i="2" s="1"/>
  <c r="M10" i="2"/>
  <c r="M11" i="2"/>
  <c r="M17" i="2"/>
  <c r="O17" i="2" s="1"/>
  <c r="L9" i="2"/>
  <c r="L11" i="2"/>
  <c r="L15" i="2"/>
  <c r="L14" i="2"/>
  <c r="N19" i="2"/>
  <c r="L10" i="2"/>
  <c r="R32" i="3"/>
  <c r="M34" i="2"/>
  <c r="O34" i="2" s="1"/>
  <c r="M36" i="2"/>
  <c r="M32" i="2"/>
  <c r="M37" i="2"/>
  <c r="M30" i="2"/>
  <c r="O30" i="2" s="1"/>
  <c r="M29" i="2"/>
  <c r="O16" i="2"/>
  <c r="F37" i="2"/>
  <c r="H37" i="2" s="1"/>
  <c r="R38" i="2"/>
  <c r="S38" i="2" s="1"/>
  <c r="F35" i="2"/>
  <c r="H35" i="2" s="1"/>
  <c r="F33" i="2"/>
  <c r="H33" i="2" s="1"/>
  <c r="M12" i="2"/>
  <c r="M9" i="2"/>
  <c r="M18" i="2"/>
  <c r="F13" i="2"/>
  <c r="G33" i="36"/>
  <c r="M14" i="2"/>
  <c r="M13" i="2"/>
  <c r="F17" i="2"/>
  <c r="R19" i="2"/>
  <c r="F12" i="2"/>
  <c r="F18" i="2"/>
  <c r="F11" i="2"/>
  <c r="F14" i="2"/>
  <c r="F8" i="2"/>
  <c r="F15" i="2"/>
  <c r="R95" i="36"/>
  <c r="M49" i="2"/>
  <c r="F34" i="2"/>
  <c r="F26" i="2"/>
  <c r="F38" i="2"/>
  <c r="F32" i="2"/>
  <c r="H32" i="2" s="1"/>
  <c r="G38" i="2"/>
  <c r="F27" i="2"/>
  <c r="H27" i="2" s="1"/>
  <c r="F31" i="2"/>
  <c r="H31" i="2" s="1"/>
  <c r="F29" i="2"/>
  <c r="H29" i="2" s="1"/>
  <c r="F30" i="2"/>
  <c r="E15" i="2"/>
  <c r="E18" i="2"/>
  <c r="E13" i="2"/>
  <c r="E11" i="2"/>
  <c r="F10" i="2"/>
  <c r="H10" i="2" s="1"/>
  <c r="F9" i="2"/>
  <c r="M55" i="2"/>
  <c r="M48" i="2"/>
  <c r="O48" i="2" s="1"/>
  <c r="M52" i="2"/>
  <c r="M54" i="2"/>
  <c r="M47" i="2"/>
  <c r="M46" i="2"/>
  <c r="N57" i="2"/>
  <c r="M53" i="2"/>
  <c r="M45" i="2"/>
  <c r="S50" i="2"/>
  <c r="M50" i="2"/>
  <c r="M33" i="2"/>
  <c r="O33" i="2" s="1"/>
  <c r="G19" i="2"/>
  <c r="E9" i="2"/>
  <c r="E16" i="2"/>
  <c r="H16" i="2" s="1"/>
  <c r="E8" i="2"/>
  <c r="E12" i="2"/>
  <c r="Q19" i="2"/>
  <c r="M28" i="2"/>
  <c r="O28" i="2" s="1"/>
  <c r="N32" i="36"/>
  <c r="R61" i="36"/>
  <c r="O36" i="2" l="1"/>
  <c r="O31" i="2"/>
  <c r="O27" i="2"/>
  <c r="O29" i="2"/>
  <c r="L38" i="2"/>
  <c r="O32" i="2"/>
  <c r="H38" i="2"/>
  <c r="O37" i="2"/>
  <c r="H26" i="2"/>
  <c r="O47" i="2"/>
  <c r="H34" i="2"/>
  <c r="H30" i="2"/>
  <c r="O13" i="2"/>
  <c r="O56" i="2"/>
  <c r="O54" i="2"/>
  <c r="H17" i="2"/>
  <c r="O50" i="2"/>
  <c r="O52" i="2"/>
  <c r="O9" i="2"/>
  <c r="H14" i="2"/>
  <c r="S57" i="2"/>
  <c r="O46" i="2"/>
  <c r="L57" i="2"/>
  <c r="O45" i="2"/>
  <c r="H50" i="2"/>
  <c r="O7" i="2"/>
  <c r="O53" i="2"/>
  <c r="O55" i="2"/>
  <c r="O49" i="2"/>
  <c r="H56" i="2"/>
  <c r="H48" i="2"/>
  <c r="E57" i="2"/>
  <c r="H52" i="2"/>
  <c r="H51" i="2"/>
  <c r="F57" i="2"/>
  <c r="H47" i="2"/>
  <c r="O18" i="2"/>
  <c r="O12" i="2"/>
  <c r="O11" i="2"/>
  <c r="L19" i="2"/>
  <c r="O15" i="2"/>
  <c r="H9" i="2"/>
  <c r="H11" i="2"/>
  <c r="H7" i="2"/>
  <c r="O14" i="2"/>
  <c r="O10" i="2"/>
  <c r="S19" i="2"/>
  <c r="F19" i="2"/>
  <c r="H18" i="2"/>
  <c r="H12" i="2"/>
  <c r="H13" i="2"/>
  <c r="M19" i="2"/>
  <c r="O19" i="2" s="1"/>
  <c r="H15" i="2"/>
  <c r="H8" i="2"/>
  <c r="M57" i="2"/>
  <c r="M38" i="2"/>
  <c r="E19" i="2"/>
  <c r="M95" i="46" l="1"/>
  <c r="K95" i="46"/>
  <c r="N95" i="46" s="1"/>
  <c r="P95" i="46"/>
  <c r="R95" i="46" s="1"/>
</calcChain>
</file>

<file path=xl/sharedStrings.xml><?xml version="1.0" encoding="utf-8"?>
<sst xmlns="http://schemas.openxmlformats.org/spreadsheetml/2006/main" count="1663" uniqueCount="224">
  <si>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</si>
  <si>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</si>
  <si>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</si>
  <si>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</si>
  <si>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</si>
  <si>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</si>
  <si>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</si>
  <si>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</si>
  <si>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</si>
  <si>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</si>
  <si>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</si>
  <si>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</si>
  <si>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</si>
  <si>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</si>
  <si>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Taxa de Variação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</si>
  <si>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</si>
  <si>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</si>
  <si>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</si>
  <si>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</si>
  <si>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</si>
  <si>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</si>
  <si>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</si>
  <si>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</si>
  <si>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</si>
  <si>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</si>
  <si>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</si>
  <si>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</si>
  <si>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</si>
  <si>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</si>
  <si>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</si>
  <si>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</si>
  <si>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</si>
  <si>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</si>
  <si>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</si>
  <si>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Evolução das Exportações de Vinho com DOP com Destino a uma Seleção de Mercados</t>
  </si>
  <si>
    <t>Evolução das Exportações de Vinho com IGP com Destino a uma Seleção de Mercados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</si>
  <si>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</si>
  <si>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</si>
  <si>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</si>
  <si>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</si>
  <si>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</si>
  <si>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Licoroso com DOP / IGP</t>
  </si>
  <si>
    <t>Vinho (ex-mesa)</t>
  </si>
  <si>
    <t>Vinho com Indicação de Casta</t>
  </si>
  <si>
    <t>Vinho Licoroso sem DOP / IGP</t>
  </si>
  <si>
    <t>jan - mar</t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</si>
  <si>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</si>
  <si>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</si>
  <si>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</si>
  <si>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</si>
  <si>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</si>
  <si>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</si>
  <si>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</si>
  <si>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</si>
  <si>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</si>
  <si>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</si>
  <si>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</si>
  <si>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</si>
  <si>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</si>
  <si>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</si>
  <si>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</si>
  <si>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</si>
  <si>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</si>
  <si>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</si>
  <si>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</si>
  <si>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</si>
  <si>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</si>
  <si>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</si>
  <si>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</si>
  <si>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</si>
  <si>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</si>
  <si>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</si>
  <si>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</si>
  <si>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</si>
  <si>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</si>
  <si>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</si>
  <si>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</si>
  <si>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</si>
  <si>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</si>
  <si>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</si>
  <si>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</si>
  <si>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</si>
  <si>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</si>
  <si>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</si>
  <si>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</si>
  <si>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</si>
  <si>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</si>
  <si>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</si>
  <si>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</si>
  <si>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</si>
  <si>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</si>
  <si>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</si>
  <si>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</si>
  <si>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</si>
  <si>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</si>
  <si>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</si>
  <si>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</si>
  <si>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</si>
  <si>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com DOP por Mercado / Acondicionamento</t>
  </si>
  <si>
    <t>Evolução das Exportações de Vinho com DOP + IGP + Vinho (ex-mesa) por Mercado / Acondicionamento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</si>
  <si>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</si>
  <si>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</si>
  <si>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</si>
  <si>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 Licoroso com DOP Porto por Mercado</t>
  </si>
  <si>
    <t>Evolução das Exportações de Vinho Licoroso com DOP Porto com Destino a uma Seleção de Mercados</t>
  </si>
  <si>
    <t>Evolução das Exportações de Vinhos Espumantes e Espumosos com Destino a uma Seleção de Mercados</t>
  </si>
  <si>
    <t>Evolução das Exportações de Vinho Licoroso com DOP Madeira por Mercado</t>
  </si>
  <si>
    <t>Evolução das Exportações de Vinho Licoroso com DOP Madeira com Destino a uma Seleção de Mercados</t>
  </si>
  <si>
    <t>2015 - Ddados definitivos Revistos</t>
  </si>
  <si>
    <t>Evolução das Exportações de Vinho com DOP + Vinho com IGP + Vinho (ex-mesa) com Destino a uma Seleção de Mercados</t>
  </si>
  <si>
    <t>2007/2017</t>
  </si>
  <si>
    <t>2018/2017</t>
  </si>
  <si>
    <t>2018 /2017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</si>
  <si>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2018 / 2017</t>
    </r>
  </si>
  <si>
    <r>
      <t xml:space="preserve">D </t>
    </r>
    <r>
      <rPr>
        <b/>
        <sz val="11"/>
        <color indexed="9"/>
        <rFont val="Calibri"/>
        <family val="2"/>
      </rPr>
      <t>2018/ 2017</t>
    </r>
  </si>
  <si>
    <r>
      <t xml:space="preserve">D </t>
    </r>
    <r>
      <rPr>
        <b/>
        <sz val="11"/>
        <color indexed="9"/>
        <rFont val="Calibri"/>
        <family val="2"/>
      </rPr>
      <t>2018 / 2017</t>
    </r>
  </si>
  <si>
    <t>D       2018/2017</t>
  </si>
  <si>
    <t>Evolução das Exportações de Vinho com IGP por Mercado / Acondicionamento</t>
  </si>
  <si>
    <t>Ano Móvel</t>
  </si>
  <si>
    <t>2016 -  Dados Definitivos</t>
  </si>
  <si>
    <t>2017 - Dados Provisórios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</si>
  <si>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</si>
  <si>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</si>
  <si>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</si>
  <si>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</si>
  <si>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</si>
  <si>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5 - Evolução das Exportações de Vinho (NC 2204) por Mercado / Acondicionamento</t>
  </si>
  <si>
    <t>6 - Evolução das Exportações com Destino a uma Selecção de Mercados</t>
  </si>
  <si>
    <t>7 - Evolução das Exportações de Vinho com DOP + IGP + Vinho ( ex-vinho mesa) por Mercado / Acondicionamento</t>
  </si>
  <si>
    <t>8 - Evolução das Exportações de Vinho com DOP + Vinho com IGP + Vinho (ex-vinho mesa) com Destino a uma Selecção de Mercados</t>
  </si>
  <si>
    <t>9 - Evolução das Exportações de Vinho com DOP por Mercado / Acondicionamento</t>
  </si>
  <si>
    <t>10- Evolução das Exportações de Vinho com DOP com Destino a uma Selecção de Mercados</t>
  </si>
  <si>
    <t>11 - Evolução das Exportações de Vinho com IGP por Mercado / Acondicionamento</t>
  </si>
  <si>
    <t>12 - Evolução das Exportações de Vinho com IGP com Destino a uma Seleção de Mercados</t>
  </si>
  <si>
    <t>13 - Evolução das Exportações de Vinho ( ex-vinho mesa) por Mercado / Acondicionamento</t>
  </si>
  <si>
    <t>14- Evolução das Exportações de Vinho (ex-vinho mesa) com Destino a uma Seleção de Mercados</t>
  </si>
  <si>
    <t>15. Evolução das Exportações de Vinhos Espumantes e Espumosos por Mercado</t>
  </si>
  <si>
    <t>16. Evolução das Exportações de Vinhos Espumantes e Espumosos com Destino a uma Seleção de Mercados</t>
  </si>
  <si>
    <t>17. Evolução das Exportações de Vinho Licoroso com DOP Porto por Mercado</t>
  </si>
  <si>
    <t>18. Evolução das Exportações de Vinho Licoroso com DOP Porto com Destino a uma Seleção de Mercados</t>
  </si>
  <si>
    <t>19. Evolução das Exportações de Vinho Licoroso com DOP Madeira por Mercado</t>
  </si>
  <si>
    <t>20. Evolução das Exportações de Vinho Licoroso com DOP Madeira com Destino a uma Seleção de Mercados</t>
  </si>
  <si>
    <t>1 - Evolução Recente da Balança Comercial (1.000 €)</t>
  </si>
  <si>
    <t>dez 16 a nov 17</t>
  </si>
  <si>
    <t>dez 17 a nov 18</t>
  </si>
  <si>
    <t>FRANCA</t>
  </si>
  <si>
    <t>REINO UNIDO</t>
  </si>
  <si>
    <t>BELGICA</t>
  </si>
  <si>
    <t>PAISES BAIXOS</t>
  </si>
  <si>
    <t>E.U.AMERICA</t>
  </si>
  <si>
    <t>DINAMARCA</t>
  </si>
  <si>
    <t>ALEMANHA</t>
  </si>
  <si>
    <t>CANADA</t>
  </si>
  <si>
    <t>ESPANHA</t>
  </si>
  <si>
    <t>PAISES PT N/ DETERM.</t>
  </si>
  <si>
    <t>SUICA</t>
  </si>
  <si>
    <t>BRASIL</t>
  </si>
  <si>
    <t>ITALIA</t>
  </si>
  <si>
    <t>POLONIA</t>
  </si>
  <si>
    <t>REP. CHECA</t>
  </si>
  <si>
    <t>SUECIA</t>
  </si>
  <si>
    <t>CHINA</t>
  </si>
  <si>
    <t>IRLANDA</t>
  </si>
  <si>
    <t>EMIRATOS ARABES</t>
  </si>
  <si>
    <t>FEDERAÇÃO RUSSA</t>
  </si>
  <si>
    <t>NORUEGA</t>
  </si>
  <si>
    <t>LUXEMBURGO</t>
  </si>
  <si>
    <t>AUSTRIA</t>
  </si>
  <si>
    <t>JAPAO</t>
  </si>
  <si>
    <t>ANGOLA</t>
  </si>
  <si>
    <t>MACAU</t>
  </si>
  <si>
    <t>FINLANDIA</t>
  </si>
  <si>
    <t>LITUANIA</t>
  </si>
  <si>
    <t>ROMENIA</t>
  </si>
  <si>
    <t>AUSTRALIA</t>
  </si>
  <si>
    <t>COREIA DO SUL</t>
  </si>
  <si>
    <t>UCRANIA</t>
  </si>
  <si>
    <t>MEXICO</t>
  </si>
  <si>
    <t>SINGAPURA</t>
  </si>
  <si>
    <t>TAIWAN</t>
  </si>
  <si>
    <t>TIMOR LESTE</t>
  </si>
  <si>
    <t>CAZAQUISTAO</t>
  </si>
  <si>
    <t>Janeiro - Dezembro 2018 vs Janeiro - Dezembro 2017</t>
  </si>
  <si>
    <t>Jan - dez</t>
  </si>
  <si>
    <t>jan-dez</t>
  </si>
  <si>
    <t>GUINE BISSAU</t>
  </si>
  <si>
    <t>LETONIA</t>
  </si>
  <si>
    <t>ESTONIA</t>
  </si>
  <si>
    <t>ESLOVENIA</t>
  </si>
  <si>
    <t>CHIPRE</t>
  </si>
  <si>
    <t>PROV/ABAST.BORDO UE</t>
  </si>
  <si>
    <t>S.TOME PRINCIPE</t>
  </si>
  <si>
    <t>MOCAMBIQUE</t>
  </si>
  <si>
    <t>CABO VERDE</t>
  </si>
  <si>
    <t>SUAZILANDIA</t>
  </si>
  <si>
    <t>HONG-KONG</t>
  </si>
  <si>
    <t>NOVA ZELANDIA</t>
  </si>
  <si>
    <t>NIGERIA</t>
  </si>
  <si>
    <t>AFRICA DO SUL</t>
  </si>
  <si>
    <t>COSTA DO MARFIM</t>
  </si>
  <si>
    <t>BULGARIA</t>
  </si>
  <si>
    <t>MALTA</t>
  </si>
  <si>
    <t>ANDORRA</t>
  </si>
  <si>
    <t>PARAGUAI</t>
  </si>
  <si>
    <t>URUGUAI</t>
  </si>
  <si>
    <t>HUNGRIA</t>
  </si>
  <si>
    <t>REP. ESLOVACA</t>
  </si>
  <si>
    <t>COLOMBIA</t>
  </si>
  <si>
    <t>INDONESIA</t>
  </si>
  <si>
    <t>TURQUIA</t>
  </si>
  <si>
    <t>MARROCOS</t>
  </si>
  <si>
    <t>ZAIRE</t>
  </si>
  <si>
    <t>CAMAROES</t>
  </si>
  <si>
    <t>TOGO</t>
  </si>
  <si>
    <t>PROV/ABAST.BORDO PT</t>
  </si>
  <si>
    <t>Mongólia</t>
  </si>
  <si>
    <t>VENEZUELA</t>
  </si>
  <si>
    <t>CATAR</t>
  </si>
  <si>
    <t>BIELORRUSSIA</t>
  </si>
  <si>
    <t>INDIA</t>
  </si>
  <si>
    <t>JAMAICA</t>
  </si>
  <si>
    <t>GRECIA</t>
  </si>
  <si>
    <t>ISRAEL</t>
  </si>
  <si>
    <t>janeiro a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</si>
</sst>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%"/>
  </numFmts>
  <fonts count="17" x14ac:knownFonts="1">
    <font>
      <sz val="11"/>
      <color theme="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94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8" tint="-0.24994659260841701"/>
      </right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6">
    <xf numFmtId="0" fontId="0" fillId="0" borderId="0" xfId="0"/>
    <xf numFmtId="0" fontId="0" fillId="0" borderId="0" xfId="0" applyBorder="1"/>
    <xf numFmtId="0" fontId="7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0" fontId="9" fillId="0" borderId="0" xfId="0" applyFont="1" applyBorder="1"/>
    <xf numFmtId="0" fontId="10" fillId="0" borderId="0" xfId="0" applyFont="1"/>
    <xf numFmtId="0" fontId="6" fillId="0" borderId="0" xfId="1"/>
    <xf numFmtId="0" fontId="0" fillId="0" borderId="0" xfId="0" applyFill="1" applyBorder="1"/>
    <xf numFmtId="0" fontId="9" fillId="0" borderId="0" xfId="0" applyFont="1"/>
    <xf numFmtId="0" fontId="0" fillId="0" borderId="0" xfId="0" applyAlignment="1">
      <alignment vertical="top" wrapText="1"/>
    </xf>
    <xf numFmtId="0" fontId="11" fillId="0" borderId="0" xfId="0" applyFont="1"/>
    <xf numFmtId="0" fontId="7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7" fillId="0" borderId="6" xfId="0" applyFont="1" applyBorder="1"/>
    <xf numFmtId="0" fontId="7" fillId="0" borderId="7" xfId="0" applyFont="1" applyBorder="1"/>
    <xf numFmtId="164" fontId="7" fillId="0" borderId="7" xfId="0" applyNumberFormat="1" applyFont="1" applyBorder="1"/>
    <xf numFmtId="0" fontId="9" fillId="0" borderId="9" xfId="0" applyFont="1" applyBorder="1"/>
    <xf numFmtId="0" fontId="8" fillId="2" borderId="2" xfId="0" applyFont="1" applyFill="1" applyBorder="1" applyAlignment="1">
      <alignment horizontal="center"/>
    </xf>
    <xf numFmtId="3" fontId="7" fillId="0" borderId="6" xfId="0" applyNumberFormat="1" applyFont="1" applyBorder="1"/>
    <xf numFmtId="3" fontId="7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9" fillId="0" borderId="12" xfId="0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164" fontId="7" fillId="0" borderId="6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0" fontId="9" fillId="0" borderId="12" xfId="0" applyFont="1" applyBorder="1"/>
    <xf numFmtId="164" fontId="9" fillId="0" borderId="12" xfId="0" applyNumberFormat="1" applyFont="1" applyBorder="1"/>
    <xf numFmtId="2" fontId="7" fillId="0" borderId="3" xfId="0" applyNumberFormat="1" applyFont="1" applyBorder="1"/>
    <xf numFmtId="0" fontId="8" fillId="2" borderId="3" xfId="0" applyFont="1" applyFill="1" applyBorder="1" applyAlignment="1">
      <alignment horizontal="center"/>
    </xf>
    <xf numFmtId="6" fontId="8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7" fillId="0" borderId="6" xfId="0" applyNumberFormat="1" applyFont="1" applyBorder="1"/>
    <xf numFmtId="0" fontId="3" fillId="0" borderId="0" xfId="0" applyFont="1"/>
    <xf numFmtId="3" fontId="9" fillId="0" borderId="2" xfId="0" applyNumberFormat="1" applyFont="1" applyBorder="1"/>
    <xf numFmtId="164" fontId="9" fillId="0" borderId="15" xfId="0" applyNumberFormat="1" applyFont="1" applyBorder="1"/>
    <xf numFmtId="164" fontId="9" fillId="0" borderId="2" xfId="0" applyNumberFormat="1" applyFont="1" applyBorder="1"/>
    <xf numFmtId="0" fontId="0" fillId="0" borderId="15" xfId="0" applyBorder="1"/>
    <xf numFmtId="0" fontId="9" fillId="0" borderId="16" xfId="0" applyFont="1" applyBorder="1"/>
    <xf numFmtId="3" fontId="9" fillId="0" borderId="15" xfId="0" applyNumberFormat="1" applyFont="1" applyBorder="1"/>
    <xf numFmtId="164" fontId="0" fillId="0" borderId="15" xfId="0" applyNumberFormat="1" applyBorder="1"/>
    <xf numFmtId="2" fontId="0" fillId="0" borderId="2" xfId="0" applyNumberFormat="1" applyBorder="1"/>
    <xf numFmtId="2" fontId="0" fillId="0" borderId="12" xfId="0" applyNumberFormat="1" applyBorder="1"/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9" fontId="7" fillId="0" borderId="7" xfId="0" applyNumberFormat="1" applyFont="1" applyBorder="1"/>
    <xf numFmtId="3" fontId="0" fillId="0" borderId="19" xfId="0" applyNumberFormat="1" applyBorder="1"/>
    <xf numFmtId="164" fontId="0" fillId="0" borderId="20" xfId="0" applyNumberFormat="1" applyBorder="1"/>
    <xf numFmtId="3" fontId="7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164" fontId="0" fillId="0" borderId="19" xfId="0" applyNumberFormat="1" applyBorder="1"/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8" fillId="2" borderId="2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/>
    <xf numFmtId="2" fontId="7" fillId="0" borderId="12" xfId="0" applyNumberFormat="1" applyFont="1" applyBorder="1"/>
    <xf numFmtId="2" fontId="7" fillId="0" borderId="9" xfId="0" applyNumberFormat="1" applyFont="1" applyBorder="1"/>
    <xf numFmtId="164" fontId="9" fillId="0" borderId="9" xfId="0" applyNumberFormat="1" applyFont="1" applyBorder="1"/>
    <xf numFmtId="0" fontId="9" fillId="0" borderId="0" xfId="0" applyFont="1" applyFill="1" applyBorder="1"/>
    <xf numFmtId="0" fontId="9" fillId="0" borderId="2" xfId="0" applyFont="1" applyBorder="1"/>
    <xf numFmtId="164" fontId="9" fillId="0" borderId="0" xfId="0" applyNumberFormat="1" applyFont="1" applyBorder="1"/>
    <xf numFmtId="0" fontId="7" fillId="0" borderId="4" xfId="0" applyFont="1" applyBorder="1"/>
    <xf numFmtId="3" fontId="7" fillId="0" borderId="3" xfId="0" applyNumberFormat="1" applyFont="1" applyBorder="1"/>
    <xf numFmtId="164" fontId="7" fillId="0" borderId="3" xfId="0" applyNumberFormat="1" applyFont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2" fontId="0" fillId="0" borderId="10" xfId="0" applyNumberFormat="1" applyBorder="1"/>
    <xf numFmtId="2" fontId="0" fillId="0" borderId="3" xfId="0" applyNumberFormat="1" applyBorder="1"/>
    <xf numFmtId="164" fontId="4" fillId="0" borderId="24" xfId="0" applyNumberFormat="1" applyFont="1" applyFill="1" applyBorder="1" applyAlignment="1"/>
    <xf numFmtId="164" fontId="4" fillId="0" borderId="25" xfId="0" applyNumberFormat="1" applyFont="1" applyFill="1" applyBorder="1" applyAlignment="1"/>
    <xf numFmtId="164" fontId="4" fillId="0" borderId="26" xfId="0" applyNumberFormat="1" applyFont="1" applyFill="1" applyBorder="1" applyAlignment="1"/>
    <xf numFmtId="164" fontId="4" fillId="0" borderId="27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4" fillId="0" borderId="12" xfId="0" applyNumberFormat="1" applyFont="1" applyFill="1" applyBorder="1" applyAlignment="1"/>
    <xf numFmtId="164" fontId="4" fillId="0" borderId="10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0" fillId="0" borderId="4" xfId="0" applyBorder="1" applyAlignment="1"/>
    <xf numFmtId="164" fontId="4" fillId="0" borderId="18" xfId="0" applyNumberFormat="1" applyFont="1" applyFill="1" applyBorder="1" applyAlignment="1"/>
    <xf numFmtId="164" fontId="4" fillId="0" borderId="23" xfId="0" applyNumberFormat="1" applyFont="1" applyFill="1" applyBorder="1" applyAlignment="1"/>
    <xf numFmtId="164" fontId="4" fillId="0" borderId="29" xfId="0" applyNumberFormat="1" applyFont="1" applyFill="1" applyBorder="1" applyAlignment="1"/>
    <xf numFmtId="164" fontId="4" fillId="0" borderId="17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164" fontId="4" fillId="0" borderId="6" xfId="0" applyNumberFormat="1" applyFont="1" applyFill="1" applyBorder="1" applyAlignment="1"/>
    <xf numFmtId="164" fontId="4" fillId="0" borderId="30" xfId="0" applyNumberFormat="1" applyFont="1" applyFill="1" applyBorder="1" applyAlignment="1"/>
    <xf numFmtId="164" fontId="4" fillId="0" borderId="31" xfId="0" applyNumberFormat="1" applyFont="1" applyFill="1" applyBorder="1" applyAlignment="1"/>
    <xf numFmtId="164" fontId="4" fillId="0" borderId="32" xfId="0" applyNumberFormat="1" applyFont="1" applyFill="1" applyBorder="1" applyAlignment="1"/>
    <xf numFmtId="164" fontId="4" fillId="0" borderId="33" xfId="0" applyNumberFormat="1" applyFont="1" applyFill="1" applyBorder="1" applyAlignment="1"/>
    <xf numFmtId="164" fontId="4" fillId="0" borderId="34" xfId="0" applyNumberFormat="1" applyFont="1" applyFill="1" applyBorder="1" applyAlignment="1"/>
    <xf numFmtId="164" fontId="4" fillId="0" borderId="35" xfId="0" applyNumberFormat="1" applyFont="1" applyFill="1" applyBorder="1" applyAlignment="1"/>
    <xf numFmtId="164" fontId="4" fillId="0" borderId="28" xfId="0" applyNumberFormat="1" applyFont="1" applyFill="1" applyBorder="1" applyAlignment="1"/>
    <xf numFmtId="2" fontId="7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8" fillId="0" borderId="3" xfId="0" applyNumberFormat="1" applyFont="1" applyBorder="1"/>
    <xf numFmtId="164" fontId="8" fillId="0" borderId="17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7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7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9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4" fillId="0" borderId="6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2" fontId="8" fillId="0" borderId="10" xfId="0" applyNumberFormat="1" applyFont="1" applyBorder="1"/>
    <xf numFmtId="2" fontId="7" fillId="0" borderId="11" xfId="0" applyNumberFormat="1" applyFont="1" applyBorder="1"/>
    <xf numFmtId="164" fontId="8" fillId="0" borderId="29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2" fontId="8" fillId="0" borderId="19" xfId="0" applyNumberFormat="1" applyFont="1" applyBorder="1"/>
    <xf numFmtId="2" fontId="7" fillId="0" borderId="20" xfId="0" applyNumberFormat="1" applyFont="1" applyBorder="1"/>
    <xf numFmtId="164" fontId="8" fillId="0" borderId="28" xfId="0" applyNumberFormat="1" applyFont="1" applyFill="1" applyBorder="1" applyAlignment="1">
      <alignment horizontal="center"/>
    </xf>
    <xf numFmtId="2" fontId="7" fillId="0" borderId="22" xfId="0" applyNumberFormat="1" applyFont="1" applyBorder="1"/>
    <xf numFmtId="2" fontId="7" fillId="0" borderId="21" xfId="0" applyNumberFormat="1" applyFont="1" applyBorder="1"/>
    <xf numFmtId="164" fontId="4" fillId="0" borderId="37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20" xfId="0" applyBorder="1"/>
    <xf numFmtId="0" fontId="5" fillId="0" borderId="0" xfId="0" applyFont="1" applyBorder="1"/>
    <xf numFmtId="0" fontId="5" fillId="0" borderId="0" xfId="0" applyFont="1"/>
    <xf numFmtId="164" fontId="4" fillId="0" borderId="1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0" fillId="0" borderId="43" xfId="0" applyNumberFormat="1" applyBorder="1"/>
    <xf numFmtId="0" fontId="0" fillId="0" borderId="46" xfId="0" applyBorder="1"/>
    <xf numFmtId="3" fontId="5" fillId="0" borderId="0" xfId="0" applyNumberFormat="1" applyFont="1"/>
    <xf numFmtId="0" fontId="0" fillId="0" borderId="44" xfId="0" applyBorder="1"/>
    <xf numFmtId="0" fontId="5" fillId="0" borderId="0" xfId="0" applyFont="1" applyFill="1"/>
    <xf numFmtId="6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" fontId="5" fillId="0" borderId="0" xfId="0" applyNumberFormat="1" applyFont="1" applyFill="1"/>
    <xf numFmtId="4" fontId="0" fillId="0" borderId="0" xfId="0" applyNumberFormat="1" applyBorder="1"/>
    <xf numFmtId="0" fontId="0" fillId="0" borderId="4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8" fillId="0" borderId="7" xfId="0" applyFont="1" applyFill="1" applyBorder="1" applyAlignment="1">
      <alignment horizontal="center"/>
    </xf>
    <xf numFmtId="0" fontId="5" fillId="0" borderId="0" xfId="0" applyFont="1" applyBorder="1" applyAlignment="1"/>
    <xf numFmtId="3" fontId="0" fillId="0" borderId="33" xfId="0" applyNumberFormat="1" applyBorder="1" applyAlignment="1"/>
    <xf numFmtId="3" fontId="0" fillId="0" borderId="24" xfId="0" applyNumberFormat="1" applyBorder="1" applyAlignment="1"/>
    <xf numFmtId="164" fontId="0" fillId="0" borderId="47" xfId="0" applyNumberFormat="1" applyBorder="1" applyAlignment="1"/>
    <xf numFmtId="3" fontId="0" fillId="0" borderId="32" xfId="0" applyNumberFormat="1" applyBorder="1" applyAlignment="1"/>
    <xf numFmtId="3" fontId="0" fillId="0" borderId="48" xfId="0" applyNumberFormat="1" applyBorder="1" applyAlignment="1"/>
    <xf numFmtId="164" fontId="0" fillId="0" borderId="34" xfId="0" applyNumberFormat="1" applyBorder="1" applyAlignment="1"/>
    <xf numFmtId="164" fontId="4" fillId="0" borderId="49" xfId="0" applyNumberFormat="1" applyFont="1" applyFill="1" applyBorder="1" applyAlignment="1"/>
    <xf numFmtId="0" fontId="0" fillId="0" borderId="36" xfId="0" applyBorder="1" applyAlignment="1"/>
    <xf numFmtId="164" fontId="4" fillId="0" borderId="50" xfId="0" applyNumberFormat="1" applyFont="1" applyFill="1" applyBorder="1" applyAlignment="1"/>
    <xf numFmtId="3" fontId="0" fillId="0" borderId="2" xfId="0" applyNumberFormat="1" applyBorder="1" applyAlignment="1"/>
    <xf numFmtId="3" fontId="0" fillId="0" borderId="49" xfId="0" applyNumberFormat="1" applyBorder="1" applyAlignment="1"/>
    <xf numFmtId="164" fontId="0" fillId="0" borderId="44" xfId="0" applyNumberFormat="1" applyBorder="1" applyAlignment="1"/>
    <xf numFmtId="164" fontId="0" fillId="0" borderId="45" xfId="0" applyNumberFormat="1" applyBorder="1" applyAlignment="1"/>
    <xf numFmtId="164" fontId="0" fillId="0" borderId="43" xfId="0" applyNumberFormat="1" applyBorder="1" applyAlignment="1"/>
    <xf numFmtId="0" fontId="8" fillId="2" borderId="38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 vertical="center"/>
    </xf>
    <xf numFmtId="0" fontId="12" fillId="0" borderId="7" xfId="0" applyFont="1" applyFill="1" applyBorder="1" applyAlignment="1"/>
    <xf numFmtId="6" fontId="7" fillId="0" borderId="0" xfId="0" applyNumberFormat="1" applyFont="1" applyAlignment="1"/>
    <xf numFmtId="0" fontId="12" fillId="0" borderId="0" xfId="0" applyFont="1" applyFill="1" applyBorder="1" applyAlignment="1"/>
    <xf numFmtId="0" fontId="12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center"/>
    </xf>
    <xf numFmtId="0" fontId="8" fillId="2" borderId="78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3" fontId="0" fillId="0" borderId="24" xfId="0" applyNumberFormat="1" applyBorder="1"/>
    <xf numFmtId="3" fontId="9" fillId="0" borderId="25" xfId="0" applyNumberFormat="1" applyFont="1" applyBorder="1"/>
    <xf numFmtId="3" fontId="9" fillId="0" borderId="24" xfId="0" applyNumberFormat="1" applyFont="1" applyBorder="1"/>
    <xf numFmtId="3" fontId="9" fillId="0" borderId="85" xfId="0" applyNumberFormat="1" applyFont="1" applyBorder="1"/>
    <xf numFmtId="3" fontId="0" fillId="0" borderId="27" xfId="0" applyNumberFormat="1" applyBorder="1"/>
    <xf numFmtId="3" fontId="7" fillId="0" borderId="27" xfId="0" applyNumberFormat="1" applyFont="1" applyBorder="1"/>
    <xf numFmtId="164" fontId="0" fillId="0" borderId="24" xfId="0" applyNumberFormat="1" applyBorder="1"/>
    <xf numFmtId="164" fontId="9" fillId="0" borderId="25" xfId="0" applyNumberFormat="1" applyFont="1" applyBorder="1"/>
    <xf numFmtId="164" fontId="9" fillId="0" borderId="24" xfId="0" applyNumberFormat="1" applyFont="1" applyBorder="1"/>
    <xf numFmtId="164" fontId="9" fillId="0" borderId="85" xfId="0" applyNumberFormat="1" applyFont="1" applyBorder="1"/>
    <xf numFmtId="164" fontId="0" fillId="0" borderId="85" xfId="0" applyNumberFormat="1" applyBorder="1"/>
    <xf numFmtId="164" fontId="0" fillId="0" borderId="27" xfId="0" applyNumberFormat="1" applyBorder="1"/>
    <xf numFmtId="164" fontId="7" fillId="0" borderId="27" xfId="0" applyNumberFormat="1" applyFont="1" applyBorder="1"/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3" fontId="7" fillId="0" borderId="31" xfId="0" applyNumberFormat="1" applyFont="1" applyBorder="1"/>
    <xf numFmtId="164" fontId="7" fillId="0" borderId="31" xfId="0" applyNumberFormat="1" applyFont="1" applyBorder="1"/>
    <xf numFmtId="2" fontId="7" fillId="0" borderId="31" xfId="0" applyNumberFormat="1" applyFont="1" applyBorder="1"/>
    <xf numFmtId="3" fontId="0" fillId="0" borderId="33" xfId="0" applyNumberFormat="1" applyBorder="1"/>
    <xf numFmtId="3" fontId="7" fillId="0" borderId="31" xfId="0" applyNumberFormat="1" applyFont="1" applyBorder="1" applyAlignment="1">
      <alignment horizontal="center"/>
    </xf>
    <xf numFmtId="164" fontId="0" fillId="0" borderId="33" xfId="0" applyNumberFormat="1" applyBorder="1"/>
    <xf numFmtId="164" fontId="7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3" fontId="7" fillId="0" borderId="31" xfId="0" applyNumberFormat="1" applyFont="1" applyFill="1" applyBorder="1"/>
    <xf numFmtId="9" fontId="7" fillId="0" borderId="31" xfId="0" applyNumberFormat="1" applyFont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4" fontId="0" fillId="0" borderId="50" xfId="0" applyNumberFormat="1" applyBorder="1"/>
    <xf numFmtId="164" fontId="0" fillId="0" borderId="0" xfId="0" applyNumberFormat="1" applyFont="1" applyBorder="1"/>
    <xf numFmtId="0" fontId="8" fillId="2" borderId="60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7" fillId="0" borderId="2" xfId="0" applyFont="1" applyBorder="1"/>
    <xf numFmtId="3" fontId="7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7" fillId="0" borderId="35" xfId="0" applyNumberFormat="1" applyFont="1" applyBorder="1"/>
    <xf numFmtId="164" fontId="0" fillId="0" borderId="33" xfId="0" applyNumberFormat="1" applyFont="1" applyBorder="1"/>
    <xf numFmtId="164" fontId="0" fillId="0" borderId="24" xfId="0" applyNumberFormat="1" applyFont="1" applyBorder="1"/>
    <xf numFmtId="3" fontId="0" fillId="0" borderId="2" xfId="0" applyNumberFormat="1" applyFont="1" applyBorder="1"/>
    <xf numFmtId="164" fontId="4" fillId="0" borderId="8" xfId="0" applyNumberFormat="1" applyFont="1" applyFill="1" applyBorder="1" applyAlignment="1"/>
    <xf numFmtId="164" fontId="4" fillId="0" borderId="20" xfId="0" applyNumberFormat="1" applyFont="1" applyFill="1" applyBorder="1" applyAlignment="1"/>
    <xf numFmtId="164" fontId="4" fillId="0" borderId="14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8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8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8" xfId="0" applyNumberFormat="1" applyBorder="1"/>
    <xf numFmtId="4" fontId="0" fillId="0" borderId="7" xfId="0" applyNumberFormat="1" applyBorder="1"/>
    <xf numFmtId="4" fontId="0" fillId="0" borderId="8" xfId="0" applyNumberFormat="1" applyBorder="1"/>
    <xf numFmtId="164" fontId="0" fillId="0" borderId="32" xfId="0" applyNumberFormat="1" applyBorder="1"/>
    <xf numFmtId="164" fontId="0" fillId="0" borderId="34" xfId="0" applyNumberFormat="1" applyBorder="1"/>
    <xf numFmtId="164" fontId="0" fillId="0" borderId="36" xfId="0" applyNumberFormat="1" applyBorder="1"/>
    <xf numFmtId="0" fontId="8" fillId="2" borderId="6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0" fillId="0" borderId="20" xfId="0" applyNumberFormat="1" applyBorder="1" applyAlignment="1"/>
    <xf numFmtId="164" fontId="4" fillId="0" borderId="4" xfId="0" applyNumberFormat="1" applyFont="1" applyFill="1" applyBorder="1" applyAlignment="1"/>
    <xf numFmtId="3" fontId="0" fillId="0" borderId="0" xfId="0" applyNumberFormat="1" applyBorder="1" applyAlignment="1"/>
    <xf numFmtId="0" fontId="8" fillId="2" borderId="68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7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20" xfId="0" applyFont="1" applyBorder="1"/>
    <xf numFmtId="0" fontId="9" fillId="0" borderId="14" xfId="0" applyFont="1" applyBorder="1"/>
    <xf numFmtId="0" fontId="13" fillId="0" borderId="19" xfId="0" applyFont="1" applyBorder="1"/>
    <xf numFmtId="3" fontId="9" fillId="0" borderId="19" xfId="0" applyNumberFormat="1" applyFont="1" applyBorder="1"/>
    <xf numFmtId="3" fontId="9" fillId="0" borderId="33" xfId="0" applyNumberFormat="1" applyFont="1" applyBorder="1"/>
    <xf numFmtId="164" fontId="9" fillId="0" borderId="19" xfId="0" applyNumberFormat="1" applyFont="1" applyBorder="1"/>
    <xf numFmtId="164" fontId="9" fillId="0" borderId="33" xfId="0" applyNumberFormat="1" applyFont="1" applyBorder="1"/>
    <xf numFmtId="164" fontId="16" fillId="0" borderId="18" xfId="0" applyNumberFormat="1" applyFont="1" applyFill="1" applyBorder="1" applyAlignment="1"/>
    <xf numFmtId="164" fontId="16" fillId="0" borderId="4" xfId="0" applyNumberFormat="1" applyFont="1" applyFill="1" applyBorder="1" applyAlignment="1"/>
    <xf numFmtId="164" fontId="16" fillId="0" borderId="27" xfId="0" applyNumberFormat="1" applyFont="1" applyFill="1" applyBorder="1" applyAlignment="1"/>
    <xf numFmtId="164" fontId="16" fillId="0" borderId="0" xfId="0" applyNumberFormat="1" applyFont="1" applyBorder="1"/>
    <xf numFmtId="164" fontId="16" fillId="0" borderId="2" xfId="0" applyNumberFormat="1" applyFont="1" applyFill="1" applyBorder="1" applyAlignment="1"/>
    <xf numFmtId="164" fontId="16" fillId="0" borderId="24" xfId="0" applyNumberFormat="1" applyFont="1" applyFill="1" applyBorder="1" applyAlignment="1"/>
    <xf numFmtId="164" fontId="16" fillId="0" borderId="20" xfId="0" applyNumberFormat="1" applyFont="1" applyFill="1" applyBorder="1" applyAlignment="1"/>
    <xf numFmtId="164" fontId="16" fillId="0" borderId="33" xfId="0" applyNumberFormat="1" applyFont="1" applyFill="1" applyBorder="1" applyAlignment="1"/>
    <xf numFmtId="164" fontId="16" fillId="0" borderId="19" xfId="0" applyNumberFormat="1" applyFont="1" applyFill="1" applyBorder="1" applyAlignment="1"/>
    <xf numFmtId="164" fontId="16" fillId="0" borderId="3" xfId="0" applyNumberFormat="1" applyFont="1" applyFill="1" applyBorder="1" applyAlignment="1"/>
    <xf numFmtId="164" fontId="16" fillId="0" borderId="0" xfId="0" applyNumberFormat="1" applyFont="1" applyFill="1" applyBorder="1" applyAlignment="1"/>
    <xf numFmtId="164" fontId="9" fillId="0" borderId="20" xfId="0" applyNumberFormat="1" applyFont="1" applyBorder="1"/>
    <xf numFmtId="164" fontId="9" fillId="0" borderId="4" xfId="0" applyNumberFormat="1" applyFont="1" applyBorder="1"/>
    <xf numFmtId="164" fontId="9" fillId="0" borderId="27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9" fillId="0" borderId="1" xfId="0" applyFont="1" applyBorder="1"/>
    <xf numFmtId="0" fontId="9" fillId="0" borderId="4" xfId="0" applyFont="1" applyBorder="1"/>
    <xf numFmtId="0" fontId="9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0" fillId="0" borderId="4" xfId="0" applyNumberFormat="1" applyFont="1" applyBorder="1"/>
    <xf numFmtId="164" fontId="0" fillId="0" borderId="27" xfId="0" applyNumberFormat="1" applyFont="1" applyBorder="1"/>
    <xf numFmtId="164" fontId="16" fillId="0" borderId="17" xfId="0" applyNumberFormat="1" applyFont="1" applyFill="1" applyBorder="1" applyAlignment="1"/>
    <xf numFmtId="2" fontId="4" fillId="0" borderId="3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24" xfId="0" applyNumberFormat="1" applyBorder="1"/>
    <xf numFmtId="4" fontId="0" fillId="0" borderId="89" xfId="0" applyNumberFormat="1" applyBorder="1"/>
    <xf numFmtId="4" fontId="0" fillId="0" borderId="90" xfId="0" applyNumberFormat="1" applyBorder="1"/>
    <xf numFmtId="4" fontId="0" fillId="0" borderId="91" xfId="0" applyNumberFormat="1" applyBorder="1"/>
    <xf numFmtId="0" fontId="8" fillId="2" borderId="92" xfId="0" applyFont="1" applyFill="1" applyBorder="1" applyAlignment="1">
      <alignment horizontal="center" wrapText="1"/>
    </xf>
    <xf numFmtId="164" fontId="4" fillId="0" borderId="91" xfId="0" applyNumberFormat="1" applyFont="1" applyFill="1" applyBorder="1" applyAlignment="1">
      <alignment horizontal="center"/>
    </xf>
    <xf numFmtId="0" fontId="8" fillId="2" borderId="9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wrapText="1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4" fillId="0" borderId="6" xfId="0" applyFont="1" applyBorder="1" applyAlignment="1">
      <alignment horizontal="center"/>
    </xf>
    <xf numFmtId="0" fontId="7" fillId="0" borderId="0" xfId="0" applyFont="1" applyFill="1"/>
    <xf numFmtId="164" fontId="7" fillId="0" borderId="24" xfId="0" applyNumberFormat="1" applyFont="1" applyFill="1" applyBorder="1"/>
    <xf numFmtId="3" fontId="0" fillId="0" borderId="2" xfId="0" applyNumberFormat="1" applyFont="1" applyFill="1" applyBorder="1"/>
    <xf numFmtId="3" fontId="0" fillId="0" borderId="24" xfId="0" applyNumberFormat="1" applyFont="1" applyFill="1" applyBorder="1"/>
    <xf numFmtId="164" fontId="0" fillId="0" borderId="0" xfId="0" applyNumberFormat="1" applyFont="1" applyFill="1" applyBorder="1"/>
    <xf numFmtId="164" fontId="0" fillId="0" borderId="24" xfId="0" applyNumberFormat="1" applyFont="1" applyFill="1" applyBorder="1"/>
    <xf numFmtId="2" fontId="0" fillId="0" borderId="2" xfId="0" applyNumberFormat="1" applyFont="1" applyFill="1" applyBorder="1"/>
    <xf numFmtId="2" fontId="0" fillId="0" borderId="24" xfId="0" applyNumberFormat="1" applyFont="1" applyFill="1" applyBorder="1"/>
    <xf numFmtId="0" fontId="0" fillId="0" borderId="2" xfId="0" applyFont="1" applyFill="1" applyBorder="1"/>
    <xf numFmtId="0" fontId="14" fillId="0" borderId="0" xfId="0" applyFont="1" applyAlignment="1">
      <alignment horizontal="center"/>
    </xf>
    <xf numFmtId="0" fontId="8" fillId="2" borderId="54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6" fontId="8" fillId="2" borderId="19" xfId="0" applyNumberFormat="1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12" fillId="2" borderId="67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'1'!$B$6:$L$6</c:f>
              <c:numCache>
                <c:formatCode>#,##0</c:formatCode>
                <c:ptCount val="11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723670.50300000003</c:v>
                </c:pt>
                <c:pt idx="10">
                  <c:v>779036.33099999977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589008"/>
        <c:axId val="303378720"/>
      </c:barChart>
      <c:catAx>
        <c:axId val="30358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303378720"/>
        <c:crosses val="autoZero"/>
        <c:auto val="1"/>
        <c:lblAlgn val="ctr"/>
        <c:lblOffset val="100"/>
        <c:noMultiLvlLbl val="0"/>
      </c:catAx>
      <c:valAx>
        <c:axId val="303378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03589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'1'!$B$28:$L$28</c:f>
              <c:numCache>
                <c:formatCode>#,##0</c:formatCode>
                <c:ptCount val="11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228223.55300000019</c:v>
                </c:pt>
                <c:pt idx="4">
                  <c:v>265930.68800000026</c:v>
                </c:pt>
                <c:pt idx="5">
                  <c:v>297477.92300000013</c:v>
                </c:pt>
                <c:pt idx="6">
                  <c:v>313201.62099999894</c:v>
                </c:pt>
                <c:pt idx="7">
                  <c:v>319331.63400000043</c:v>
                </c:pt>
                <c:pt idx="8">
                  <c:v>313646.51399999997</c:v>
                </c:pt>
                <c:pt idx="9">
                  <c:v>292733.26400000002</c:v>
                </c:pt>
                <c:pt idx="10">
                  <c:v>335910.984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795408"/>
        <c:axId val="313795968"/>
      </c:barChart>
      <c:catAx>
        <c:axId val="31379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3795968"/>
        <c:crosses val="autoZero"/>
        <c:auto val="1"/>
        <c:lblAlgn val="ctr"/>
        <c:lblOffset val="100"/>
        <c:noMultiLvlLbl val="0"/>
      </c:catAx>
      <c:valAx>
        <c:axId val="3137959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13795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'1'!$B$30:$L$30</c:f>
              <c:numCache>
                <c:formatCode>#,##0</c:formatCode>
                <c:ptCount val="11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899.43599999999992</c:v>
                </c:pt>
                <c:pt idx="4">
                  <c:v>1170.3489999999999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1010.0199999999998</c:v>
                </c:pt>
                <c:pt idx="8">
                  <c:v>1183.202</c:v>
                </c:pt>
                <c:pt idx="9">
                  <c:v>1121.55</c:v>
                </c:pt>
                <c:pt idx="10">
                  <c:v>1027.1999999999998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056432"/>
        <c:axId val="310056992"/>
      </c:barChart>
      <c:catAx>
        <c:axId val="31005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0056992"/>
        <c:crosses val="autoZero"/>
        <c:auto val="1"/>
        <c:lblAlgn val="ctr"/>
        <c:lblOffset val="100"/>
        <c:noMultiLvlLbl val="0"/>
      </c:catAx>
      <c:valAx>
        <c:axId val="3100569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1005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'1'!$B$32:$L$32</c:f>
              <c:numCache>
                <c:formatCode>#,##0</c:formatCode>
                <c:ptCount val="11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227324.1170000002</c:v>
                </c:pt>
                <c:pt idx="4">
                  <c:v>264760.33900000027</c:v>
                </c:pt>
                <c:pt idx="5">
                  <c:v>296455.1860000001</c:v>
                </c:pt>
                <c:pt idx="6">
                  <c:v>312171.55499999895</c:v>
                </c:pt>
                <c:pt idx="7">
                  <c:v>318321.61400000041</c:v>
                </c:pt>
                <c:pt idx="8">
                  <c:v>312463.31199999998</c:v>
                </c:pt>
                <c:pt idx="9">
                  <c:v>291611.71400000004</c:v>
                </c:pt>
                <c:pt idx="10">
                  <c:v>334883.78399999999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059232"/>
        <c:axId val="304221184"/>
      </c:barChart>
      <c:catAx>
        <c:axId val="31005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4221184"/>
        <c:crosses val="autoZero"/>
        <c:auto val="1"/>
        <c:lblAlgn val="ctr"/>
        <c:lblOffset val="100"/>
        <c:noMultiLvlLbl val="0"/>
      </c:catAx>
      <c:valAx>
        <c:axId val="3042211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1005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223424"/>
        <c:axId val="304223984"/>
      </c:lineChart>
      <c:catAx>
        <c:axId val="30422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4223984"/>
        <c:crosses val="autoZero"/>
        <c:auto val="1"/>
        <c:lblAlgn val="ctr"/>
        <c:lblOffset val="100"/>
        <c:noMultiLvlLbl val="0"/>
      </c:catAx>
      <c:valAx>
        <c:axId val="304223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422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'1'!$B$8:$L$8</c:f>
              <c:numCache>
                <c:formatCode>#,##0</c:formatCode>
                <c:ptCount val="11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89493.364999999991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122399.00100000002</c:v>
                </c:pt>
                <c:pt idx="7">
                  <c:v>125153.99100000001</c:v>
                </c:pt>
                <c:pt idx="8">
                  <c:v>116754.90900000001</c:v>
                </c:pt>
                <c:pt idx="9">
                  <c:v>110191</c:v>
                </c:pt>
                <c:pt idx="10">
                  <c:v>137123.27999999997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341072"/>
        <c:axId val="305342192"/>
      </c:barChart>
      <c:catAx>
        <c:axId val="30534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305342192"/>
        <c:crosses val="autoZero"/>
        <c:auto val="1"/>
        <c:lblAlgn val="ctr"/>
        <c:lblOffset val="100"/>
        <c:noMultiLvlLbl val="0"/>
      </c:catAx>
      <c:valAx>
        <c:axId val="3053421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05341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'1'!$B$10:$L$10</c:f>
              <c:numCache>
                <c:formatCode>#,##0</c:formatCode>
                <c:ptCount val="11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613479.50300000003</c:v>
                </c:pt>
                <c:pt idx="10">
                  <c:v>641913.05099999974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689680"/>
        <c:axId val="223901728"/>
      </c:barChart>
      <c:catAx>
        <c:axId val="30468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901728"/>
        <c:crosses val="autoZero"/>
        <c:auto val="1"/>
        <c:lblAlgn val="ctr"/>
        <c:lblOffset val="100"/>
        <c:noMultiLvlLbl val="0"/>
      </c:catAx>
      <c:valAx>
        <c:axId val="2239017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04689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899488"/>
        <c:axId val="305646240"/>
      </c:lineChart>
      <c:catAx>
        <c:axId val="22389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5646240"/>
        <c:crosses val="autoZero"/>
        <c:auto val="1"/>
        <c:lblAlgn val="ctr"/>
        <c:lblOffset val="100"/>
        <c:noMultiLvlLbl val="0"/>
      </c:catAx>
      <c:valAx>
        <c:axId val="305646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389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'1'!$B$17:$L$17</c:f>
              <c:numCache>
                <c:formatCode>#,##0</c:formatCode>
                <c:ptCount val="11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386156.65199999954</c:v>
                </c:pt>
                <c:pt idx="4">
                  <c:v>390987.57199999987</c:v>
                </c:pt>
                <c:pt idx="5">
                  <c:v>406026.91199999966</c:v>
                </c:pt>
                <c:pt idx="6">
                  <c:v>407591.94099999947</c:v>
                </c:pt>
                <c:pt idx="7">
                  <c:v>406953.16899999988</c:v>
                </c:pt>
                <c:pt idx="8">
                  <c:v>421887.39099999977</c:v>
                </c:pt>
                <c:pt idx="9">
                  <c:v>430937.23899999994</c:v>
                </c:pt>
                <c:pt idx="10">
                  <c:v>442975.94799999986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97792"/>
        <c:axId val="165100592"/>
      </c:barChart>
      <c:catAx>
        <c:axId val="16509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100592"/>
        <c:crosses val="autoZero"/>
        <c:auto val="1"/>
        <c:lblAlgn val="ctr"/>
        <c:lblOffset val="100"/>
        <c:noMultiLvlLbl val="0"/>
      </c:catAx>
      <c:valAx>
        <c:axId val="1651005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509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'1'!$B$19:$L$19</c:f>
              <c:numCache>
                <c:formatCode>#,##0</c:formatCode>
                <c:ptCount val="11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88593.929000000004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121368.93500000001</c:v>
                </c:pt>
                <c:pt idx="7">
                  <c:v>124143.97100000002</c:v>
                </c:pt>
                <c:pt idx="8">
                  <c:v>115571.70700000001</c:v>
                </c:pt>
                <c:pt idx="9">
                  <c:v>109068.98600000002</c:v>
                </c:pt>
                <c:pt idx="10">
                  <c:v>136096.07999999993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588512"/>
        <c:axId val="311841680"/>
      </c:barChart>
      <c:catAx>
        <c:axId val="30458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1841680"/>
        <c:crosses val="autoZero"/>
        <c:auto val="1"/>
        <c:lblAlgn val="ctr"/>
        <c:lblOffset val="100"/>
        <c:noMultiLvlLbl val="0"/>
      </c:catAx>
      <c:valAx>
        <c:axId val="31184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0458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'1'!$B$21:$L$21</c:f>
              <c:numCache>
                <c:formatCode>#,##0</c:formatCode>
                <c:ptCount val="11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297562.72299999953</c:v>
                </c:pt>
                <c:pt idx="4">
                  <c:v>310243.35199999984</c:v>
                </c:pt>
                <c:pt idx="5">
                  <c:v>320678.3489999997</c:v>
                </c:pt>
                <c:pt idx="6">
                  <c:v>286223.00599999947</c:v>
                </c:pt>
                <c:pt idx="7">
                  <c:v>282809.19799999986</c:v>
                </c:pt>
                <c:pt idx="8">
                  <c:v>306315.68399999978</c:v>
                </c:pt>
                <c:pt idx="9">
                  <c:v>321868.25299999991</c:v>
                </c:pt>
                <c:pt idx="10">
                  <c:v>306879.8679999999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283488"/>
        <c:axId val="304284048"/>
      </c:barChart>
      <c:catAx>
        <c:axId val="30428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4284048"/>
        <c:crosses val="autoZero"/>
        <c:auto val="1"/>
        <c:lblAlgn val="ctr"/>
        <c:lblOffset val="100"/>
        <c:noMultiLvlLbl val="0"/>
      </c:catAx>
      <c:valAx>
        <c:axId val="3042840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0428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'1'!$Q$13:$S$13</c:f>
              <c:numCache>
                <c:formatCode>General</c:formatCode>
                <c:ptCount val="2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885184"/>
        <c:axId val="313885744"/>
      </c:lineChart>
      <c:catAx>
        <c:axId val="31388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3885744"/>
        <c:crosses val="autoZero"/>
        <c:auto val="1"/>
        <c:lblAlgn val="ctr"/>
        <c:lblOffset val="100"/>
        <c:noMultiLvlLbl val="0"/>
      </c:catAx>
      <c:valAx>
        <c:axId val="313885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13885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887984"/>
        <c:axId val="313888544"/>
      </c:lineChart>
      <c:catAx>
        <c:axId val="31388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3888544"/>
        <c:crosses val="autoZero"/>
        <c:auto val="1"/>
        <c:lblAlgn val="ctr"/>
        <c:lblOffset val="100"/>
        <c:noMultiLvlLbl val="0"/>
      </c:catAx>
      <c:valAx>
        <c:axId val="313888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13887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5</xdr:row>
      <xdr:rowOff>76200</xdr:rowOff>
    </xdr:from>
    <xdr:to>
      <xdr:col>13</xdr:col>
      <xdr:colOff>57150</xdr:colOff>
      <xdr:row>6</xdr:row>
      <xdr:rowOff>257175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7</xdr:row>
      <xdr:rowOff>0</xdr:rowOff>
    </xdr:from>
    <xdr:to>
      <xdr:col>13</xdr:col>
      <xdr:colOff>57150</xdr:colOff>
      <xdr:row>8</xdr:row>
      <xdr:rowOff>200025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</xdr:colOff>
      <xdr:row>9</xdr:row>
      <xdr:rowOff>0</xdr:rowOff>
    </xdr:from>
    <xdr:to>
      <xdr:col>13</xdr:col>
      <xdr:colOff>57150</xdr:colOff>
      <xdr:row>10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1219200</xdr:colOff>
      <xdr:row>12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16</xdr:row>
      <xdr:rowOff>28575</xdr:rowOff>
    </xdr:from>
    <xdr:to>
      <xdr:col>12</xdr:col>
      <xdr:colOff>1219200</xdr:colOff>
      <xdr:row>17</xdr:row>
      <xdr:rowOff>219075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18</xdr:row>
      <xdr:rowOff>76200</xdr:rowOff>
    </xdr:from>
    <xdr:to>
      <xdr:col>12</xdr:col>
      <xdr:colOff>1219200</xdr:colOff>
      <xdr:row>19</xdr:row>
      <xdr:rowOff>200025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1219200</xdr:colOff>
      <xdr:row>21</xdr:row>
      <xdr:rowOff>247650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1219200</xdr:colOff>
      <xdr:row>22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1219200</xdr:colOff>
      <xdr:row>23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47625</xdr:colOff>
      <xdr:row>27</xdr:row>
      <xdr:rowOff>28575</xdr:rowOff>
    </xdr:from>
    <xdr:to>
      <xdr:col>13</xdr:col>
      <xdr:colOff>28575</xdr:colOff>
      <xdr:row>28</xdr:row>
      <xdr:rowOff>152400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47625</xdr:colOff>
      <xdr:row>29</xdr:row>
      <xdr:rowOff>0</xdr:rowOff>
    </xdr:from>
    <xdr:to>
      <xdr:col>13</xdr:col>
      <xdr:colOff>28575</xdr:colOff>
      <xdr:row>30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57150</xdr:colOff>
      <xdr:row>31</xdr:row>
      <xdr:rowOff>95250</xdr:rowOff>
    </xdr:from>
    <xdr:to>
      <xdr:col>13</xdr:col>
      <xdr:colOff>38100</xdr:colOff>
      <xdr:row>32</xdr:row>
      <xdr:rowOff>228600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1219200</xdr:colOff>
      <xdr:row>34</xdr:row>
      <xdr:rowOff>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L/Dropbox/IVV/S&#237;ntese%20Estatistica/Mar&#231;o%202013/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2:K48"/>
  <sheetViews>
    <sheetView showGridLines="0" showRowColHeaders="0" tabSelected="1" zoomScaleNormal="100" workbookViewId="0">
      <selection activeCell="J17" sqref="J17"/>
    </sheetView>
  </sheetViews>
  <sheetFormatPr defaultRowHeight="15" x14ac:dyDescent="0.25"/>
  <cols>
    <col min="1" max="1" width="3.140625" customWidth="1"/>
  </cols>
  <sheetData>
    <row r="2" spans="2:11" ht="15.75" x14ac:dyDescent="0.25">
      <c r="E2" s="364" t="s">
        <v>26</v>
      </c>
      <c r="F2" s="364"/>
      <c r="G2" s="364"/>
      <c r="H2" s="364"/>
      <c r="I2" s="364"/>
      <c r="J2" s="364"/>
      <c r="K2" s="364"/>
    </row>
    <row r="3" spans="2:11" ht="15.75" x14ac:dyDescent="0.25">
      <c r="E3" s="364" t="s">
        <v>182</v>
      </c>
      <c r="F3" s="364"/>
      <c r="G3" s="364"/>
      <c r="H3" s="364"/>
      <c r="I3" s="364"/>
      <c r="J3" s="364"/>
      <c r="K3" s="364"/>
    </row>
    <row r="7" spans="2:11" ht="15.95" customHeight="1" x14ac:dyDescent="0.25"/>
    <row r="8" spans="2:11" ht="15.95" customHeight="1" x14ac:dyDescent="0.25">
      <c r="B8" s="7" t="s">
        <v>27</v>
      </c>
      <c r="C8" s="7"/>
    </row>
    <row r="9" spans="2:11" ht="15.95" customHeight="1" x14ac:dyDescent="0.25"/>
    <row r="10" spans="2:11" ht="15.95" customHeight="1" x14ac:dyDescent="0.25">
      <c r="B10" s="7" t="s">
        <v>142</v>
      </c>
      <c r="G10" t="s">
        <v>97</v>
      </c>
    </row>
    <row r="11" spans="2:11" ht="15.95" customHeight="1" x14ac:dyDescent="0.25"/>
    <row r="12" spans="2:11" ht="15.95" customHeight="1" x14ac:dyDescent="0.25">
      <c r="B12" s="7" t="s">
        <v>122</v>
      </c>
    </row>
    <row r="13" spans="2:11" ht="15.95" customHeight="1" x14ac:dyDescent="0.25">
      <c r="B13" s="7"/>
      <c r="C13" s="7"/>
      <c r="D13" s="7"/>
      <c r="E13" s="7"/>
      <c r="F13" s="7"/>
      <c r="G13" s="7"/>
    </row>
    <row r="14" spans="2:11" ht="15.95" customHeight="1" x14ac:dyDescent="0.25">
      <c r="B14" s="7" t="s">
        <v>121</v>
      </c>
      <c r="C14" s="7"/>
      <c r="D14" s="7"/>
      <c r="E14" s="7"/>
      <c r="F14" s="7"/>
      <c r="G14" s="7"/>
    </row>
    <row r="15" spans="2:11" ht="15.95" customHeight="1" x14ac:dyDescent="0.25"/>
    <row r="16" spans="2:11" ht="15.95" customHeight="1" x14ac:dyDescent="0.25">
      <c r="B16" s="7" t="s">
        <v>125</v>
      </c>
    </row>
    <row r="17" spans="2:11" ht="15.95" customHeight="1" x14ac:dyDescent="0.25"/>
    <row r="18" spans="2:11" ht="15.95" customHeight="1" x14ac:dyDescent="0.25">
      <c r="B18" s="7" t="s">
        <v>126</v>
      </c>
    </row>
    <row r="19" spans="2:11" ht="15.95" customHeight="1" x14ac:dyDescent="0.25"/>
    <row r="20" spans="2:11" ht="15.95" customHeight="1" x14ac:dyDescent="0.25">
      <c r="B20" s="7" t="s">
        <v>127</v>
      </c>
    </row>
    <row r="21" spans="2:11" ht="15.95" customHeight="1" x14ac:dyDescent="0.25">
      <c r="B21" s="7"/>
      <c r="C21" s="7"/>
      <c r="D21" s="7"/>
      <c r="E21" s="7"/>
      <c r="F21" s="7"/>
      <c r="G21" s="7"/>
      <c r="H21" s="7"/>
    </row>
    <row r="22" spans="2:11" ht="15.95" customHeight="1" x14ac:dyDescent="0.25">
      <c r="B22" s="7" t="s">
        <v>128</v>
      </c>
    </row>
    <row r="23" spans="2:11" x14ac:dyDescent="0.25">
      <c r="J23" s="7"/>
    </row>
    <row r="24" spans="2:11" x14ac:dyDescent="0.25">
      <c r="B24" s="7" t="s">
        <v>129</v>
      </c>
    </row>
    <row r="26" spans="2:11" x14ac:dyDescent="0.25">
      <c r="B26" s="7" t="s">
        <v>130</v>
      </c>
    </row>
    <row r="27" spans="2:11" x14ac:dyDescent="0.25">
      <c r="J27" s="7"/>
      <c r="K27" s="7"/>
    </row>
    <row r="28" spans="2:11" x14ac:dyDescent="0.25">
      <c r="B28" s="7" t="s">
        <v>131</v>
      </c>
    </row>
    <row r="30" spans="2:11" x14ac:dyDescent="0.25">
      <c r="B30" s="7" t="s">
        <v>132</v>
      </c>
    </row>
    <row r="32" spans="2:11" x14ac:dyDescent="0.25">
      <c r="B32" s="7" t="s">
        <v>133</v>
      </c>
    </row>
    <row r="34" spans="2:2" x14ac:dyDescent="0.25">
      <c r="B34" s="7" t="s">
        <v>134</v>
      </c>
    </row>
    <row r="36" spans="2:2" x14ac:dyDescent="0.25">
      <c r="B36" s="7" t="s">
        <v>135</v>
      </c>
    </row>
    <row r="38" spans="2:2" x14ac:dyDescent="0.25">
      <c r="B38" s="7" t="s">
        <v>136</v>
      </c>
    </row>
    <row r="40" spans="2:2" x14ac:dyDescent="0.25">
      <c r="B40" s="7" t="s">
        <v>137</v>
      </c>
    </row>
    <row r="42" spans="2:2" x14ac:dyDescent="0.25">
      <c r="B42" s="7" t="s">
        <v>138</v>
      </c>
    </row>
    <row r="44" spans="2:2" x14ac:dyDescent="0.25">
      <c r="B44" s="7" t="s">
        <v>139</v>
      </c>
    </row>
    <row r="46" spans="2:2" x14ac:dyDescent="0.25">
      <c r="B46" s="7" t="s">
        <v>140</v>
      </c>
    </row>
    <row r="48" spans="2:2" x14ac:dyDescent="0.25">
      <c r="B48" s="7" t="s">
        <v>141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23:J23" location="'5'!A1" display="5 - Evolução das Exportações de vinho com DOP com Destino a uma Seleção de Mercados"/>
    <hyperlink ref="B27:K27" location="'7'!A1" display="7- Evolução das Exportações de vinho (ex-vinho de mesa) com Destino a uma Seleção de Mercados"/>
    <hyperlink ref="B8:C8" location="'0'!A1" display="0 - Nota Introdutória"/>
    <hyperlink ref="B10" location="'1'!A1" display="1 - Evolução Recente da Balança Comercial (1.000 €)"/>
    <hyperlink ref="B12" location="'2'!A1" display="2 - Evolução  Mensal e Trimestral das Exportações"/>
    <hyperlink ref="B14" location="'3'!A1" display="3. Evolução Mensal e Timestral das Importações"/>
    <hyperlink ref="B16" location="'4'!A1" display="4 - Exportações por Tipo de Produto"/>
    <hyperlink ref="B18" location="'5'!A1" display="5 - Evolução das Exportações de Vinho (NC 2204) por Mercado / Acondicionamento"/>
    <hyperlink ref="B20" location="'6'!A1" display="6 - Evolução das Exportações com Destino a uma Selecção de Mercados"/>
    <hyperlink ref="B22" location="'7'!A1" display="7 - Evolução das Exportações de Vinho com DOP + IGP + Vinho ( ex-vinho mesa) por Mercado / Acondicionamento"/>
    <hyperlink ref="B24" location="'8'!A1" display="8 - Evolução das Exportações de Vinho com DOP + Vinho com IGP + Vinho (ex-vinho mesa) com Destino a uma Selecção de Mercados"/>
    <hyperlink ref="B26" location="'9'!A1" display="9 - Evolução das Exportações de Vinho com DOP por Mercado / Acondicionamento"/>
    <hyperlink ref="B28" location="'10'!A1" display="10- Evolução das Exportações de Vinho com DOP com Destino a uma Selecção de Mercados"/>
    <hyperlink ref="B30" location="'11'!A1" display="11 - Evolução das Exportações de Vinho com IGP por Mercado / Acondicionamento"/>
    <hyperlink ref="B32" location="'12'!A1" display="12 - Evolução das Exportações de Vinho com IGP com Destino a uma Seleção de Mercados"/>
    <hyperlink ref="B34" location="'13'!A1" display="13 - Evolução das Exportações de Vinho ( ex-vinho mesa) por Mercado / Acondicionamento"/>
    <hyperlink ref="B36" location="'14'!A1" display="14- Evolução das Exportações de Vinho (ex-vinho mesa) com Destino a uma Seleção de Mercados"/>
    <hyperlink ref="B38" location="'15'!A1" display="15. Evolução das Exportações de Vinhos Espumantes e Espumosos por Mercado"/>
    <hyperlink ref="B40" location="'16'!A1" display="16. Evolução das Exportações de Vinhos Espumantes e Espumosos com Destino a uma Seleção de Mercados"/>
    <hyperlink ref="B42" location="'17'!A1" display="17. Evolução das Exportações de Vinho Licoroso com DOP Porto por Mercado"/>
    <hyperlink ref="B44" location="'18'!A1" display="18. Evolução das Exportações de Vinho Licoroso com DOP Porto com Destino a uma Seleção de Mercados"/>
    <hyperlink ref="B46" location="'19'!A1" display="19. Evolução das Exportações de Vinho Licoroso com DOP Madeira por Mercado"/>
    <hyperlink ref="B48" location="'20'!A1" display="20. Evolução das Exportações de Vinho Licoroso com DOP Madeira com Destino a uma Seleção de Mercados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pageSetUpPr fitToPage="1"/>
  </sheetPr>
  <dimension ref="A1:R96"/>
  <sheetViews>
    <sheetView showGridLines="0" topLeftCell="A19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6" t="s">
        <v>109</v>
      </c>
    </row>
    <row r="3" spans="1:18" ht="8.25" customHeight="1" thickBot="1" x14ac:dyDescent="0.3"/>
    <row r="4" spans="1:18" x14ac:dyDescent="0.25">
      <c r="A4" s="418" t="s">
        <v>3</v>
      </c>
      <c r="B4" s="404" t="s">
        <v>1</v>
      </c>
      <c r="C4" s="399"/>
      <c r="D4" s="404" t="s">
        <v>13</v>
      </c>
      <c r="E4" s="399"/>
      <c r="F4" s="416" t="s">
        <v>115</v>
      </c>
      <c r="G4" s="417"/>
      <c r="I4" s="414" t="s">
        <v>20</v>
      </c>
      <c r="J4" s="415"/>
      <c r="K4" s="404" t="s">
        <v>13</v>
      </c>
      <c r="L4" s="405"/>
      <c r="M4" s="421" t="s">
        <v>115</v>
      </c>
      <c r="N4" s="417"/>
      <c r="P4" s="410" t="s">
        <v>23</v>
      </c>
      <c r="Q4" s="399"/>
      <c r="R4" s="208" t="s">
        <v>0</v>
      </c>
    </row>
    <row r="5" spans="1:18" x14ac:dyDescent="0.25">
      <c r="A5" s="419"/>
      <c r="B5" s="407" t="s">
        <v>184</v>
      </c>
      <c r="C5" s="395"/>
      <c r="D5" s="407" t="str">
        <f>B5</f>
        <v>jan-dez</v>
      </c>
      <c r="E5" s="395"/>
      <c r="F5" s="407" t="str">
        <f>D5</f>
        <v>jan-dez</v>
      </c>
      <c r="G5" s="396"/>
      <c r="I5" s="409" t="str">
        <f>B5</f>
        <v>jan-dez</v>
      </c>
      <c r="J5" s="395"/>
      <c r="K5" s="407" t="str">
        <f>B5</f>
        <v>jan-dez</v>
      </c>
      <c r="L5" s="408"/>
      <c r="M5" s="395" t="str">
        <f>B5</f>
        <v>jan-dez</v>
      </c>
      <c r="N5" s="396"/>
      <c r="P5" s="409" t="str">
        <f>B5</f>
        <v>jan-dez</v>
      </c>
      <c r="Q5" s="408"/>
      <c r="R5" s="209" t="s">
        <v>111</v>
      </c>
    </row>
    <row r="6" spans="1:18" ht="19.5" customHeight="1" thickBot="1" x14ac:dyDescent="0.3">
      <c r="A6" s="420"/>
      <c r="B6" s="148">
        <f>'5'!E6</f>
        <v>2017</v>
      </c>
      <c r="C6" s="213">
        <f>'5'!F6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149</v>
      </c>
      <c r="B7" s="59">
        <v>162979.47999999998</v>
      </c>
      <c r="C7" s="245">
        <v>170480.44</v>
      </c>
      <c r="D7" s="4">
        <f>B7/$B$33</f>
        <v>7.1899929448906552E-2</v>
      </c>
      <c r="E7" s="247">
        <f>C7/$C$33</f>
        <v>7.5126287898245644E-2</v>
      </c>
      <c r="F7" s="87">
        <f>(C7-B7)/B7</f>
        <v>4.6023953444936885E-2</v>
      </c>
      <c r="G7" s="101">
        <f>(E7-D7)/D7</f>
        <v>4.4872901462744877E-2</v>
      </c>
      <c r="I7" s="59">
        <v>44024.819000000003</v>
      </c>
      <c r="J7" s="245">
        <v>46248.042999999998</v>
      </c>
      <c r="K7" s="4">
        <f>I7/$I$33</f>
        <v>0.10143980787514027</v>
      </c>
      <c r="L7" s="247">
        <f>J7/$J$33</f>
        <v>0.1005302137833612</v>
      </c>
      <c r="M7" s="87">
        <f>(J7-I7)/I7</f>
        <v>5.0499333114804958E-2</v>
      </c>
      <c r="N7" s="101">
        <f>(L7-K7)/K7</f>
        <v>-8.9668357110717998E-3</v>
      </c>
      <c r="P7" s="49">
        <f t="shared" ref="P7:P33" si="0">(I7/B7)*10</f>
        <v>2.7012492002060635</v>
      </c>
      <c r="Q7" s="253">
        <f t="shared" ref="Q7:Q33" si="1">(J7/C7)*10</f>
        <v>2.7128064075855267</v>
      </c>
      <c r="R7" s="104">
        <f>(Q7-P7)/P7</f>
        <v>4.2784676728757796E-3</v>
      </c>
    </row>
    <row r="8" spans="1:18" ht="20.100000000000001" customHeight="1" x14ac:dyDescent="0.25">
      <c r="A8" s="14" t="s">
        <v>156</v>
      </c>
      <c r="B8" s="25">
        <v>162426.84000000005</v>
      </c>
      <c r="C8" s="223">
        <v>170552.27</v>
      </c>
      <c r="D8" s="4">
        <f t="shared" ref="D8:D32" si="2">B8/$B$33</f>
        <v>7.1656127118633825E-2</v>
      </c>
      <c r="E8" s="229">
        <f t="shared" ref="E8:E32" si="3">C8/$C$33</f>
        <v>7.5157941507655202E-2</v>
      </c>
      <c r="F8" s="87">
        <f t="shared" ref="F8:F33" si="4">(C8-B8)/B8</f>
        <v>5.0025168254211758E-2</v>
      </c>
      <c r="G8" s="83">
        <f t="shared" ref="G8:G33" si="5">(E8-D8)/D8</f>
        <v>4.8869713307611161E-2</v>
      </c>
      <c r="I8" s="25">
        <v>40198.549999999996</v>
      </c>
      <c r="J8" s="223">
        <v>45789.488000000012</v>
      </c>
      <c r="K8" s="4">
        <f t="shared" ref="K8:K32" si="6">I8/$I$33</f>
        <v>9.2623508318324249E-2</v>
      </c>
      <c r="L8" s="229">
        <f t="shared" ref="L8:L32" si="7">J8/$J$33</f>
        <v>9.9533444424246317E-2</v>
      </c>
      <c r="M8" s="87">
        <f t="shared" ref="M8:M33" si="8">(J8-I8)/I8</f>
        <v>0.13908307637962108</v>
      </c>
      <c r="N8" s="83">
        <f t="shared" ref="N8:N32" si="9">(L8-K8)/K8</f>
        <v>7.4602400960394583E-2</v>
      </c>
      <c r="P8" s="49">
        <f t="shared" si="0"/>
        <v>2.4748711481427565</v>
      </c>
      <c r="Q8" s="254">
        <f t="shared" si="1"/>
        <v>2.684777399913822</v>
      </c>
      <c r="R8" s="92">
        <f t="shared" ref="R8:R71" si="10">(Q8-P8)/P8</f>
        <v>8.4815022361300563E-2</v>
      </c>
    </row>
    <row r="9" spans="1:18" ht="20.100000000000001" customHeight="1" x14ac:dyDescent="0.25">
      <c r="A9" s="14" t="s">
        <v>169</v>
      </c>
      <c r="B9" s="25">
        <v>263692.65999999997</v>
      </c>
      <c r="C9" s="223">
        <v>222827.01</v>
      </c>
      <c r="D9" s="4">
        <f t="shared" si="2"/>
        <v>0.11633049541079959</v>
      </c>
      <c r="E9" s="229">
        <f t="shared" si="3"/>
        <v>9.8194057363796453E-2</v>
      </c>
      <c r="F9" s="87">
        <f t="shared" si="4"/>
        <v>-0.15497454498733476</v>
      </c>
      <c r="G9" s="83">
        <f t="shared" si="5"/>
        <v>-0.15590441683376033</v>
      </c>
      <c r="I9" s="25">
        <v>42904.023999999998</v>
      </c>
      <c r="J9" s="223">
        <v>36696.587999999996</v>
      </c>
      <c r="K9" s="4">
        <f t="shared" si="6"/>
        <v>9.8857327536778894E-2</v>
      </c>
      <c r="L9" s="229">
        <f t="shared" si="7"/>
        <v>7.9768042006878592E-2</v>
      </c>
      <c r="M9" s="87">
        <f t="shared" si="8"/>
        <v>-0.14468190676007459</v>
      </c>
      <c r="N9" s="83">
        <f t="shared" si="9"/>
        <v>-0.19309934837959605</v>
      </c>
      <c r="P9" s="49">
        <f t="shared" si="0"/>
        <v>1.627046577633219</v>
      </c>
      <c r="Q9" s="254">
        <f t="shared" si="1"/>
        <v>1.6468644443059213</v>
      </c>
      <c r="R9" s="92">
        <f t="shared" si="10"/>
        <v>1.2180270033529264E-2</v>
      </c>
    </row>
    <row r="10" spans="1:18" ht="20.100000000000001" customHeight="1" x14ac:dyDescent="0.25">
      <c r="A10" s="14" t="s">
        <v>151</v>
      </c>
      <c r="B10" s="25">
        <v>218764.26</v>
      </c>
      <c r="C10" s="223">
        <v>232598.71999999994</v>
      </c>
      <c r="D10" s="4">
        <f t="shared" si="2"/>
        <v>9.6509909468003294E-2</v>
      </c>
      <c r="E10" s="229">
        <f t="shared" si="3"/>
        <v>0.10250019535075942</v>
      </c>
      <c r="F10" s="87">
        <f t="shared" si="4"/>
        <v>6.3239123246182596E-2</v>
      </c>
      <c r="G10" s="83">
        <f t="shared" si="5"/>
        <v>6.2069127572253475E-2</v>
      </c>
      <c r="I10" s="25">
        <v>31862.007000000001</v>
      </c>
      <c r="J10" s="223">
        <v>35660.019</v>
      </c>
      <c r="K10" s="4">
        <f t="shared" si="6"/>
        <v>7.3414858754930354E-2</v>
      </c>
      <c r="L10" s="229">
        <f t="shared" si="7"/>
        <v>7.7514833083612261E-2</v>
      </c>
      <c r="M10" s="87">
        <f t="shared" si="8"/>
        <v>0.11920190714916354</v>
      </c>
      <c r="N10" s="83">
        <f t="shared" si="9"/>
        <v>5.5846655543780689E-2</v>
      </c>
      <c r="P10" s="49">
        <f t="shared" si="0"/>
        <v>1.4564539472763971</v>
      </c>
      <c r="Q10" s="254">
        <f t="shared" si="1"/>
        <v>1.5331132948625001</v>
      </c>
      <c r="R10" s="92">
        <f t="shared" si="10"/>
        <v>5.2634240670264801E-2</v>
      </c>
    </row>
    <row r="11" spans="1:18" ht="20.100000000000001" customHeight="1" x14ac:dyDescent="0.25">
      <c r="A11" s="14" t="s">
        <v>152</v>
      </c>
      <c r="B11" s="25">
        <v>96018.550000000017</v>
      </c>
      <c r="C11" s="223">
        <v>110397.73000000001</v>
      </c>
      <c r="D11" s="4">
        <f t="shared" si="2"/>
        <v>4.2359485812485775E-2</v>
      </c>
      <c r="E11" s="229">
        <f t="shared" si="3"/>
        <v>4.8649403106261285E-2</v>
      </c>
      <c r="F11" s="87">
        <f t="shared" si="4"/>
        <v>0.14975418812302405</v>
      </c>
      <c r="G11" s="83">
        <f t="shared" si="5"/>
        <v>0.1484889906742331</v>
      </c>
      <c r="I11" s="25">
        <v>30746.494999999995</v>
      </c>
      <c r="J11" s="223">
        <v>33796.571000000004</v>
      </c>
      <c r="K11" s="4">
        <f t="shared" si="6"/>
        <v>7.084455124356015E-2</v>
      </c>
      <c r="L11" s="229">
        <f t="shared" si="7"/>
        <v>7.3464222210971097E-2</v>
      </c>
      <c r="M11" s="87">
        <f t="shared" si="8"/>
        <v>9.9200770689472362E-2</v>
      </c>
      <c r="N11" s="83">
        <f t="shared" si="9"/>
        <v>3.6977733946039759E-2</v>
      </c>
      <c r="P11" s="49">
        <f t="shared" si="0"/>
        <v>3.2021411487676064</v>
      </c>
      <c r="Q11" s="254">
        <f t="shared" si="1"/>
        <v>3.061346551237965</v>
      </c>
      <c r="R11" s="92">
        <f t="shared" si="10"/>
        <v>-4.3968891747269916E-2</v>
      </c>
    </row>
    <row r="12" spans="1:18" ht="20.100000000000001" customHeight="1" x14ac:dyDescent="0.25">
      <c r="A12" s="14" t="s">
        <v>146</v>
      </c>
      <c r="B12" s="25">
        <v>119386.27999999998</v>
      </c>
      <c r="C12" s="223">
        <v>140664.13999999998</v>
      </c>
      <c r="D12" s="4">
        <f t="shared" si="2"/>
        <v>5.2668379535677767E-2</v>
      </c>
      <c r="E12" s="229">
        <f t="shared" si="3"/>
        <v>6.1987021376758114E-2</v>
      </c>
      <c r="F12" s="87">
        <f t="shared" si="4"/>
        <v>0.17822701235016289</v>
      </c>
      <c r="G12" s="83">
        <f t="shared" si="5"/>
        <v>0.1769304832089596</v>
      </c>
      <c r="I12" s="25">
        <v>26909.934999999994</v>
      </c>
      <c r="J12" s="223">
        <v>31653.979999999996</v>
      </c>
      <c r="K12" s="4">
        <f t="shared" si="6"/>
        <v>6.2004539674144078E-2</v>
      </c>
      <c r="L12" s="229">
        <f t="shared" si="7"/>
        <v>6.8806833112792246E-2</v>
      </c>
      <c r="M12" s="87">
        <f t="shared" si="8"/>
        <v>0.17629343957909979</v>
      </c>
      <c r="N12" s="83">
        <f t="shared" si="9"/>
        <v>0.10970637753939695</v>
      </c>
      <c r="P12" s="49">
        <f t="shared" si="0"/>
        <v>2.2540224052546072</v>
      </c>
      <c r="Q12" s="254">
        <f t="shared" si="1"/>
        <v>2.2503233588887688</v>
      </c>
      <c r="R12" s="92">
        <f t="shared" si="10"/>
        <v>-1.6410867776713897E-3</v>
      </c>
    </row>
    <row r="13" spans="1:18" ht="20.100000000000001" customHeight="1" x14ac:dyDescent="0.25">
      <c r="A13" s="14" t="s">
        <v>145</v>
      </c>
      <c r="B13" s="25">
        <v>170157.58000000005</v>
      </c>
      <c r="C13" s="223">
        <v>206125.94999999998</v>
      </c>
      <c r="D13" s="4">
        <f t="shared" si="2"/>
        <v>7.506661573099066E-2</v>
      </c>
      <c r="E13" s="229">
        <f t="shared" si="3"/>
        <v>9.0834335381814971E-2</v>
      </c>
      <c r="F13" s="87">
        <f t="shared" si="4"/>
        <v>0.21138270772304077</v>
      </c>
      <c r="G13" s="83">
        <f t="shared" si="5"/>
        <v>0.21004969382567665</v>
      </c>
      <c r="I13" s="25">
        <v>27946.540000000005</v>
      </c>
      <c r="J13" s="223">
        <v>31382.052</v>
      </c>
      <c r="K13" s="4">
        <f t="shared" si="6"/>
        <v>6.439303358350941E-2</v>
      </c>
      <c r="L13" s="229">
        <f t="shared" si="7"/>
        <v>6.8215738264223599E-2</v>
      </c>
      <c r="M13" s="87">
        <f t="shared" si="8"/>
        <v>0.12293156863067824</v>
      </c>
      <c r="N13" s="83">
        <f t="shared" si="9"/>
        <v>5.936519011418584E-2</v>
      </c>
      <c r="P13" s="49">
        <f t="shared" si="0"/>
        <v>1.6423917171365505</v>
      </c>
      <c r="Q13" s="254">
        <f t="shared" si="1"/>
        <v>1.5224697327046888</v>
      </c>
      <c r="R13" s="92">
        <f t="shared" si="10"/>
        <v>-7.3016676338907335E-2</v>
      </c>
    </row>
    <row r="14" spans="1:18" ht="20.100000000000001" customHeight="1" x14ac:dyDescent="0.25">
      <c r="A14" s="14" t="s">
        <v>155</v>
      </c>
      <c r="B14" s="25">
        <v>85784.440000000017</v>
      </c>
      <c r="C14" s="223">
        <v>87468.83</v>
      </c>
      <c r="D14" s="4">
        <f t="shared" si="2"/>
        <v>3.7844611995411691E-2</v>
      </c>
      <c r="E14" s="229">
        <f t="shared" si="3"/>
        <v>3.8545234307834408E-2</v>
      </c>
      <c r="F14" s="87">
        <f t="shared" si="4"/>
        <v>1.9635145954207834E-2</v>
      </c>
      <c r="G14" s="83">
        <f t="shared" si="5"/>
        <v>1.8513132398019078E-2</v>
      </c>
      <c r="I14" s="25">
        <v>23721.130000000012</v>
      </c>
      <c r="J14" s="223">
        <v>24871.046000000002</v>
      </c>
      <c r="K14" s="4">
        <f t="shared" si="6"/>
        <v>5.4657053099553397E-2</v>
      </c>
      <c r="L14" s="229">
        <f t="shared" si="7"/>
        <v>5.4062645880947023E-2</v>
      </c>
      <c r="M14" s="87">
        <f t="shared" si="8"/>
        <v>4.8476442732702428E-2</v>
      </c>
      <c r="N14" s="83">
        <f t="shared" si="9"/>
        <v>-1.0875215272285346E-2</v>
      </c>
      <c r="P14" s="49">
        <f t="shared" si="0"/>
        <v>2.7652019410513153</v>
      </c>
      <c r="Q14" s="254">
        <f t="shared" si="1"/>
        <v>2.8434181639333693</v>
      </c>
      <c r="R14" s="92">
        <f t="shared" si="10"/>
        <v>2.8285899022737048E-2</v>
      </c>
    </row>
    <row r="15" spans="1:18" ht="20.100000000000001" customHeight="1" x14ac:dyDescent="0.25">
      <c r="A15" s="14" t="s">
        <v>158</v>
      </c>
      <c r="B15" s="25">
        <v>87990.910000000018</v>
      </c>
      <c r="C15" s="223">
        <v>97308.33</v>
      </c>
      <c r="D15" s="4">
        <f t="shared" si="2"/>
        <v>3.8818016974560776E-2</v>
      </c>
      <c r="E15" s="229">
        <f t="shared" si="3"/>
        <v>4.2881245581472528E-2</v>
      </c>
      <c r="F15" s="87">
        <f t="shared" si="4"/>
        <v>0.10589071075637224</v>
      </c>
      <c r="G15" s="83">
        <f t="shared" si="5"/>
        <v>0.10467378098099581</v>
      </c>
      <c r="I15" s="25">
        <v>17868.776000000005</v>
      </c>
      <c r="J15" s="223">
        <v>19826.275999999998</v>
      </c>
      <c r="K15" s="4">
        <f t="shared" si="6"/>
        <v>4.1172348815424274E-2</v>
      </c>
      <c r="L15" s="229">
        <f t="shared" si="7"/>
        <v>4.3096737408065536E-2</v>
      </c>
      <c r="M15" s="87">
        <f t="shared" si="8"/>
        <v>0.10954863388516327</v>
      </c>
      <c r="N15" s="83">
        <f t="shared" si="9"/>
        <v>4.6739830201776918E-2</v>
      </c>
      <c r="P15" s="49">
        <f t="shared" si="0"/>
        <v>2.0307524947747444</v>
      </c>
      <c r="Q15" s="254">
        <f t="shared" si="1"/>
        <v>2.0374695568200583</v>
      </c>
      <c r="R15" s="92">
        <f t="shared" si="10"/>
        <v>3.3076714481933612E-3</v>
      </c>
    </row>
    <row r="16" spans="1:18" ht="20.100000000000001" customHeight="1" x14ac:dyDescent="0.25">
      <c r="A16" s="14" t="s">
        <v>161</v>
      </c>
      <c r="B16" s="25">
        <v>93540.170000000027</v>
      </c>
      <c r="C16" s="223">
        <v>75998.59</v>
      </c>
      <c r="D16" s="4">
        <f t="shared" si="2"/>
        <v>4.1266125181149971E-2</v>
      </c>
      <c r="E16" s="229">
        <f t="shared" si="3"/>
        <v>3.3490598406484239E-2</v>
      </c>
      <c r="F16" s="87">
        <f t="shared" si="4"/>
        <v>-0.18752991361892998</v>
      </c>
      <c r="G16" s="83">
        <f t="shared" si="5"/>
        <v>-0.18842396131288647</v>
      </c>
      <c r="I16" s="25">
        <v>19217.423000000003</v>
      </c>
      <c r="J16" s="223">
        <v>19283.346000000001</v>
      </c>
      <c r="K16" s="4">
        <f t="shared" si="6"/>
        <v>4.4279834449184263E-2</v>
      </c>
      <c r="L16" s="229">
        <f t="shared" si="7"/>
        <v>4.1916560574001442E-2</v>
      </c>
      <c r="M16" s="87">
        <f t="shared" si="8"/>
        <v>3.43037669514788E-3</v>
      </c>
      <c r="N16" s="83">
        <f t="shared" si="9"/>
        <v>-5.3371334933397838E-2</v>
      </c>
      <c r="P16" s="49">
        <f t="shared" si="0"/>
        <v>2.0544567109510274</v>
      </c>
      <c r="Q16" s="254">
        <f t="shared" si="1"/>
        <v>2.5373294425593951</v>
      </c>
      <c r="R16" s="92">
        <f t="shared" si="10"/>
        <v>0.23503670290762235</v>
      </c>
    </row>
    <row r="17" spans="1:18" ht="20.100000000000001" customHeight="1" x14ac:dyDescent="0.25">
      <c r="A17" s="14" t="s">
        <v>160</v>
      </c>
      <c r="B17" s="25">
        <v>62867.5</v>
      </c>
      <c r="C17" s="223">
        <v>69489.69</v>
      </c>
      <c r="D17" s="4">
        <f t="shared" si="2"/>
        <v>2.7734588517702555E-2</v>
      </c>
      <c r="E17" s="229">
        <f t="shared" si="3"/>
        <v>3.062229577129107E-2</v>
      </c>
      <c r="F17" s="87">
        <f t="shared" si="4"/>
        <v>0.10533566628226035</v>
      </c>
      <c r="G17" s="83">
        <f t="shared" si="5"/>
        <v>0.10411934728165648</v>
      </c>
      <c r="I17" s="25">
        <v>13688.775000000003</v>
      </c>
      <c r="J17" s="223">
        <v>15491.353000000003</v>
      </c>
      <c r="K17" s="4">
        <f t="shared" si="6"/>
        <v>3.1540997500660334E-2</v>
      </c>
      <c r="L17" s="229">
        <f t="shared" si="7"/>
        <v>3.3673836293646293E-2</v>
      </c>
      <c r="M17" s="87">
        <f t="shared" si="8"/>
        <v>0.13168292999190936</v>
      </c>
      <c r="N17" s="83">
        <f t="shared" si="9"/>
        <v>6.7621158555347116E-2</v>
      </c>
      <c r="P17" s="49">
        <f t="shared" si="0"/>
        <v>2.1774008828090832</v>
      </c>
      <c r="Q17" s="254">
        <f t="shared" si="1"/>
        <v>2.2293023612567566</v>
      </c>
      <c r="R17" s="92">
        <f t="shared" si="10"/>
        <v>2.3836436761573699E-2</v>
      </c>
    </row>
    <row r="18" spans="1:18" ht="20.100000000000001" customHeight="1" x14ac:dyDescent="0.25">
      <c r="A18" s="14" t="s">
        <v>153</v>
      </c>
      <c r="B18" s="25">
        <v>190095.90999999997</v>
      </c>
      <c r="C18" s="223">
        <v>132698.12000000002</v>
      </c>
      <c r="D18" s="4">
        <f t="shared" si="2"/>
        <v>8.3862597411193673E-2</v>
      </c>
      <c r="E18" s="229">
        <f t="shared" si="3"/>
        <v>5.8476603924039319E-2</v>
      </c>
      <c r="F18" s="87">
        <f t="shared" si="4"/>
        <v>-0.30194121483202851</v>
      </c>
      <c r="G18" s="83">
        <f t="shared" si="5"/>
        <v>-0.30270936354000794</v>
      </c>
      <c r="I18" s="25">
        <v>14740.833999999999</v>
      </c>
      <c r="J18" s="223">
        <v>14294.688999999997</v>
      </c>
      <c r="K18" s="4">
        <f t="shared" si="6"/>
        <v>3.3965099751559119E-2</v>
      </c>
      <c r="L18" s="229">
        <f t="shared" si="7"/>
        <v>3.1072625951689709E-2</v>
      </c>
      <c r="M18" s="87">
        <f t="shared" si="8"/>
        <v>-3.0265926609037336E-2</v>
      </c>
      <c r="N18" s="83">
        <f t="shared" si="9"/>
        <v>-8.516017385571302E-2</v>
      </c>
      <c r="P18" s="49">
        <f t="shared" si="0"/>
        <v>0.77544193349557078</v>
      </c>
      <c r="Q18" s="254">
        <f t="shared" si="1"/>
        <v>1.0772337241853911</v>
      </c>
      <c r="R18" s="92">
        <f t="shared" si="10"/>
        <v>0.38918683353812217</v>
      </c>
    </row>
    <row r="19" spans="1:18" ht="20.100000000000001" customHeight="1" x14ac:dyDescent="0.25">
      <c r="A19" s="14" t="s">
        <v>147</v>
      </c>
      <c r="B19" s="25">
        <v>63344.569999999992</v>
      </c>
      <c r="C19" s="223">
        <v>60623.68</v>
      </c>
      <c r="D19" s="4">
        <f t="shared" si="2"/>
        <v>2.7945052432191603E-2</v>
      </c>
      <c r="E19" s="229">
        <f t="shared" si="3"/>
        <v>2.6715276175560763E-2</v>
      </c>
      <c r="F19" s="87">
        <f t="shared" si="4"/>
        <v>-4.295380014419535E-2</v>
      </c>
      <c r="G19" s="83">
        <f t="shared" si="5"/>
        <v>-4.4006940391859345E-2</v>
      </c>
      <c r="I19" s="25">
        <v>13743.548999999999</v>
      </c>
      <c r="J19" s="223">
        <v>13940.337</v>
      </c>
      <c r="K19" s="4">
        <f t="shared" si="6"/>
        <v>3.1667205039107055E-2</v>
      </c>
      <c r="L19" s="229">
        <f t="shared" si="7"/>
        <v>3.0302364552422256E-2</v>
      </c>
      <c r="M19" s="87">
        <f t="shared" si="8"/>
        <v>1.4318572298901868E-2</v>
      </c>
      <c r="N19" s="83">
        <f t="shared" si="9"/>
        <v>-4.3099493150699754E-2</v>
      </c>
      <c r="P19" s="49">
        <f t="shared" si="0"/>
        <v>2.1696491112024283</v>
      </c>
      <c r="Q19" s="254">
        <f t="shared" si="1"/>
        <v>2.2994870981108368</v>
      </c>
      <c r="R19" s="92">
        <f t="shared" si="10"/>
        <v>5.9842850273817687E-2</v>
      </c>
    </row>
    <row r="20" spans="1:18" ht="20.100000000000001" customHeight="1" x14ac:dyDescent="0.25">
      <c r="A20" s="14" t="s">
        <v>166</v>
      </c>
      <c r="B20" s="25">
        <v>42459.590000000004</v>
      </c>
      <c r="C20" s="223">
        <v>45967.450000000012</v>
      </c>
      <c r="D20" s="4">
        <f t="shared" si="2"/>
        <v>1.873144720690911E-2</v>
      </c>
      <c r="E20" s="229">
        <f t="shared" si="3"/>
        <v>2.0256657494831739E-2</v>
      </c>
      <c r="F20" s="87">
        <f t="shared" si="4"/>
        <v>8.26164360042103E-2</v>
      </c>
      <c r="G20" s="83">
        <f t="shared" si="5"/>
        <v>8.1425117401502975E-2</v>
      </c>
      <c r="I20" s="25">
        <v>8595.9409999999989</v>
      </c>
      <c r="J20" s="223">
        <v>8989.0570000000007</v>
      </c>
      <c r="K20" s="4">
        <f t="shared" si="6"/>
        <v>1.9806341589866411E-2</v>
      </c>
      <c r="L20" s="229">
        <f t="shared" si="7"/>
        <v>1.9539676996080019E-2</v>
      </c>
      <c r="M20" s="87">
        <f t="shared" si="8"/>
        <v>4.5732747584005272E-2</v>
      </c>
      <c r="N20" s="83">
        <f t="shared" si="9"/>
        <v>-1.3463596625175137E-2</v>
      </c>
      <c r="P20" s="49">
        <f t="shared" si="0"/>
        <v>2.0244992945056692</v>
      </c>
      <c r="Q20" s="254">
        <f t="shared" si="1"/>
        <v>1.9555265736950815</v>
      </c>
      <c r="R20" s="92">
        <f t="shared" si="10"/>
        <v>-3.4069026844204986E-2</v>
      </c>
    </row>
    <row r="21" spans="1:18" ht="20.100000000000001" customHeight="1" x14ac:dyDescent="0.25">
      <c r="A21" s="14" t="s">
        <v>165</v>
      </c>
      <c r="B21" s="25">
        <v>31007.930000000004</v>
      </c>
      <c r="C21" s="223">
        <v>35015.51</v>
      </c>
      <c r="D21" s="4">
        <f t="shared" si="2"/>
        <v>1.3679439763561852E-2</v>
      </c>
      <c r="E21" s="229">
        <f t="shared" si="3"/>
        <v>1.5430422898743688E-2</v>
      </c>
      <c r="F21" s="87">
        <f t="shared" si="4"/>
        <v>0.12924371281797906</v>
      </c>
      <c r="G21" s="83">
        <f t="shared" si="5"/>
        <v>0.1280010852378588</v>
      </c>
      <c r="I21" s="25">
        <v>7325.0679999999993</v>
      </c>
      <c r="J21" s="223">
        <v>8353.65</v>
      </c>
      <c r="K21" s="4">
        <f t="shared" si="6"/>
        <v>1.6878058955616327E-2</v>
      </c>
      <c r="L21" s="229">
        <f t="shared" si="7"/>
        <v>1.8158481222035176E-2</v>
      </c>
      <c r="M21" s="87">
        <f t="shared" si="8"/>
        <v>0.14041944730069406</v>
      </c>
      <c r="N21" s="83">
        <f t="shared" si="9"/>
        <v>7.5863123229154061E-2</v>
      </c>
      <c r="P21" s="49">
        <f t="shared" si="0"/>
        <v>2.3623208643724358</v>
      </c>
      <c r="Q21" s="254">
        <f t="shared" si="1"/>
        <v>2.3856999369707879</v>
      </c>
      <c r="R21" s="92">
        <f t="shared" si="10"/>
        <v>9.8966541552190125E-3</v>
      </c>
    </row>
    <row r="22" spans="1:18" ht="20.100000000000001" customHeight="1" x14ac:dyDescent="0.25">
      <c r="A22" s="14" t="s">
        <v>148</v>
      </c>
      <c r="B22" s="25">
        <v>37025.520000000004</v>
      </c>
      <c r="C22" s="223">
        <v>36732.68</v>
      </c>
      <c r="D22" s="4">
        <f t="shared" si="2"/>
        <v>1.6334156151492685E-2</v>
      </c>
      <c r="E22" s="229">
        <f t="shared" si="3"/>
        <v>1.6187134975450143E-2</v>
      </c>
      <c r="F22" s="87">
        <f t="shared" si="4"/>
        <v>-7.9091394259960084E-3</v>
      </c>
      <c r="G22" s="83">
        <f t="shared" si="5"/>
        <v>-9.0008430603320082E-3</v>
      </c>
      <c r="I22" s="25">
        <v>7672.5729999999994</v>
      </c>
      <c r="J22" s="223">
        <v>7321.7780000000012</v>
      </c>
      <c r="K22" s="4">
        <f t="shared" si="6"/>
        <v>1.7678762768519016E-2</v>
      </c>
      <c r="L22" s="229">
        <f t="shared" si="7"/>
        <v>1.5915482253255796E-2</v>
      </c>
      <c r="M22" s="87">
        <f t="shared" si="8"/>
        <v>-4.5720646776511387E-2</v>
      </c>
      <c r="N22" s="83">
        <f t="shared" si="9"/>
        <v>-9.9740040541928338E-2</v>
      </c>
      <c r="P22" s="49">
        <f t="shared" si="0"/>
        <v>2.0722390934685047</v>
      </c>
      <c r="Q22" s="254">
        <f t="shared" si="1"/>
        <v>1.9932599527178527</v>
      </c>
      <c r="R22" s="92">
        <f t="shared" si="10"/>
        <v>-3.8112947969945396E-2</v>
      </c>
    </row>
    <row r="23" spans="1:18" ht="20.100000000000001" customHeight="1" x14ac:dyDescent="0.25">
      <c r="A23" s="14" t="s">
        <v>150</v>
      </c>
      <c r="B23" s="25">
        <v>16735.140000000003</v>
      </c>
      <c r="C23" s="223">
        <v>17682.760000000002</v>
      </c>
      <c r="D23" s="4">
        <f t="shared" si="2"/>
        <v>7.3828643048657067E-3</v>
      </c>
      <c r="E23" s="229">
        <f t="shared" si="3"/>
        <v>7.7923315929709133E-3</v>
      </c>
      <c r="F23" s="87">
        <f t="shared" si="4"/>
        <v>5.6624563642730136E-2</v>
      </c>
      <c r="G23" s="83">
        <f t="shared" si="5"/>
        <v>5.5461846675868801E-2</v>
      </c>
      <c r="I23" s="25">
        <v>4673.530999999999</v>
      </c>
      <c r="J23" s="223">
        <v>5181.1110000000008</v>
      </c>
      <c r="K23" s="4">
        <f t="shared" si="6"/>
        <v>1.0768518701655811E-2</v>
      </c>
      <c r="L23" s="229">
        <f t="shared" si="7"/>
        <v>1.1262275388935365E-2</v>
      </c>
      <c r="M23" s="87">
        <f t="shared" si="8"/>
        <v>0.10860738914538105</v>
      </c>
      <c r="N23" s="83">
        <f t="shared" si="9"/>
        <v>4.5851866998534545E-2</v>
      </c>
      <c r="P23" s="49">
        <f t="shared" si="0"/>
        <v>2.7926452960656429</v>
      </c>
      <c r="Q23" s="254">
        <f t="shared" si="1"/>
        <v>2.9300352433669858</v>
      </c>
      <c r="R23" s="92">
        <f t="shared" si="10"/>
        <v>4.919706326288617E-2</v>
      </c>
    </row>
    <row r="24" spans="1:18" ht="20.100000000000001" customHeight="1" x14ac:dyDescent="0.25">
      <c r="A24" s="14" t="s">
        <v>170</v>
      </c>
      <c r="B24" s="25">
        <v>19647.930000000004</v>
      </c>
      <c r="C24" s="223">
        <v>17462.2</v>
      </c>
      <c r="D24" s="4">
        <f t="shared" si="2"/>
        <v>8.6678689907284962E-3</v>
      </c>
      <c r="E24" s="229">
        <f t="shared" si="3"/>
        <v>7.6951365478452839E-3</v>
      </c>
      <c r="F24" s="87">
        <f t="shared" si="4"/>
        <v>-0.11124479779803789</v>
      </c>
      <c r="G24" s="83">
        <f t="shared" si="5"/>
        <v>-0.11222279016026734</v>
      </c>
      <c r="I24" s="25">
        <v>5692.8070000000025</v>
      </c>
      <c r="J24" s="223">
        <v>5127.25</v>
      </c>
      <c r="K24" s="4">
        <f t="shared" si="6"/>
        <v>1.3117083987335732E-2</v>
      </c>
      <c r="L24" s="229">
        <f t="shared" si="7"/>
        <v>1.1145196751800692E-2</v>
      </c>
      <c r="M24" s="87">
        <f t="shared" si="8"/>
        <v>-9.93458938622023E-2</v>
      </c>
      <c r="N24" s="83">
        <f t="shared" si="9"/>
        <v>-0.15032969503274166</v>
      </c>
      <c r="P24" s="49">
        <f t="shared" si="0"/>
        <v>2.8974080221173431</v>
      </c>
      <c r="Q24" s="254">
        <f t="shared" si="1"/>
        <v>2.9361993334173242</v>
      </c>
      <c r="R24" s="92">
        <f t="shared" si="10"/>
        <v>1.3388280492035625E-2</v>
      </c>
    </row>
    <row r="25" spans="1:18" ht="20.100000000000001" customHeight="1" x14ac:dyDescent="0.25">
      <c r="A25" s="14" t="s">
        <v>185</v>
      </c>
      <c r="B25" s="25">
        <v>82864.919999999984</v>
      </c>
      <c r="C25" s="223">
        <v>74141.89</v>
      </c>
      <c r="D25" s="4">
        <f t="shared" si="2"/>
        <v>3.6556638306793503E-2</v>
      </c>
      <c r="E25" s="229">
        <f t="shared" si="3"/>
        <v>3.2672399094348062E-2</v>
      </c>
      <c r="F25" s="87">
        <f t="shared" si="4"/>
        <v>-0.10526806759724122</v>
      </c>
      <c r="G25" s="83">
        <f t="shared" si="5"/>
        <v>-0.10625263679465881</v>
      </c>
      <c r="I25" s="25">
        <v>4286.6849999999995</v>
      </c>
      <c r="J25" s="223">
        <v>4961.3649999999998</v>
      </c>
      <c r="K25" s="4">
        <f t="shared" si="6"/>
        <v>9.8771673046797893E-3</v>
      </c>
      <c r="L25" s="229">
        <f t="shared" si="7"/>
        <v>1.0784609504607273E-2</v>
      </c>
      <c r="M25" s="87">
        <f t="shared" si="8"/>
        <v>0.15738968456977837</v>
      </c>
      <c r="N25" s="83">
        <f t="shared" si="9"/>
        <v>9.1872717342505572E-2</v>
      </c>
      <c r="P25" s="49">
        <f t="shared" si="0"/>
        <v>0.51730997869786166</v>
      </c>
      <c r="Q25" s="254">
        <f t="shared" si="1"/>
        <v>0.66917163832753657</v>
      </c>
      <c r="R25" s="92">
        <f t="shared" si="10"/>
        <v>0.29356027504424137</v>
      </c>
    </row>
    <row r="26" spans="1:18" ht="20.100000000000001" customHeight="1" x14ac:dyDescent="0.25">
      <c r="A26" s="14" t="s">
        <v>171</v>
      </c>
      <c r="B26" s="25">
        <v>15507.009999999998</v>
      </c>
      <c r="C26" s="223">
        <v>16849.5</v>
      </c>
      <c r="D26" s="4">
        <f t="shared" si="2"/>
        <v>6.841063212150931E-3</v>
      </c>
      <c r="E26" s="229">
        <f t="shared" si="3"/>
        <v>7.4251356222537314E-3</v>
      </c>
      <c r="F26" s="87">
        <f t="shared" si="4"/>
        <v>8.6573104679754626E-2</v>
      </c>
      <c r="G26" s="83">
        <f t="shared" si="5"/>
        <v>8.5377432131512124E-2</v>
      </c>
      <c r="I26" s="25">
        <v>3862.8240000000001</v>
      </c>
      <c r="J26" s="223">
        <v>4151.0590000000002</v>
      </c>
      <c r="K26" s="4">
        <f t="shared" si="6"/>
        <v>8.9005277776492576E-3</v>
      </c>
      <c r="L26" s="229">
        <f t="shared" si="7"/>
        <v>9.0232325873193294E-3</v>
      </c>
      <c r="M26" s="87">
        <f t="shared" si="8"/>
        <v>7.461768902750944E-2</v>
      </c>
      <c r="N26" s="83">
        <f t="shared" si="9"/>
        <v>1.3786239730435371E-2</v>
      </c>
      <c r="P26" s="49">
        <f t="shared" si="0"/>
        <v>2.4910179331798976</v>
      </c>
      <c r="Q26" s="254">
        <f t="shared" si="1"/>
        <v>2.463609602658833</v>
      </c>
      <c r="R26" s="92">
        <f t="shared" si="10"/>
        <v>-1.1002863590819933E-2</v>
      </c>
    </row>
    <row r="27" spans="1:18" ht="20.100000000000001" customHeight="1" x14ac:dyDescent="0.25">
      <c r="A27" s="14" t="s">
        <v>157</v>
      </c>
      <c r="B27" s="25">
        <v>12901.720000000001</v>
      </c>
      <c r="C27" s="223">
        <v>15694.07</v>
      </c>
      <c r="D27" s="4">
        <f t="shared" si="2"/>
        <v>5.6917150414858781E-3</v>
      </c>
      <c r="E27" s="229">
        <f t="shared" si="3"/>
        <v>6.9159677269440408E-3</v>
      </c>
      <c r="F27" s="87">
        <f t="shared" si="4"/>
        <v>0.21643238265905618</v>
      </c>
      <c r="G27" s="83">
        <f t="shared" si="5"/>
        <v>0.21509381206451958</v>
      </c>
      <c r="I27" s="25">
        <v>3388.1139999999996</v>
      </c>
      <c r="J27" s="223">
        <v>4132.0619999999999</v>
      </c>
      <c r="K27" s="4">
        <f t="shared" si="6"/>
        <v>7.8067245028099483E-3</v>
      </c>
      <c r="L27" s="229">
        <f t="shared" si="7"/>
        <v>8.9819384622632156E-3</v>
      </c>
      <c r="M27" s="87">
        <f t="shared" si="8"/>
        <v>0.21957584662145382</v>
      </c>
      <c r="N27" s="83">
        <f t="shared" si="9"/>
        <v>0.15053867457859713</v>
      </c>
      <c r="P27" s="49">
        <f t="shared" si="0"/>
        <v>2.626094815264941</v>
      </c>
      <c r="Q27" s="254">
        <f t="shared" si="1"/>
        <v>2.6328810818353681</v>
      </c>
      <c r="R27" s="92">
        <f t="shared" si="10"/>
        <v>2.5841666229946738E-3</v>
      </c>
    </row>
    <row r="28" spans="1:18" ht="20.100000000000001" customHeight="1" x14ac:dyDescent="0.25">
      <c r="A28" s="14" t="s">
        <v>168</v>
      </c>
      <c r="B28" s="25">
        <v>11876.370000000003</v>
      </c>
      <c r="C28" s="223">
        <v>13609.51</v>
      </c>
      <c r="D28" s="4">
        <f t="shared" si="2"/>
        <v>5.2393722517037767E-3</v>
      </c>
      <c r="E28" s="229">
        <f t="shared" si="3"/>
        <v>5.9973564498898117E-3</v>
      </c>
      <c r="F28" s="87">
        <f t="shared" si="4"/>
        <v>0.14593179565810069</v>
      </c>
      <c r="G28" s="83">
        <f t="shared" si="5"/>
        <v>0.14467080439637559</v>
      </c>
      <c r="I28" s="25">
        <v>3376.9949999999994</v>
      </c>
      <c r="J28" s="223">
        <v>4020.0749999999998</v>
      </c>
      <c r="K28" s="4">
        <f t="shared" si="6"/>
        <v>7.7811046536116193E-3</v>
      </c>
      <c r="L28" s="229">
        <f t="shared" si="7"/>
        <v>8.7385102797786669E-3</v>
      </c>
      <c r="M28" s="87">
        <f t="shared" si="8"/>
        <v>0.19042965713600418</v>
      </c>
      <c r="N28" s="83">
        <f t="shared" si="9"/>
        <v>0.123042378786496</v>
      </c>
      <c r="P28" s="49">
        <f t="shared" si="0"/>
        <v>2.8434572179883237</v>
      </c>
      <c r="Q28" s="254">
        <f t="shared" si="1"/>
        <v>2.9538719615915632</v>
      </c>
      <c r="R28" s="92">
        <f t="shared" si="10"/>
        <v>3.8831160498822334E-2</v>
      </c>
    </row>
    <row r="29" spans="1:18" ht="20.100000000000001" customHeight="1" x14ac:dyDescent="0.25">
      <c r="A29" s="14" t="s">
        <v>191</v>
      </c>
      <c r="B29" s="25">
        <v>27878.940000000002</v>
      </c>
      <c r="C29" s="223">
        <v>32064.000000000004</v>
      </c>
      <c r="D29" s="4">
        <f t="shared" si="2"/>
        <v>1.2299056415631584E-2</v>
      </c>
      <c r="E29" s="229">
        <f t="shared" si="3"/>
        <v>1.4129769345793268E-2</v>
      </c>
      <c r="F29" s="87">
        <f>(C29-B29)/B29</f>
        <v>0.15011546350040572</v>
      </c>
      <c r="G29" s="83">
        <f>(E29-D29)/D29</f>
        <v>0.14884986850169454</v>
      </c>
      <c r="I29" s="25">
        <v>2714.9129999999996</v>
      </c>
      <c r="J29" s="223">
        <v>3182.6789999999992</v>
      </c>
      <c r="K29" s="4">
        <f t="shared" si="6"/>
        <v>6.2555680948448789E-3</v>
      </c>
      <c r="L29" s="229">
        <f t="shared" si="7"/>
        <v>6.9182473358670371E-3</v>
      </c>
      <c r="M29" s="87">
        <f>(J29-I29)/I29</f>
        <v>0.17229502381844269</v>
      </c>
      <c r="N29" s="83">
        <f>(L29-K29)/K29</f>
        <v>0.1059343022048249</v>
      </c>
      <c r="P29" s="49">
        <f t="shared" si="0"/>
        <v>0.9738221754485642</v>
      </c>
      <c r="Q29" s="254">
        <f t="shared" si="1"/>
        <v>0.99260198353293372</v>
      </c>
      <c r="R29" s="92">
        <f>(Q29-P29)/P29</f>
        <v>1.9284637953247596E-2</v>
      </c>
    </row>
    <row r="30" spans="1:18" ht="20.100000000000001" customHeight="1" x14ac:dyDescent="0.25">
      <c r="A30" s="14" t="s">
        <v>164</v>
      </c>
      <c r="B30" s="25">
        <v>18613.55</v>
      </c>
      <c r="C30" s="223">
        <v>17886.190000000002</v>
      </c>
      <c r="D30" s="4">
        <f t="shared" si="2"/>
        <v>8.2115425315732668E-3</v>
      </c>
      <c r="E30" s="229">
        <f t="shared" si="3"/>
        <v>7.8819778934329492E-3</v>
      </c>
      <c r="F30" s="87">
        <f t="shared" si="4"/>
        <v>-3.9076909025951359E-2</v>
      </c>
      <c r="G30" s="83">
        <f t="shared" si="5"/>
        <v>-4.0134315431375543E-2</v>
      </c>
      <c r="I30" s="25">
        <v>3015.88</v>
      </c>
      <c r="J30" s="223">
        <v>2870.8489999999997</v>
      </c>
      <c r="K30" s="4">
        <f t="shared" si="6"/>
        <v>6.9490413526624162E-3</v>
      </c>
      <c r="L30" s="229">
        <f t="shared" si="7"/>
        <v>6.2404167828193019E-3</v>
      </c>
      <c r="M30" s="87">
        <f t="shared" si="8"/>
        <v>-4.8089114951523404E-2</v>
      </c>
      <c r="N30" s="83">
        <f t="shared" si="9"/>
        <v>-0.10197443559198505</v>
      </c>
      <c r="P30" s="49">
        <f t="shared" si="0"/>
        <v>1.6202605091452196</v>
      </c>
      <c r="Q30" s="254">
        <f t="shared" si="1"/>
        <v>1.6050645777552399</v>
      </c>
      <c r="R30" s="92">
        <f t="shared" si="10"/>
        <v>-9.3786963912342591E-3</v>
      </c>
    </row>
    <row r="31" spans="1:18" ht="20.100000000000001" customHeight="1" x14ac:dyDescent="0.25">
      <c r="A31" s="14" t="s">
        <v>154</v>
      </c>
      <c r="B31" s="25">
        <v>1497.7700000000002</v>
      </c>
      <c r="C31" s="223">
        <v>1561.75</v>
      </c>
      <c r="D31" s="4">
        <f t="shared" si="2"/>
        <v>6.6075531306572337E-4</v>
      </c>
      <c r="E31" s="229">
        <f t="shared" si="3"/>
        <v>6.8822253230391194E-4</v>
      </c>
      <c r="F31" s="87">
        <f t="shared" si="4"/>
        <v>4.2716839034030445E-2</v>
      </c>
      <c r="G31" s="83">
        <f t="shared" si="5"/>
        <v>4.1569426223374895E-2</v>
      </c>
      <c r="I31" s="25">
        <v>2602.3959999999997</v>
      </c>
      <c r="J31" s="223">
        <v>2816.991</v>
      </c>
      <c r="K31" s="4">
        <f t="shared" si="6"/>
        <v>5.9963119951733021E-3</v>
      </c>
      <c r="L31" s="229">
        <f t="shared" si="7"/>
        <v>6.1233446668392966E-3</v>
      </c>
      <c r="M31" s="87">
        <f t="shared" si="8"/>
        <v>8.2460547895093703E-2</v>
      </c>
      <c r="N31" s="83">
        <f t="shared" si="9"/>
        <v>2.1185133756924053E-2</v>
      </c>
      <c r="P31" s="49">
        <f t="shared" si="0"/>
        <v>17.375137704721016</v>
      </c>
      <c r="Q31" s="254">
        <f t="shared" si="1"/>
        <v>18.03740035216904</v>
      </c>
      <c r="R31" s="92">
        <f t="shared" si="10"/>
        <v>3.8115533741530011E-2</v>
      </c>
    </row>
    <row r="32" spans="1:18" ht="20.100000000000001" customHeight="1" thickBot="1" x14ac:dyDescent="0.3">
      <c r="A32" s="14" t="s">
        <v>18</v>
      </c>
      <c r="B32" s="25">
        <f>B33-SUM(B7:B31)</f>
        <v>171688.84000000102</v>
      </c>
      <c r="C32" s="223">
        <f>C33-SUM(C7:C31)</f>
        <v>167350.46999999974</v>
      </c>
      <c r="D32" s="4">
        <f t="shared" si="2"/>
        <v>7.5742145472329894E-2</v>
      </c>
      <c r="E32" s="229">
        <f t="shared" si="3"/>
        <v>7.3746991673218937E-2</v>
      </c>
      <c r="F32" s="87">
        <f t="shared" si="4"/>
        <v>-2.5268794407378198E-2</v>
      </c>
      <c r="G32" s="83">
        <f t="shared" si="5"/>
        <v>-2.6341395357487286E-2</v>
      </c>
      <c r="I32" s="25">
        <f>I33-SUM(I7:I31)</f>
        <v>29218.847999999882</v>
      </c>
      <c r="J32" s="223">
        <f>J33-SUM(J7:J31)</f>
        <v>29999.513999999792</v>
      </c>
      <c r="K32" s="4">
        <f t="shared" si="6"/>
        <v>6.7324622673699458E-2</v>
      </c>
      <c r="L32" s="229">
        <f t="shared" si="7"/>
        <v>6.5210490221541198E-2</v>
      </c>
      <c r="M32" s="87">
        <f t="shared" si="8"/>
        <v>2.6717891136567508E-2</v>
      </c>
      <c r="N32" s="83">
        <f t="shared" si="9"/>
        <v>-3.1402069082581752E-2</v>
      </c>
      <c r="P32" s="49">
        <f t="shared" si="0"/>
        <v>1.701848996125765</v>
      </c>
      <c r="Q32" s="254">
        <f t="shared" si="1"/>
        <v>1.7926160589808824</v>
      </c>
      <c r="R32" s="92">
        <f t="shared" si="10"/>
        <v>5.3334381053634784E-2</v>
      </c>
    </row>
    <row r="33" spans="1:18" ht="26.25" customHeight="1" thickBot="1" x14ac:dyDescent="0.3">
      <c r="A33" s="18" t="s">
        <v>19</v>
      </c>
      <c r="B33" s="23">
        <v>2266754.3800000008</v>
      </c>
      <c r="C33" s="242">
        <v>2269251.48</v>
      </c>
      <c r="D33" s="20">
        <f>SUM(D7:D32)</f>
        <v>1.0000000000000002</v>
      </c>
      <c r="E33" s="243">
        <f>SUM(E7:E32)</f>
        <v>0.99999999999999989</v>
      </c>
      <c r="F33" s="97">
        <f t="shared" si="4"/>
        <v>1.1016191352850328E-3</v>
      </c>
      <c r="G33" s="99">
        <f t="shared" si="5"/>
        <v>-3.3306690738754686E-16</v>
      </c>
      <c r="H33" s="2"/>
      <c r="I33" s="23">
        <v>433999.43199999997</v>
      </c>
      <c r="J33" s="242">
        <v>460041.22799999983</v>
      </c>
      <c r="K33" s="20">
        <f>SUM(K7:K32)</f>
        <v>0.99999999999999967</v>
      </c>
      <c r="L33" s="243">
        <f>SUM(L7:L32)</f>
        <v>0.99999999999999989</v>
      </c>
      <c r="M33" s="97">
        <f t="shared" si="8"/>
        <v>6.0004216779711954E-2</v>
      </c>
      <c r="N33" s="99">
        <v>0</v>
      </c>
      <c r="P33" s="40">
        <f t="shared" si="0"/>
        <v>1.9146292859484837</v>
      </c>
      <c r="Q33" s="244">
        <f t="shared" si="1"/>
        <v>2.0272818242251396</v>
      </c>
      <c r="R33" s="98">
        <f t="shared" si="10"/>
        <v>5.883778081919875E-2</v>
      </c>
    </row>
    <row r="35" spans="1:18" ht="15.75" thickBot="1" x14ac:dyDescent="0.3"/>
    <row r="36" spans="1:18" x14ac:dyDescent="0.25">
      <c r="A36" s="418" t="s">
        <v>2</v>
      </c>
      <c r="B36" s="404" t="s">
        <v>1</v>
      </c>
      <c r="C36" s="399"/>
      <c r="D36" s="404" t="s">
        <v>13</v>
      </c>
      <c r="E36" s="399"/>
      <c r="F36" s="416" t="s">
        <v>115</v>
      </c>
      <c r="G36" s="417"/>
      <c r="I36" s="414" t="s">
        <v>20</v>
      </c>
      <c r="J36" s="415"/>
      <c r="K36" s="404" t="s">
        <v>13</v>
      </c>
      <c r="L36" s="405"/>
      <c r="M36" s="421" t="s">
        <v>46</v>
      </c>
      <c r="N36" s="417"/>
      <c r="P36" s="410" t="s">
        <v>23</v>
      </c>
      <c r="Q36" s="399"/>
      <c r="R36" s="208" t="s">
        <v>0</v>
      </c>
    </row>
    <row r="37" spans="1:18" x14ac:dyDescent="0.25">
      <c r="A37" s="419"/>
      <c r="B37" s="407" t="str">
        <f>B5</f>
        <v>jan-dez</v>
      </c>
      <c r="C37" s="395"/>
      <c r="D37" s="407" t="str">
        <f>B5</f>
        <v>jan-dez</v>
      </c>
      <c r="E37" s="395"/>
      <c r="F37" s="407" t="str">
        <f>B5</f>
        <v>jan-dez</v>
      </c>
      <c r="G37" s="396"/>
      <c r="I37" s="409" t="str">
        <f>B5</f>
        <v>jan-dez</v>
      </c>
      <c r="J37" s="395"/>
      <c r="K37" s="407" t="str">
        <f>B5</f>
        <v>jan-dez</v>
      </c>
      <c r="L37" s="408"/>
      <c r="M37" s="395" t="str">
        <f>B5</f>
        <v>jan-dez</v>
      </c>
      <c r="N37" s="396"/>
      <c r="P37" s="409" t="str">
        <f>B5</f>
        <v>jan-dez</v>
      </c>
      <c r="Q37" s="408"/>
      <c r="R37" s="209" t="str">
        <f>R5</f>
        <v>2018/2017</v>
      </c>
    </row>
    <row r="38" spans="1:18" ht="19.5" customHeight="1" thickBot="1" x14ac:dyDescent="0.3">
      <c r="A38" s="420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151</v>
      </c>
      <c r="B39" s="59">
        <v>218764.25999999998</v>
      </c>
      <c r="C39" s="245">
        <v>232598.71999999994</v>
      </c>
      <c r="D39" s="4">
        <f t="shared" ref="D39:D61" si="11">B39/$B$62</f>
        <v>0.20349073010616858</v>
      </c>
      <c r="E39" s="247">
        <f t="shared" ref="E39:E61" si="12">C39/$C$62</f>
        <v>0.20945260296538609</v>
      </c>
      <c r="F39" s="87">
        <f>(C39-B39)/B39</f>
        <v>6.3239123246182735E-2</v>
      </c>
      <c r="G39" s="101">
        <f>(E39-D39)/D39</f>
        <v>2.9298007118589538E-2</v>
      </c>
      <c r="I39" s="59">
        <v>31862.006999999998</v>
      </c>
      <c r="J39" s="245">
        <v>35660.019</v>
      </c>
      <c r="K39" s="4">
        <f t="shared" ref="K39:K61" si="13">I39/$I$62</f>
        <v>0.17368764937334902</v>
      </c>
      <c r="L39" s="247">
        <f t="shared" ref="L39:L61" si="14">J39/$J$62</f>
        <v>0.17799333239129023</v>
      </c>
      <c r="M39" s="87">
        <f>(J39-I39)/I39</f>
        <v>0.11920190714916366</v>
      </c>
      <c r="N39" s="101">
        <f>(L39-K39)/K39</f>
        <v>2.4789805340078956E-2</v>
      </c>
      <c r="P39" s="49">
        <f t="shared" ref="P39:P62" si="15">(I39/B39)*10</f>
        <v>1.4564539472763971</v>
      </c>
      <c r="Q39" s="253">
        <f t="shared" ref="Q39:Q62" si="16">(J39/C39)*10</f>
        <v>1.5331132948625001</v>
      </c>
      <c r="R39" s="104">
        <f t="shared" si="10"/>
        <v>5.2634240670264801E-2</v>
      </c>
    </row>
    <row r="40" spans="1:18" ht="20.100000000000001" customHeight="1" x14ac:dyDescent="0.25">
      <c r="A40" s="57" t="s">
        <v>146</v>
      </c>
      <c r="B40" s="25">
        <v>119386.27999999998</v>
      </c>
      <c r="C40" s="223">
        <v>140664.13999999998</v>
      </c>
      <c r="D40" s="4">
        <f t="shared" si="11"/>
        <v>0.11105105231475869</v>
      </c>
      <c r="E40" s="229">
        <f t="shared" si="12"/>
        <v>0.12666651934665629</v>
      </c>
      <c r="F40" s="87">
        <f t="shared" ref="F40:F62" si="17">(C40-B40)/B40</f>
        <v>0.17822701235016289</v>
      </c>
      <c r="G40" s="83">
        <f t="shared" ref="G40:G61" si="18">(E40-D40)/D40</f>
        <v>0.14061520990938245</v>
      </c>
      <c r="I40" s="25">
        <v>26909.935000000001</v>
      </c>
      <c r="J40" s="223">
        <v>31653.979999999996</v>
      </c>
      <c r="K40" s="4">
        <f t="shared" si="13"/>
        <v>0.14669268495671389</v>
      </c>
      <c r="L40" s="229">
        <f t="shared" si="14"/>
        <v>0.15799759903793803</v>
      </c>
      <c r="M40" s="87">
        <f t="shared" ref="M40:M62" si="19">(J40-I40)/I40</f>
        <v>0.17629343957909949</v>
      </c>
      <c r="N40" s="83">
        <f t="shared" ref="N40:N61" si="20">(L40-K40)/K40</f>
        <v>7.7065288460430009E-2</v>
      </c>
      <c r="P40" s="49">
        <f t="shared" si="15"/>
        <v>2.2540224052546076</v>
      </c>
      <c r="Q40" s="254">
        <f t="shared" si="16"/>
        <v>2.2503233588887688</v>
      </c>
      <c r="R40" s="92">
        <f t="shared" si="10"/>
        <v>-1.6410867776715866E-3</v>
      </c>
    </row>
    <row r="41" spans="1:18" ht="20.100000000000001" customHeight="1" x14ac:dyDescent="0.25">
      <c r="A41" s="57" t="s">
        <v>145</v>
      </c>
      <c r="B41" s="25">
        <v>170157.58000000002</v>
      </c>
      <c r="C41" s="223">
        <v>206125.94999999998</v>
      </c>
      <c r="D41" s="4">
        <f t="shared" si="11"/>
        <v>0.15827763724887603</v>
      </c>
      <c r="E41" s="229">
        <f t="shared" si="12"/>
        <v>0.18561416316570026</v>
      </c>
      <c r="F41" s="87">
        <f t="shared" si="17"/>
        <v>0.21138270772304096</v>
      </c>
      <c r="G41" s="83">
        <f t="shared" si="18"/>
        <v>0.17271249679978623</v>
      </c>
      <c r="I41" s="25">
        <v>27946.539999999997</v>
      </c>
      <c r="J41" s="223">
        <v>31382.052</v>
      </c>
      <c r="K41" s="4">
        <f t="shared" si="13"/>
        <v>0.15234347417971106</v>
      </c>
      <c r="L41" s="229">
        <f t="shared" si="14"/>
        <v>0.15664029827793288</v>
      </c>
      <c r="M41" s="87">
        <f t="shared" si="19"/>
        <v>0.12293156863067853</v>
      </c>
      <c r="N41" s="83">
        <f t="shared" si="20"/>
        <v>2.8204845145864941E-2</v>
      </c>
      <c r="P41" s="49">
        <f t="shared" si="15"/>
        <v>1.6423917171365505</v>
      </c>
      <c r="Q41" s="254">
        <f t="shared" si="16"/>
        <v>1.5224697327046888</v>
      </c>
      <c r="R41" s="92">
        <f t="shared" si="10"/>
        <v>-7.3016676338907335E-2</v>
      </c>
    </row>
    <row r="42" spans="1:18" ht="20.100000000000001" customHeight="1" x14ac:dyDescent="0.25">
      <c r="A42" s="57" t="s">
        <v>158</v>
      </c>
      <c r="B42" s="25">
        <v>87990.909999999989</v>
      </c>
      <c r="C42" s="223">
        <v>97308.33</v>
      </c>
      <c r="D42" s="4">
        <f t="shared" si="11"/>
        <v>8.1847622269771908E-2</v>
      </c>
      <c r="E42" s="229">
        <f t="shared" si="12"/>
        <v>8.7625086710342914E-2</v>
      </c>
      <c r="F42" s="87">
        <f t="shared" si="17"/>
        <v>0.1058907107563726</v>
      </c>
      <c r="G42" s="83">
        <f t="shared" si="18"/>
        <v>7.0588054733323011E-2</v>
      </c>
      <c r="I42" s="25">
        <v>17868.776000000002</v>
      </c>
      <c r="J42" s="223">
        <v>19826.275999999998</v>
      </c>
      <c r="K42" s="4">
        <f t="shared" si="13"/>
        <v>9.7407099955094306E-2</v>
      </c>
      <c r="L42" s="229">
        <f t="shared" si="14"/>
        <v>9.8960825964491489E-2</v>
      </c>
      <c r="M42" s="87">
        <f t="shared" si="19"/>
        <v>0.10954863388516349</v>
      </c>
      <c r="N42" s="83">
        <f t="shared" si="20"/>
        <v>1.59508496825536E-2</v>
      </c>
      <c r="P42" s="49">
        <f t="shared" si="15"/>
        <v>2.0307524947747448</v>
      </c>
      <c r="Q42" s="254">
        <f t="shared" si="16"/>
        <v>2.0374695568200583</v>
      </c>
      <c r="R42" s="92">
        <f t="shared" si="10"/>
        <v>3.3076714481931418E-3</v>
      </c>
    </row>
    <row r="43" spans="1:18" ht="20.100000000000001" customHeight="1" x14ac:dyDescent="0.25">
      <c r="A43" s="57" t="s">
        <v>160</v>
      </c>
      <c r="B43" s="25">
        <v>62867.5</v>
      </c>
      <c r="C43" s="223">
        <v>69489.69</v>
      </c>
      <c r="D43" s="4">
        <f t="shared" si="11"/>
        <v>5.8478260914052213E-2</v>
      </c>
      <c r="E43" s="229">
        <f t="shared" si="12"/>
        <v>6.2574705698112881E-2</v>
      </c>
      <c r="F43" s="87">
        <f t="shared" si="17"/>
        <v>0.10533566628226035</v>
      </c>
      <c r="G43" s="83">
        <f t="shared" si="18"/>
        <v>7.0050728596073905E-2</v>
      </c>
      <c r="I43" s="25">
        <v>13688.775</v>
      </c>
      <c r="J43" s="223">
        <v>15491.353000000003</v>
      </c>
      <c r="K43" s="4">
        <f t="shared" si="13"/>
        <v>7.4620884759414738E-2</v>
      </c>
      <c r="L43" s="229">
        <f t="shared" si="14"/>
        <v>7.7323501810804177E-2</v>
      </c>
      <c r="M43" s="87">
        <f t="shared" si="19"/>
        <v>0.13168292999190967</v>
      </c>
      <c r="N43" s="83">
        <f t="shared" si="20"/>
        <v>3.6217971149805434E-2</v>
      </c>
      <c r="P43" s="49">
        <f t="shared" si="15"/>
        <v>2.1774008828090827</v>
      </c>
      <c r="Q43" s="254">
        <f t="shared" si="16"/>
        <v>2.2293023612567566</v>
      </c>
      <c r="R43" s="92">
        <f t="shared" si="10"/>
        <v>2.3836436761573907E-2</v>
      </c>
    </row>
    <row r="44" spans="1:18" ht="20.100000000000001" customHeight="1" x14ac:dyDescent="0.25">
      <c r="A44" s="57" t="s">
        <v>153</v>
      </c>
      <c r="B44" s="25">
        <v>190095.90999999997</v>
      </c>
      <c r="C44" s="223">
        <v>132698.12000000002</v>
      </c>
      <c r="D44" s="4">
        <f t="shared" si="11"/>
        <v>0.17682392688868151</v>
      </c>
      <c r="E44" s="229">
        <f t="shared" si="12"/>
        <v>0.11949320547685374</v>
      </c>
      <c r="F44" s="87">
        <f t="shared" si="17"/>
        <v>-0.30194121483202851</v>
      </c>
      <c r="G44" s="83">
        <f t="shared" si="18"/>
        <v>-0.32422490791034175</v>
      </c>
      <c r="I44" s="25">
        <v>14740.833999999997</v>
      </c>
      <c r="J44" s="223">
        <v>14294.688999999997</v>
      </c>
      <c r="K44" s="4">
        <f t="shared" si="13"/>
        <v>8.0355917543510097E-2</v>
      </c>
      <c r="L44" s="229">
        <f t="shared" si="14"/>
        <v>7.1350476022099693E-2</v>
      </c>
      <c r="M44" s="87">
        <f t="shared" si="19"/>
        <v>-3.0265926609037219E-2</v>
      </c>
      <c r="N44" s="83">
        <f t="shared" si="20"/>
        <v>-0.11206942558442261</v>
      </c>
      <c r="P44" s="49">
        <f t="shared" si="15"/>
        <v>0.77544193349557078</v>
      </c>
      <c r="Q44" s="254">
        <f t="shared" si="16"/>
        <v>1.0772337241853911</v>
      </c>
      <c r="R44" s="92">
        <f t="shared" si="10"/>
        <v>0.38918683353812217</v>
      </c>
    </row>
    <row r="45" spans="1:18" ht="20.100000000000001" customHeight="1" x14ac:dyDescent="0.25">
      <c r="A45" s="57" t="s">
        <v>147</v>
      </c>
      <c r="B45" s="25">
        <v>63344.570000000007</v>
      </c>
      <c r="C45" s="223">
        <v>60623.68</v>
      </c>
      <c r="D45" s="4">
        <f t="shared" si="11"/>
        <v>5.8922023174906663E-2</v>
      </c>
      <c r="E45" s="229">
        <f t="shared" si="12"/>
        <v>5.4590960678290147E-2</v>
      </c>
      <c r="F45" s="87">
        <f t="shared" si="17"/>
        <v>-4.2953800144195572E-2</v>
      </c>
      <c r="G45" s="83">
        <f t="shared" si="18"/>
        <v>-7.3504986136677677E-2</v>
      </c>
      <c r="I45" s="25">
        <v>13743.549000000001</v>
      </c>
      <c r="J45" s="223">
        <v>13940.337</v>
      </c>
      <c r="K45" s="4">
        <f t="shared" si="13"/>
        <v>7.4919471327008422E-2</v>
      </c>
      <c r="L45" s="229">
        <f t="shared" si="14"/>
        <v>6.9581764308302846E-2</v>
      </c>
      <c r="M45" s="87">
        <f t="shared" si="19"/>
        <v>1.4318572298901735E-2</v>
      </c>
      <c r="N45" s="83">
        <f t="shared" si="20"/>
        <v>-7.1245924779788666E-2</v>
      </c>
      <c r="P45" s="49">
        <f t="shared" si="15"/>
        <v>2.1696491112024283</v>
      </c>
      <c r="Q45" s="254">
        <f t="shared" si="16"/>
        <v>2.2994870981108368</v>
      </c>
      <c r="R45" s="92">
        <f t="shared" si="10"/>
        <v>5.9842850273817687E-2</v>
      </c>
    </row>
    <row r="46" spans="1:18" ht="20.100000000000001" customHeight="1" x14ac:dyDescent="0.25">
      <c r="A46" s="57" t="s">
        <v>166</v>
      </c>
      <c r="B46" s="25">
        <v>42459.59</v>
      </c>
      <c r="C46" s="223">
        <v>45967.450000000012</v>
      </c>
      <c r="D46" s="4">
        <f t="shared" si="11"/>
        <v>3.9495176081817823E-2</v>
      </c>
      <c r="E46" s="229">
        <f t="shared" si="12"/>
        <v>4.1393185887614689E-2</v>
      </c>
      <c r="F46" s="87">
        <f t="shared" si="17"/>
        <v>8.2616436004210481E-2</v>
      </c>
      <c r="G46" s="83">
        <f t="shared" si="18"/>
        <v>4.8056750066513623E-2</v>
      </c>
      <c r="I46" s="25">
        <v>8595.9410000000007</v>
      </c>
      <c r="J46" s="223">
        <v>8989.0570000000007</v>
      </c>
      <c r="K46" s="4">
        <f t="shared" si="13"/>
        <v>4.6858592004012656E-2</v>
      </c>
      <c r="L46" s="229">
        <f t="shared" si="14"/>
        <v>4.4867957318958644E-2</v>
      </c>
      <c r="M46" s="87">
        <f t="shared" si="19"/>
        <v>4.573274758400505E-2</v>
      </c>
      <c r="N46" s="83">
        <f t="shared" si="20"/>
        <v>-4.2481743473716561E-2</v>
      </c>
      <c r="P46" s="49">
        <f t="shared" si="15"/>
        <v>2.0244992945056701</v>
      </c>
      <c r="Q46" s="254">
        <f t="shared" si="16"/>
        <v>1.9555265736950815</v>
      </c>
      <c r="R46" s="92">
        <f t="shared" si="10"/>
        <v>-3.4069026844205409E-2</v>
      </c>
    </row>
    <row r="47" spans="1:18" ht="20.100000000000001" customHeight="1" x14ac:dyDescent="0.25">
      <c r="A47" s="57" t="s">
        <v>148</v>
      </c>
      <c r="B47" s="25">
        <v>37025.520000000004</v>
      </c>
      <c r="C47" s="223">
        <v>36732.68</v>
      </c>
      <c r="D47" s="4">
        <f t="shared" si="11"/>
        <v>3.4440498175344315E-2</v>
      </c>
      <c r="E47" s="229">
        <f t="shared" si="12"/>
        <v>3.3077376521653171E-2</v>
      </c>
      <c r="F47" s="87">
        <f t="shared" si="17"/>
        <v>-7.9091394259960084E-3</v>
      </c>
      <c r="G47" s="83">
        <f t="shared" si="18"/>
        <v>-3.9579034157728676E-2</v>
      </c>
      <c r="I47" s="25">
        <v>7672.5730000000003</v>
      </c>
      <c r="J47" s="223">
        <v>7321.7780000000012</v>
      </c>
      <c r="K47" s="4">
        <f t="shared" si="13"/>
        <v>4.1825085563989256E-2</v>
      </c>
      <c r="L47" s="229">
        <f t="shared" si="14"/>
        <v>3.6545904960096527E-2</v>
      </c>
      <c r="M47" s="87">
        <f t="shared" si="19"/>
        <v>-4.5720646776511498E-2</v>
      </c>
      <c r="N47" s="83">
        <f t="shared" si="20"/>
        <v>-0.12622043763224292</v>
      </c>
      <c r="P47" s="49">
        <f t="shared" si="15"/>
        <v>2.0722390934685047</v>
      </c>
      <c r="Q47" s="254">
        <f t="shared" si="16"/>
        <v>1.9932599527178527</v>
      </c>
      <c r="R47" s="92">
        <f t="shared" si="10"/>
        <v>-3.8112947969945396E-2</v>
      </c>
    </row>
    <row r="48" spans="1:18" ht="20.100000000000001" customHeight="1" x14ac:dyDescent="0.25">
      <c r="A48" s="57" t="s">
        <v>150</v>
      </c>
      <c r="B48" s="25">
        <v>16735.14</v>
      </c>
      <c r="C48" s="223">
        <v>17682.760000000002</v>
      </c>
      <c r="D48" s="4">
        <f t="shared" si="11"/>
        <v>1.5566737715881683E-2</v>
      </c>
      <c r="E48" s="229">
        <f t="shared" si="12"/>
        <v>1.5923131948500025E-2</v>
      </c>
      <c r="F48" s="87">
        <f t="shared" si="17"/>
        <v>5.6624563642730365E-2</v>
      </c>
      <c r="G48" s="83">
        <f t="shared" si="18"/>
        <v>2.2894599955566648E-2</v>
      </c>
      <c r="I48" s="25">
        <v>4673.5309999999999</v>
      </c>
      <c r="J48" s="223">
        <v>5181.1110000000008</v>
      </c>
      <c r="K48" s="4">
        <f t="shared" si="13"/>
        <v>2.5476568806964271E-2</v>
      </c>
      <c r="L48" s="229">
        <f t="shared" si="14"/>
        <v>2.5860984885598917E-2</v>
      </c>
      <c r="M48" s="87">
        <f t="shared" si="19"/>
        <v>0.10860738914538083</v>
      </c>
      <c r="N48" s="83">
        <f t="shared" si="20"/>
        <v>1.5089005177556014E-2</v>
      </c>
      <c r="P48" s="49">
        <f t="shared" si="15"/>
        <v>2.7926452960656438</v>
      </c>
      <c r="Q48" s="254">
        <f t="shared" si="16"/>
        <v>2.9300352433669858</v>
      </c>
      <c r="R48" s="92">
        <f t="shared" si="10"/>
        <v>4.9197063262885837E-2</v>
      </c>
    </row>
    <row r="49" spans="1:18" ht="20.100000000000001" customHeight="1" x14ac:dyDescent="0.25">
      <c r="A49" s="57" t="s">
        <v>171</v>
      </c>
      <c r="B49" s="25">
        <v>15507.01</v>
      </c>
      <c r="C49" s="223">
        <v>16849.5</v>
      </c>
      <c r="D49" s="4">
        <f t="shared" si="11"/>
        <v>1.4424352436104772E-2</v>
      </c>
      <c r="E49" s="229">
        <f t="shared" si="12"/>
        <v>1.517279043352119E-2</v>
      </c>
      <c r="F49" s="87">
        <f t="shared" si="17"/>
        <v>8.6573104679754501E-2</v>
      </c>
      <c r="G49" s="83">
        <f t="shared" si="18"/>
        <v>5.1887112487840045E-2</v>
      </c>
      <c r="I49" s="25">
        <v>3862.8240000000005</v>
      </c>
      <c r="J49" s="223">
        <v>4151.0590000000002</v>
      </c>
      <c r="K49" s="4">
        <f t="shared" si="13"/>
        <v>2.1057205232016856E-2</v>
      </c>
      <c r="L49" s="229">
        <f t="shared" si="14"/>
        <v>2.0719585829801629E-2</v>
      </c>
      <c r="M49" s="87">
        <f t="shared" si="19"/>
        <v>7.4617689027509315E-2</v>
      </c>
      <c r="N49" s="83">
        <f t="shared" si="20"/>
        <v>-1.6033438364455265E-2</v>
      </c>
      <c r="P49" s="49">
        <f t="shared" si="15"/>
        <v>2.4910179331798976</v>
      </c>
      <c r="Q49" s="254">
        <f t="shared" si="16"/>
        <v>2.463609602658833</v>
      </c>
      <c r="R49" s="92">
        <f t="shared" si="10"/>
        <v>-1.1002863590819933E-2</v>
      </c>
    </row>
    <row r="50" spans="1:18" ht="20.100000000000001" customHeight="1" x14ac:dyDescent="0.25">
      <c r="A50" s="57" t="s">
        <v>157</v>
      </c>
      <c r="B50" s="25">
        <v>12901.719999999998</v>
      </c>
      <c r="C50" s="223">
        <v>15694.07</v>
      </c>
      <c r="D50" s="4">
        <f t="shared" si="11"/>
        <v>1.2000956748718265E-2</v>
      </c>
      <c r="E50" s="229">
        <f t="shared" si="12"/>
        <v>1.4132338357756128E-2</v>
      </c>
      <c r="F50" s="87">
        <f t="shared" si="17"/>
        <v>0.21643238265905651</v>
      </c>
      <c r="G50" s="83">
        <f t="shared" si="18"/>
        <v>0.17760097412779202</v>
      </c>
      <c r="I50" s="25">
        <v>3388.114</v>
      </c>
      <c r="J50" s="223">
        <v>4132.0619999999999</v>
      </c>
      <c r="K50" s="4">
        <f t="shared" si="13"/>
        <v>1.8469444077045587E-2</v>
      </c>
      <c r="L50" s="229">
        <f t="shared" si="14"/>
        <v>2.0624764250053246E-2</v>
      </c>
      <c r="M50" s="87">
        <f t="shared" si="19"/>
        <v>0.21957584662145366</v>
      </c>
      <c r="N50" s="83">
        <f t="shared" si="20"/>
        <v>0.11669653748194617</v>
      </c>
      <c r="P50" s="49">
        <f t="shared" si="15"/>
        <v>2.6260948152649419</v>
      </c>
      <c r="Q50" s="254">
        <f t="shared" si="16"/>
        <v>2.6328810818353681</v>
      </c>
      <c r="R50" s="92">
        <f t="shared" si="10"/>
        <v>2.5841666229943347E-3</v>
      </c>
    </row>
    <row r="51" spans="1:18" ht="20.100000000000001" customHeight="1" x14ac:dyDescent="0.25">
      <c r="A51" s="57" t="s">
        <v>162</v>
      </c>
      <c r="B51" s="25">
        <v>6896.5199999999995</v>
      </c>
      <c r="C51" s="223">
        <v>7541.04</v>
      </c>
      <c r="D51" s="4">
        <f t="shared" si="11"/>
        <v>6.4150235965956866E-3</v>
      </c>
      <c r="E51" s="229">
        <f t="shared" si="12"/>
        <v>6.7906240286537065E-3</v>
      </c>
      <c r="F51" s="87">
        <f t="shared" si="17"/>
        <v>9.3455829896817597E-2</v>
      </c>
      <c r="G51" s="83">
        <f t="shared" si="18"/>
        <v>5.8550124781667642E-2</v>
      </c>
      <c r="I51" s="25">
        <v>1853.0980000000002</v>
      </c>
      <c r="J51" s="223">
        <v>2096.0389999999998</v>
      </c>
      <c r="K51" s="4">
        <f t="shared" si="13"/>
        <v>1.0101693709327675E-2</v>
      </c>
      <c r="L51" s="229">
        <f t="shared" si="14"/>
        <v>1.0462163983482665E-2</v>
      </c>
      <c r="M51" s="87">
        <f t="shared" si="19"/>
        <v>0.13109992024167072</v>
      </c>
      <c r="N51" s="83">
        <f t="shared" si="20"/>
        <v>3.5684142137683325E-2</v>
      </c>
      <c r="P51" s="49">
        <f t="shared" si="15"/>
        <v>2.6870044602205172</v>
      </c>
      <c r="Q51" s="254">
        <f t="shared" si="16"/>
        <v>2.7795091923660391</v>
      </c>
      <c r="R51" s="92">
        <f t="shared" si="10"/>
        <v>3.4426713284253431E-2</v>
      </c>
    </row>
    <row r="52" spans="1:18" ht="20.100000000000001" customHeight="1" x14ac:dyDescent="0.25">
      <c r="A52" s="57" t="s">
        <v>186</v>
      </c>
      <c r="B52" s="25">
        <v>5454.3499999999995</v>
      </c>
      <c r="C52" s="223">
        <v>4617.01</v>
      </c>
      <c r="D52" s="4">
        <f t="shared" si="11"/>
        <v>5.0735420116365471E-3</v>
      </c>
      <c r="E52" s="229">
        <f t="shared" si="12"/>
        <v>4.1575669995828762E-3</v>
      </c>
      <c r="F52" s="87">
        <f t="shared" si="17"/>
        <v>-0.15351783438906549</v>
      </c>
      <c r="G52" s="83">
        <f t="shared" si="18"/>
        <v>-0.18053955401429886</v>
      </c>
      <c r="I52" s="25">
        <v>1129.4490000000003</v>
      </c>
      <c r="J52" s="223">
        <v>977.16300000000001</v>
      </c>
      <c r="K52" s="4">
        <f t="shared" si="13"/>
        <v>6.1569047391484078E-3</v>
      </c>
      <c r="L52" s="229">
        <f t="shared" si="14"/>
        <v>4.8774090294082667E-3</v>
      </c>
      <c r="M52" s="87">
        <f t="shared" si="19"/>
        <v>-0.1348321172536345</v>
      </c>
      <c r="N52" s="83">
        <f t="shared" si="20"/>
        <v>-0.20781476471521865</v>
      </c>
      <c r="P52" s="49">
        <f t="shared" si="15"/>
        <v>2.0707307011834599</v>
      </c>
      <c r="Q52" s="254">
        <f t="shared" si="16"/>
        <v>2.1164411599714965</v>
      </c>
      <c r="R52" s="92">
        <f t="shared" si="10"/>
        <v>2.2074555016696397E-2</v>
      </c>
    </row>
    <row r="53" spans="1:18" ht="20.100000000000001" customHeight="1" x14ac:dyDescent="0.25">
      <c r="A53" s="57" t="s">
        <v>167</v>
      </c>
      <c r="B53" s="25">
        <v>3738.16</v>
      </c>
      <c r="C53" s="223">
        <v>3116.77</v>
      </c>
      <c r="D53" s="4">
        <f t="shared" si="11"/>
        <v>3.4771717631283798E-3</v>
      </c>
      <c r="E53" s="229">
        <f t="shared" si="12"/>
        <v>2.8066172906902778E-3</v>
      </c>
      <c r="F53" s="87">
        <f t="shared" si="17"/>
        <v>-0.16622883985704193</v>
      </c>
      <c r="G53" s="83">
        <f t="shared" si="18"/>
        <v>-0.19284479402156718</v>
      </c>
      <c r="I53" s="25">
        <v>1283.0439999999999</v>
      </c>
      <c r="J53" s="223">
        <v>955.04199999999992</v>
      </c>
      <c r="K53" s="4">
        <f t="shared" si="13"/>
        <v>6.9941889223293181E-3</v>
      </c>
      <c r="L53" s="229">
        <f t="shared" si="14"/>
        <v>4.7669943236329339E-3</v>
      </c>
      <c r="M53" s="87">
        <f t="shared" si="19"/>
        <v>-0.2556436100398739</v>
      </c>
      <c r="N53" s="83">
        <f t="shared" si="20"/>
        <v>-0.31843500703647676</v>
      </c>
      <c r="P53" s="49">
        <f t="shared" si="15"/>
        <v>3.4322875425342945</v>
      </c>
      <c r="Q53" s="254">
        <f t="shared" si="16"/>
        <v>3.0642042884139671</v>
      </c>
      <c r="R53" s="92">
        <f t="shared" si="10"/>
        <v>-0.10724138043765009</v>
      </c>
    </row>
    <row r="54" spans="1:18" ht="20.100000000000001" customHeight="1" x14ac:dyDescent="0.25">
      <c r="A54" s="57" t="s">
        <v>187</v>
      </c>
      <c r="B54" s="25">
        <v>4825.84</v>
      </c>
      <c r="C54" s="223">
        <v>2720.1099999999997</v>
      </c>
      <c r="D54" s="4">
        <f t="shared" si="11"/>
        <v>4.4889128826415834E-3</v>
      </c>
      <c r="E54" s="229">
        <f t="shared" si="12"/>
        <v>2.4494292997492696E-3</v>
      </c>
      <c r="F54" s="87">
        <f t="shared" si="17"/>
        <v>-0.43634476070487221</v>
      </c>
      <c r="G54" s="83">
        <f t="shared" si="18"/>
        <v>-0.45433797362806966</v>
      </c>
      <c r="I54" s="25">
        <v>1116.3329999999999</v>
      </c>
      <c r="J54" s="223">
        <v>695.69100000000003</v>
      </c>
      <c r="K54" s="4">
        <f t="shared" si="13"/>
        <v>6.0854061920173081E-3</v>
      </c>
      <c r="L54" s="229">
        <f t="shared" si="14"/>
        <v>3.4724703709392048E-3</v>
      </c>
      <c r="M54" s="87">
        <f t="shared" si="19"/>
        <v>-0.37680692051565245</v>
      </c>
      <c r="N54" s="83">
        <f t="shared" si="20"/>
        <v>-0.42937738889241128</v>
      </c>
      <c r="P54" s="49">
        <f t="shared" si="15"/>
        <v>2.313240803673557</v>
      </c>
      <c r="Q54" s="254">
        <f t="shared" si="16"/>
        <v>2.5575840682913564</v>
      </c>
      <c r="R54" s="92">
        <f t="shared" si="10"/>
        <v>0.1056281145610818</v>
      </c>
    </row>
    <row r="55" spans="1:18" ht="20.100000000000001" customHeight="1" x14ac:dyDescent="0.25">
      <c r="A55" s="57" t="s">
        <v>173</v>
      </c>
      <c r="B55" s="25">
        <v>1944.4599999999998</v>
      </c>
      <c r="C55" s="223">
        <v>2866.7500000000005</v>
      </c>
      <c r="D55" s="4">
        <f t="shared" si="11"/>
        <v>1.8087030535163312E-3</v>
      </c>
      <c r="E55" s="229">
        <f t="shared" si="12"/>
        <v>2.5814770156560654E-3</v>
      </c>
      <c r="F55" s="87">
        <f t="shared" si="17"/>
        <v>0.47431677689435664</v>
      </c>
      <c r="G55" s="83">
        <f t="shared" si="18"/>
        <v>0.42725308647949195</v>
      </c>
      <c r="I55" s="25">
        <v>510.07499999999999</v>
      </c>
      <c r="J55" s="223">
        <v>692.26099999999997</v>
      </c>
      <c r="K55" s="4">
        <f t="shared" si="13"/>
        <v>2.78054448215114E-3</v>
      </c>
      <c r="L55" s="229">
        <f t="shared" si="14"/>
        <v>3.4553498772540462E-3</v>
      </c>
      <c r="M55" s="87">
        <f t="shared" si="19"/>
        <v>0.35717492525608974</v>
      </c>
      <c r="N55" s="83">
        <f t="shared" si="20"/>
        <v>0.24268822147410851</v>
      </c>
      <c r="P55" s="49">
        <f t="shared" si="15"/>
        <v>2.6232218713678863</v>
      </c>
      <c r="Q55" s="254">
        <f t="shared" si="16"/>
        <v>2.4147937559954649</v>
      </c>
      <c r="R55" s="92">
        <f t="shared" si="10"/>
        <v>-7.9455008227625079E-2</v>
      </c>
    </row>
    <row r="56" spans="1:18" ht="20.100000000000001" customHeight="1" x14ac:dyDescent="0.25">
      <c r="A56" s="57" t="s">
        <v>159</v>
      </c>
      <c r="B56" s="25">
        <v>3378.9199999999996</v>
      </c>
      <c r="C56" s="223">
        <v>3003.9300000000003</v>
      </c>
      <c r="D56" s="4">
        <f t="shared" si="11"/>
        <v>3.1430129298557962E-3</v>
      </c>
      <c r="E56" s="229">
        <f t="shared" si="12"/>
        <v>2.7050061050456872E-3</v>
      </c>
      <c r="F56" s="87">
        <f t="shared" si="17"/>
        <v>-0.11097924780699139</v>
      </c>
      <c r="G56" s="83">
        <f t="shared" si="18"/>
        <v>-0.13935890006987819</v>
      </c>
      <c r="I56" s="25">
        <v>720.64700000000005</v>
      </c>
      <c r="J56" s="223">
        <v>638.99400000000014</v>
      </c>
      <c r="K56" s="4">
        <f t="shared" si="13"/>
        <v>3.9284243286355396E-3</v>
      </c>
      <c r="L56" s="229">
        <f t="shared" si="14"/>
        <v>3.189473102581357E-3</v>
      </c>
      <c r="M56" s="87">
        <f t="shared" si="19"/>
        <v>-0.11330512719819814</v>
      </c>
      <c r="N56" s="83">
        <f t="shared" si="20"/>
        <v>-0.18810371900706629</v>
      </c>
      <c r="P56" s="49">
        <f t="shared" si="15"/>
        <v>2.1327731938015702</v>
      </c>
      <c r="Q56" s="254">
        <f t="shared" si="16"/>
        <v>2.1271933766765541</v>
      </c>
      <c r="R56" s="92">
        <f t="shared" si="10"/>
        <v>-2.6162262078464741E-3</v>
      </c>
    </row>
    <row r="57" spans="1:18" ht="20.100000000000001" customHeight="1" x14ac:dyDescent="0.25">
      <c r="A57" s="57" t="s">
        <v>188</v>
      </c>
      <c r="B57" s="25">
        <v>284.55</v>
      </c>
      <c r="C57" s="223">
        <v>3405.0299999999997</v>
      </c>
      <c r="D57" s="4">
        <f t="shared" si="11"/>
        <v>2.6468348738368087E-4</v>
      </c>
      <c r="E57" s="229">
        <f t="shared" si="12"/>
        <v>3.0661922674175882E-3</v>
      </c>
      <c r="F57" s="87">
        <f t="shared" si="17"/>
        <v>10.966367949393778</v>
      </c>
      <c r="G57" s="83">
        <f t="shared" si="18"/>
        <v>10.584373085476564</v>
      </c>
      <c r="I57" s="25">
        <v>49.467999999999996</v>
      </c>
      <c r="J57" s="223">
        <v>579.12300000000005</v>
      </c>
      <c r="K57" s="4">
        <f t="shared" si="13"/>
        <v>2.6966225445876113E-4</v>
      </c>
      <c r="L57" s="229">
        <f t="shared" si="14"/>
        <v>2.8906331383177666E-3</v>
      </c>
      <c r="M57" s="87">
        <f t="shared" si="19"/>
        <v>10.707022721759524</v>
      </c>
      <c r="N57" s="83">
        <f t="shared" si="20"/>
        <v>9.7194577310033754</v>
      </c>
      <c r="P57" s="49">
        <f t="shared" si="15"/>
        <v>1.7384642417852747</v>
      </c>
      <c r="Q57" s="254">
        <f t="shared" si="16"/>
        <v>1.7007867772090115</v>
      </c>
      <c r="R57" s="92">
        <f t="shared" si="10"/>
        <v>-2.1672844152130052E-2</v>
      </c>
    </row>
    <row r="58" spans="1:18" ht="20.100000000000001" customHeight="1" x14ac:dyDescent="0.25">
      <c r="A58" s="57" t="s">
        <v>189</v>
      </c>
      <c r="B58" s="25">
        <v>2282.0600000000004</v>
      </c>
      <c r="C58" s="223">
        <v>2034.93</v>
      </c>
      <c r="D58" s="4">
        <f t="shared" si="11"/>
        <v>2.1227327331534099E-3</v>
      </c>
      <c r="E58" s="229">
        <f t="shared" si="12"/>
        <v>1.8324322049250883E-3</v>
      </c>
      <c r="F58" s="87">
        <f t="shared" si="17"/>
        <v>-0.10829250764660013</v>
      </c>
      <c r="G58" s="83">
        <f t="shared" si="18"/>
        <v>-0.13675792703166537</v>
      </c>
      <c r="I58" s="25">
        <v>557.38</v>
      </c>
      <c r="J58" s="223">
        <v>507.29099999999994</v>
      </c>
      <c r="K58" s="4">
        <f t="shared" si="13"/>
        <v>3.0384156907541098E-3</v>
      </c>
      <c r="L58" s="229">
        <f t="shared" si="14"/>
        <v>2.5320910676494592E-3</v>
      </c>
      <c r="M58" s="87">
        <f t="shared" si="19"/>
        <v>-8.9865083067207391E-2</v>
      </c>
      <c r="N58" s="83">
        <f t="shared" si="20"/>
        <v>-0.16664099801926213</v>
      </c>
      <c r="P58" s="49">
        <f t="shared" si="15"/>
        <v>2.4424423547145997</v>
      </c>
      <c r="Q58" s="254">
        <f t="shared" si="16"/>
        <v>2.4929162182482929</v>
      </c>
      <c r="R58" s="92">
        <f t="shared" si="10"/>
        <v>2.0665324377570047E-2</v>
      </c>
    </row>
    <row r="59" spans="1:18" ht="20.100000000000001" customHeight="1" x14ac:dyDescent="0.25">
      <c r="A59" s="57" t="s">
        <v>172</v>
      </c>
      <c r="B59" s="25">
        <v>1786.67</v>
      </c>
      <c r="C59" s="223">
        <v>1607.3999999999999</v>
      </c>
      <c r="D59" s="4">
        <f t="shared" si="11"/>
        <v>1.6619295252286105E-3</v>
      </c>
      <c r="E59" s="229">
        <f t="shared" si="12"/>
        <v>1.4474461166706406E-3</v>
      </c>
      <c r="F59" s="87">
        <f>(C59-B59)/B59</f>
        <v>-0.1003374993703371</v>
      </c>
      <c r="G59" s="83">
        <f>(E59-D59)/D59</f>
        <v>-0.12905686149866444</v>
      </c>
      <c r="I59" s="25">
        <v>450.726</v>
      </c>
      <c r="J59" s="223">
        <v>435.113</v>
      </c>
      <c r="K59" s="4">
        <f t="shared" si="13"/>
        <v>2.457018462504641E-3</v>
      </c>
      <c r="L59" s="229">
        <f t="shared" si="14"/>
        <v>2.1718219734199093E-3</v>
      </c>
      <c r="M59" s="87">
        <f>(J59-I59)/I59</f>
        <v>-3.463967022093245E-2</v>
      </c>
      <c r="N59" s="83">
        <f>(L59-K59)/K59</f>
        <v>-0.1160742149222629</v>
      </c>
      <c r="P59" s="49">
        <f t="shared" si="15"/>
        <v>2.5227154426950693</v>
      </c>
      <c r="Q59" s="254">
        <f t="shared" si="16"/>
        <v>2.7069366679109126</v>
      </c>
      <c r="R59" s="92">
        <f>(Q59-P59)/P59</f>
        <v>7.3024972257289517E-2</v>
      </c>
    </row>
    <row r="60" spans="1:18" ht="20.100000000000001" customHeight="1" x14ac:dyDescent="0.25">
      <c r="A60" s="57" t="s">
        <v>190</v>
      </c>
      <c r="B60" s="25">
        <v>4456.29</v>
      </c>
      <c r="C60" s="223">
        <v>5572.3400000000011</v>
      </c>
      <c r="D60" s="4">
        <f t="shared" si="11"/>
        <v>4.1451638657284242E-3</v>
      </c>
      <c r="E60" s="229">
        <f t="shared" si="12"/>
        <v>5.0178312142394417E-3</v>
      </c>
      <c r="F60" s="87">
        <f>(C60-B60)/B60</f>
        <v>0.25044375478256603</v>
      </c>
      <c r="G60" s="83">
        <f>(E60-D60)/D60</f>
        <v>0.21052662253622748</v>
      </c>
      <c r="I60" s="25">
        <v>199.76400000000001</v>
      </c>
      <c r="J60" s="223">
        <v>332.85</v>
      </c>
      <c r="K60" s="4">
        <f t="shared" si="13"/>
        <v>1.0889627759298934E-3</v>
      </c>
      <c r="L60" s="229">
        <f t="shared" si="14"/>
        <v>1.6613866831209753E-3</v>
      </c>
      <c r="M60" s="87">
        <f>(J60-I60)/I60</f>
        <v>0.66621613503934651</v>
      </c>
      <c r="N60" s="83">
        <f>(L60-K60)/K60</f>
        <v>0.52565975609430204</v>
      </c>
      <c r="P60" s="49">
        <f t="shared" si="15"/>
        <v>0.44827423708959696</v>
      </c>
      <c r="Q60" s="254">
        <f t="shared" si="16"/>
        <v>0.59732536062049324</v>
      </c>
      <c r="R60" s="92">
        <f>(Q60-P60)/P60</f>
        <v>0.33249986548101651</v>
      </c>
    </row>
    <row r="61" spans="1:18" ht="20.100000000000001" customHeight="1" thickBot="1" x14ac:dyDescent="0.3">
      <c r="A61" s="14" t="s">
        <v>18</v>
      </c>
      <c r="B61" s="25">
        <f>B62-SUM(B39:B60)</f>
        <v>2773.8100000000559</v>
      </c>
      <c r="C61" s="223">
        <f>C62-SUM(C39:C60)</f>
        <v>1587.2599999997765</v>
      </c>
      <c r="D61" s="4">
        <f t="shared" si="11"/>
        <v>2.5801500760489989E-3</v>
      </c>
      <c r="E61" s="229">
        <f t="shared" si="12"/>
        <v>1.4293102669816582E-3</v>
      </c>
      <c r="F61" s="87">
        <f t="shared" si="17"/>
        <v>-0.42776902527579591</v>
      </c>
      <c r="G61" s="83">
        <f t="shared" si="18"/>
        <v>-0.44603599602610305</v>
      </c>
      <c r="I61" s="25">
        <f>I62-SUM(I39:I60)</f>
        <v>620.90400000000955</v>
      </c>
      <c r="J61" s="223">
        <f>J62-SUM(J39:J60)</f>
        <v>411.35000000003492</v>
      </c>
      <c r="K61" s="4">
        <f t="shared" si="13"/>
        <v>3.3847006639133423E-3</v>
      </c>
      <c r="L61" s="229">
        <f t="shared" si="14"/>
        <v>2.05321139282521E-3</v>
      </c>
      <c r="M61" s="87">
        <f t="shared" si="19"/>
        <v>-0.33749822838952787</v>
      </c>
      <c r="N61" s="83">
        <f t="shared" si="20"/>
        <v>-0.39338464558596553</v>
      </c>
      <c r="P61" s="49">
        <f t="shared" si="15"/>
        <v>2.2384518045576192</v>
      </c>
      <c r="Q61" s="254">
        <f t="shared" si="16"/>
        <v>2.591572899210544</v>
      </c>
      <c r="R61" s="92">
        <f t="shared" si="10"/>
        <v>0.15775237775231504</v>
      </c>
    </row>
    <row r="62" spans="1:18" ht="26.25" customHeight="1" thickBot="1" x14ac:dyDescent="0.3">
      <c r="A62" s="18" t="s">
        <v>19</v>
      </c>
      <c r="B62" s="61">
        <v>1075057.6200000001</v>
      </c>
      <c r="C62" s="251">
        <v>1110507.6599999999</v>
      </c>
      <c r="D62" s="58">
        <f>SUM(D39:D61)</f>
        <v>1</v>
      </c>
      <c r="E62" s="252">
        <f>SUM(E39:E61)</f>
        <v>0.99999999999999989</v>
      </c>
      <c r="F62" s="97">
        <f t="shared" si="17"/>
        <v>3.2975013934601755E-2</v>
      </c>
      <c r="G62" s="99">
        <v>0</v>
      </c>
      <c r="H62" s="2"/>
      <c r="I62" s="61">
        <v>183444.28699999995</v>
      </c>
      <c r="J62" s="251">
        <v>200344.69</v>
      </c>
      <c r="K62" s="58">
        <f>SUM(K39:K61)</f>
        <v>1.0000000000000002</v>
      </c>
      <c r="L62" s="252">
        <f>SUM(L39:L61)</f>
        <v>1</v>
      </c>
      <c r="M62" s="97">
        <f t="shared" si="19"/>
        <v>9.2128260173073989E-2</v>
      </c>
      <c r="N62" s="99">
        <v>0</v>
      </c>
      <c r="O62" s="2"/>
      <c r="P62" s="40">
        <f t="shared" si="15"/>
        <v>1.7063670224485263</v>
      </c>
      <c r="Q62" s="244">
        <f t="shared" si="16"/>
        <v>1.8040820177683423</v>
      </c>
      <c r="R62" s="98">
        <f t="shared" si="10"/>
        <v>5.7264934234137553E-2</v>
      </c>
    </row>
    <row r="64" spans="1:18" ht="15.75" thickBot="1" x14ac:dyDescent="0.3"/>
    <row r="65" spans="1:18" x14ac:dyDescent="0.25">
      <c r="A65" s="418" t="s">
        <v>16</v>
      </c>
      <c r="B65" s="404" t="s">
        <v>1</v>
      </c>
      <c r="C65" s="399"/>
      <c r="D65" s="404" t="s">
        <v>13</v>
      </c>
      <c r="E65" s="399"/>
      <c r="F65" s="416" t="s">
        <v>115</v>
      </c>
      <c r="G65" s="417"/>
      <c r="I65" s="414" t="s">
        <v>20</v>
      </c>
      <c r="J65" s="415"/>
      <c r="K65" s="404" t="s">
        <v>13</v>
      </c>
      <c r="L65" s="405"/>
      <c r="M65" s="421" t="s">
        <v>115</v>
      </c>
      <c r="N65" s="417"/>
      <c r="P65" s="410" t="s">
        <v>23</v>
      </c>
      <c r="Q65" s="399"/>
      <c r="R65" s="208" t="s">
        <v>0</v>
      </c>
    </row>
    <row r="66" spans="1:18" x14ac:dyDescent="0.25">
      <c r="A66" s="419"/>
      <c r="B66" s="407" t="str">
        <f>B5</f>
        <v>jan-dez</v>
      </c>
      <c r="C66" s="395"/>
      <c r="D66" s="407" t="str">
        <f>B5</f>
        <v>jan-dez</v>
      </c>
      <c r="E66" s="395"/>
      <c r="F66" s="407" t="str">
        <f>B5</f>
        <v>jan-dez</v>
      </c>
      <c r="G66" s="396"/>
      <c r="I66" s="409" t="str">
        <f>B5</f>
        <v>jan-dez</v>
      </c>
      <c r="J66" s="395"/>
      <c r="K66" s="407" t="str">
        <f>B5</f>
        <v>jan-dez</v>
      </c>
      <c r="L66" s="408"/>
      <c r="M66" s="395" t="str">
        <f>B5</f>
        <v>jan-dez</v>
      </c>
      <c r="N66" s="396"/>
      <c r="P66" s="409" t="str">
        <f>B5</f>
        <v>jan-dez</v>
      </c>
      <c r="Q66" s="408"/>
      <c r="R66" s="209" t="str">
        <f>R37</f>
        <v>2018/2017</v>
      </c>
    </row>
    <row r="67" spans="1:18" ht="19.5" customHeight="1" thickBot="1" x14ac:dyDescent="0.3">
      <c r="A67" s="420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149</v>
      </c>
      <c r="B68" s="59">
        <v>162979.47999999998</v>
      </c>
      <c r="C68" s="245">
        <v>170480.44</v>
      </c>
      <c r="D68" s="4">
        <f>B68/$B$96</f>
        <v>0.13676254351820166</v>
      </c>
      <c r="E68" s="247">
        <f>C68/$C$96</f>
        <v>0.14712522048229781</v>
      </c>
      <c r="F68" s="100">
        <f t="shared" ref="F68:F80" si="21">(C68-B68)/B68</f>
        <v>4.6023953444936885E-2</v>
      </c>
      <c r="G68" s="101">
        <f t="shared" ref="G68:G80" si="22">(E68-D68)/D68</f>
        <v>7.5771309142967119E-2</v>
      </c>
      <c r="I68" s="25">
        <v>44024.819000000003</v>
      </c>
      <c r="J68" s="245">
        <v>46248.042999999998</v>
      </c>
      <c r="K68" s="63">
        <f>I68/$I$96</f>
        <v>0.175709099886973</v>
      </c>
      <c r="L68" s="247">
        <f>J68/$J$96</f>
        <v>0.17808494235683645</v>
      </c>
      <c r="M68" s="100">
        <f t="shared" ref="M68:M80" si="23">(J68-I68)/I68</f>
        <v>5.0499333114804958E-2</v>
      </c>
      <c r="N68" s="101">
        <f t="shared" ref="N68:N80" si="24">(L68-K68)/K68</f>
        <v>1.3521453763019286E-2</v>
      </c>
      <c r="P68" s="64">
        <f t="shared" ref="P68:P96" si="25">(I68/B68)*10</f>
        <v>2.7012492002060635</v>
      </c>
      <c r="Q68" s="249">
        <f t="shared" ref="Q68:Q96" si="26">(J68/C68)*10</f>
        <v>2.7128064075855267</v>
      </c>
      <c r="R68" s="104">
        <f t="shared" si="10"/>
        <v>4.2784676728757796E-3</v>
      </c>
    </row>
    <row r="69" spans="1:18" ht="20.100000000000001" customHeight="1" x14ac:dyDescent="0.25">
      <c r="A69" s="57" t="s">
        <v>156</v>
      </c>
      <c r="B69" s="25">
        <v>162426.84000000005</v>
      </c>
      <c r="C69" s="223">
        <v>170552.27</v>
      </c>
      <c r="D69" s="4">
        <f t="shared" ref="D69:D95" si="27">B69/$B$96</f>
        <v>0.1362988013829961</v>
      </c>
      <c r="E69" s="229">
        <f t="shared" ref="E69:E95" si="28">C69/$C$96</f>
        <v>0.1471872100254222</v>
      </c>
      <c r="F69" s="102">
        <f t="shared" si="21"/>
        <v>5.0025168254211758E-2</v>
      </c>
      <c r="G69" s="83">
        <f t="shared" si="22"/>
        <v>7.9886312512976204E-2</v>
      </c>
      <c r="I69" s="25">
        <v>40198.549999999996</v>
      </c>
      <c r="J69" s="223">
        <v>45789.488000000012</v>
      </c>
      <c r="K69" s="31">
        <f t="shared" ref="K69:K96" si="29">I69/$I$96</f>
        <v>0.16043793473089527</v>
      </c>
      <c r="L69" s="229">
        <f t="shared" ref="L69:L96" si="30">J69/$J$96</f>
        <v>0.17631920838313217</v>
      </c>
      <c r="M69" s="102">
        <f t="shared" si="23"/>
        <v>0.13908307637962108</v>
      </c>
      <c r="N69" s="83">
        <f t="shared" si="24"/>
        <v>9.8987023728987669E-2</v>
      </c>
      <c r="P69" s="62">
        <f t="shared" si="25"/>
        <v>2.4748711481427565</v>
      </c>
      <c r="Q69" s="236">
        <f t="shared" si="26"/>
        <v>2.684777399913822</v>
      </c>
      <c r="R69" s="92">
        <f t="shared" si="10"/>
        <v>8.4815022361300563E-2</v>
      </c>
    </row>
    <row r="70" spans="1:18" ht="20.100000000000001" customHeight="1" x14ac:dyDescent="0.25">
      <c r="A70" s="57" t="s">
        <v>169</v>
      </c>
      <c r="B70" s="25">
        <v>263692.66000000003</v>
      </c>
      <c r="C70" s="223">
        <v>222827.01</v>
      </c>
      <c r="D70" s="4">
        <f t="shared" si="27"/>
        <v>0.22127496595694354</v>
      </c>
      <c r="E70" s="229">
        <f t="shared" si="28"/>
        <v>0.19230049485830272</v>
      </c>
      <c r="F70" s="102">
        <f t="shared" si="21"/>
        <v>-0.15497454498733496</v>
      </c>
      <c r="G70" s="83">
        <f t="shared" si="22"/>
        <v>-0.13094328575912548</v>
      </c>
      <c r="I70" s="25">
        <v>42904.023999999998</v>
      </c>
      <c r="J70" s="223">
        <v>36696.587999999996</v>
      </c>
      <c r="K70" s="31">
        <f t="shared" si="29"/>
        <v>0.17123585308934686</v>
      </c>
      <c r="L70" s="229">
        <f t="shared" si="30"/>
        <v>0.14130564959629915</v>
      </c>
      <c r="M70" s="102">
        <f t="shared" si="23"/>
        <v>-0.14468190676007459</v>
      </c>
      <c r="N70" s="83">
        <f t="shared" si="24"/>
        <v>-0.17478935020360967</v>
      </c>
      <c r="P70" s="62">
        <f t="shared" si="25"/>
        <v>1.6270465776332186</v>
      </c>
      <c r="Q70" s="236">
        <f t="shared" si="26"/>
        <v>1.6468644443059213</v>
      </c>
      <c r="R70" s="92">
        <f t="shared" si="10"/>
        <v>1.2180270033529542E-2</v>
      </c>
    </row>
    <row r="71" spans="1:18" ht="20.100000000000001" customHeight="1" x14ac:dyDescent="0.25">
      <c r="A71" s="57" t="s">
        <v>152</v>
      </c>
      <c r="B71" s="25">
        <v>96018.550000000017</v>
      </c>
      <c r="C71" s="223">
        <v>110397.73000000001</v>
      </c>
      <c r="D71" s="4">
        <f t="shared" si="27"/>
        <v>8.0572972271905796E-2</v>
      </c>
      <c r="E71" s="229">
        <f t="shared" si="28"/>
        <v>9.5273630024624453E-2</v>
      </c>
      <c r="F71" s="102">
        <f t="shared" si="21"/>
        <v>0.14975418812302405</v>
      </c>
      <c r="G71" s="83">
        <f t="shared" si="22"/>
        <v>0.18245147644682938</v>
      </c>
      <c r="I71" s="25">
        <v>30746.494999999995</v>
      </c>
      <c r="J71" s="223">
        <v>33796.571000000004</v>
      </c>
      <c r="K71" s="31">
        <f t="shared" si="29"/>
        <v>0.12271348488972357</v>
      </c>
      <c r="L71" s="229">
        <f t="shared" si="30"/>
        <v>0.13013870442893619</v>
      </c>
      <c r="M71" s="102">
        <f t="shared" si="23"/>
        <v>9.9200770689472362E-2</v>
      </c>
      <c r="N71" s="83">
        <f t="shared" si="24"/>
        <v>6.0508586695955109E-2</v>
      </c>
      <c r="P71" s="62">
        <f t="shared" si="25"/>
        <v>3.2021411487676064</v>
      </c>
      <c r="Q71" s="236">
        <f t="shared" si="26"/>
        <v>3.061346551237965</v>
      </c>
      <c r="R71" s="92">
        <f t="shared" si="10"/>
        <v>-4.3968891747269916E-2</v>
      </c>
    </row>
    <row r="72" spans="1:18" ht="20.100000000000001" customHeight="1" x14ac:dyDescent="0.25">
      <c r="A72" s="57" t="s">
        <v>155</v>
      </c>
      <c r="B72" s="25">
        <v>85784.440000000031</v>
      </c>
      <c r="C72" s="223">
        <v>87468.83</v>
      </c>
      <c r="D72" s="4">
        <f t="shared" si="27"/>
        <v>7.1985124806414683E-2</v>
      </c>
      <c r="E72" s="229">
        <f t="shared" si="28"/>
        <v>7.5485908524629733E-2</v>
      </c>
      <c r="F72" s="102">
        <f t="shared" si="21"/>
        <v>1.963514595420766E-2</v>
      </c>
      <c r="G72" s="83">
        <f t="shared" si="22"/>
        <v>4.8632043462166659E-2</v>
      </c>
      <c r="I72" s="25">
        <v>23721.130000000008</v>
      </c>
      <c r="J72" s="223">
        <v>24871.046000000002</v>
      </c>
      <c r="K72" s="31">
        <f t="shared" si="29"/>
        <v>9.467428816917732E-2</v>
      </c>
      <c r="L72" s="229">
        <f t="shared" si="30"/>
        <v>9.5769647880327144E-2</v>
      </c>
      <c r="M72" s="102">
        <f t="shared" si="23"/>
        <v>4.8476442732702588E-2</v>
      </c>
      <c r="N72" s="83">
        <f t="shared" si="24"/>
        <v>1.1569769705503156E-2</v>
      </c>
      <c r="P72" s="62">
        <f t="shared" si="25"/>
        <v>2.765201941051314</v>
      </c>
      <c r="Q72" s="236">
        <f t="shared" si="26"/>
        <v>2.8434181639333693</v>
      </c>
      <c r="R72" s="92">
        <f t="shared" ref="R72:R80" si="31">(Q72-P72)/P72</f>
        <v>2.8285899022737544E-2</v>
      </c>
    </row>
    <row r="73" spans="1:18" ht="20.100000000000001" customHeight="1" x14ac:dyDescent="0.25">
      <c r="A73" s="57" t="s">
        <v>161</v>
      </c>
      <c r="B73" s="25">
        <v>93540.170000000013</v>
      </c>
      <c r="C73" s="223">
        <v>75998.59</v>
      </c>
      <c r="D73" s="4">
        <f t="shared" si="27"/>
        <v>7.8493265350490657E-2</v>
      </c>
      <c r="E73" s="229">
        <f t="shared" si="28"/>
        <v>6.5587050984228776E-2</v>
      </c>
      <c r="F73" s="102">
        <f t="shared" si="21"/>
        <v>-0.18752991361892984</v>
      </c>
      <c r="G73" s="83">
        <f t="shared" si="22"/>
        <v>-0.16442448035041779</v>
      </c>
      <c r="I73" s="25">
        <v>19217.423000000003</v>
      </c>
      <c r="J73" s="223">
        <v>19283.346000000001</v>
      </c>
      <c r="K73" s="31">
        <f t="shared" si="29"/>
        <v>7.6699374902079953E-2</v>
      </c>
      <c r="L73" s="229">
        <f t="shared" si="30"/>
        <v>7.4253381075106969E-2</v>
      </c>
      <c r="M73" s="102">
        <f t="shared" si="23"/>
        <v>3.43037669514788E-3</v>
      </c>
      <c r="N73" s="83">
        <f t="shared" si="24"/>
        <v>-3.18906618221559E-2</v>
      </c>
      <c r="P73" s="62">
        <f t="shared" si="25"/>
        <v>2.0544567109510279</v>
      </c>
      <c r="Q73" s="236">
        <f t="shared" si="26"/>
        <v>2.5373294425593951</v>
      </c>
      <c r="R73" s="92">
        <f t="shared" si="31"/>
        <v>0.2350367029076221</v>
      </c>
    </row>
    <row r="74" spans="1:18" ht="20.100000000000001" customHeight="1" x14ac:dyDescent="0.25">
      <c r="A74" s="57" t="s">
        <v>165</v>
      </c>
      <c r="B74" s="25">
        <v>31007.930000000008</v>
      </c>
      <c r="C74" s="223">
        <v>35015.51</v>
      </c>
      <c r="D74" s="4">
        <f t="shared" si="27"/>
        <v>2.6019983472976797E-2</v>
      </c>
      <c r="E74" s="229">
        <f t="shared" si="28"/>
        <v>3.0218508522444596E-2</v>
      </c>
      <c r="F74" s="102">
        <f t="shared" si="21"/>
        <v>0.12924371281797895</v>
      </c>
      <c r="G74" s="83">
        <f t="shared" si="22"/>
        <v>0.16135771392123296</v>
      </c>
      <c r="I74" s="25">
        <v>7325.0679999999993</v>
      </c>
      <c r="J74" s="223">
        <v>8353.65</v>
      </c>
      <c r="K74" s="31">
        <f t="shared" si="29"/>
        <v>2.9235352560810515E-2</v>
      </c>
      <c r="L74" s="229">
        <f t="shared" si="30"/>
        <v>3.2166967123758876E-2</v>
      </c>
      <c r="M74" s="102">
        <f t="shared" si="23"/>
        <v>0.14041944730069406</v>
      </c>
      <c r="N74" s="83">
        <f t="shared" si="24"/>
        <v>0.10027635400840486</v>
      </c>
      <c r="P74" s="62">
        <f t="shared" si="25"/>
        <v>2.3623208643724354</v>
      </c>
      <c r="Q74" s="236">
        <f t="shared" si="26"/>
        <v>2.3856999369707879</v>
      </c>
      <c r="R74" s="92">
        <f t="shared" si="31"/>
        <v>9.8966541552192016E-3</v>
      </c>
    </row>
    <row r="75" spans="1:18" ht="20.100000000000001" customHeight="1" x14ac:dyDescent="0.25">
      <c r="A75" s="57" t="s">
        <v>170</v>
      </c>
      <c r="B75" s="25">
        <v>19647.930000000004</v>
      </c>
      <c r="C75" s="223">
        <v>17462.2</v>
      </c>
      <c r="D75" s="4">
        <f t="shared" si="27"/>
        <v>1.6487357068924142E-2</v>
      </c>
      <c r="E75" s="229">
        <f t="shared" si="28"/>
        <v>1.5069940135689356E-2</v>
      </c>
      <c r="F75" s="102">
        <f t="shared" si="21"/>
        <v>-0.11124479779803789</v>
      </c>
      <c r="G75" s="83">
        <f t="shared" si="22"/>
        <v>-8.5969930008150008E-2</v>
      </c>
      <c r="I75" s="25">
        <v>5692.8070000000025</v>
      </c>
      <c r="J75" s="223">
        <v>5127.25</v>
      </c>
      <c r="K75" s="31">
        <f t="shared" si="29"/>
        <v>2.2720774702111996E-2</v>
      </c>
      <c r="L75" s="229">
        <f t="shared" si="30"/>
        <v>1.9743235853224961E-2</v>
      </c>
      <c r="M75" s="102">
        <f t="shared" si="23"/>
        <v>-9.93458938622023E-2</v>
      </c>
      <c r="N75" s="83">
        <f t="shared" si="24"/>
        <v>-0.131049178028699</v>
      </c>
      <c r="P75" s="62">
        <f t="shared" si="25"/>
        <v>2.8974080221173431</v>
      </c>
      <c r="Q75" s="236">
        <f t="shared" si="26"/>
        <v>2.9361993334173242</v>
      </c>
      <c r="R75" s="92">
        <f t="shared" si="31"/>
        <v>1.3388280492035625E-2</v>
      </c>
    </row>
    <row r="76" spans="1:18" ht="20.100000000000001" customHeight="1" x14ac:dyDescent="0.25">
      <c r="A76" s="57" t="s">
        <v>185</v>
      </c>
      <c r="B76" s="25">
        <v>82864.919999999969</v>
      </c>
      <c r="C76" s="223">
        <v>74141.89</v>
      </c>
      <c r="D76" s="4">
        <f t="shared" si="27"/>
        <v>6.9535239820573094E-2</v>
      </c>
      <c r="E76" s="229">
        <f t="shared" si="28"/>
        <v>6.3984712341335306E-2</v>
      </c>
      <c r="F76" s="102">
        <f t="shared" si="21"/>
        <v>-0.10526806759724107</v>
      </c>
      <c r="G76" s="83">
        <f t="shared" si="22"/>
        <v>-7.9823230545551044E-2</v>
      </c>
      <c r="I76" s="25">
        <v>4286.6850000000004</v>
      </c>
      <c r="J76" s="223">
        <v>4961.3649999999998</v>
      </c>
      <c r="K76" s="31">
        <f t="shared" si="29"/>
        <v>1.7108748654911878E-2</v>
      </c>
      <c r="L76" s="229">
        <f t="shared" si="30"/>
        <v>1.9104471080781209E-2</v>
      </c>
      <c r="M76" s="102">
        <f t="shared" si="23"/>
        <v>0.15738968456977812</v>
      </c>
      <c r="N76" s="83">
        <f t="shared" si="24"/>
        <v>0.11664923403362784</v>
      </c>
      <c r="P76" s="62">
        <f t="shared" si="25"/>
        <v>0.51730997869786177</v>
      </c>
      <c r="Q76" s="236">
        <f t="shared" si="26"/>
        <v>0.66917163832753657</v>
      </c>
      <c r="R76" s="92">
        <f t="shared" si="31"/>
        <v>0.29356027504424109</v>
      </c>
    </row>
    <row r="77" spans="1:18" ht="20.100000000000001" customHeight="1" x14ac:dyDescent="0.25">
      <c r="A77" s="57" t="s">
        <v>168</v>
      </c>
      <c r="B77" s="25">
        <v>11876.370000000003</v>
      </c>
      <c r="C77" s="223">
        <v>13609.51</v>
      </c>
      <c r="D77" s="4">
        <f t="shared" si="27"/>
        <v>9.9659329442164449E-3</v>
      </c>
      <c r="E77" s="229">
        <f t="shared" si="28"/>
        <v>1.174505508905325E-2</v>
      </c>
      <c r="F77" s="102">
        <f t="shared" si="21"/>
        <v>0.14593179565810069</v>
      </c>
      <c r="G77" s="83">
        <f t="shared" si="22"/>
        <v>0.17852038086100985</v>
      </c>
      <c r="I77" s="25">
        <v>3376.9949999999994</v>
      </c>
      <c r="J77" s="223">
        <v>4020.0749999999998</v>
      </c>
      <c r="K77" s="31">
        <f t="shared" si="29"/>
        <v>1.3478050909710913E-2</v>
      </c>
      <c r="L77" s="229">
        <f t="shared" si="30"/>
        <v>1.5479894460510671E-2</v>
      </c>
      <c r="M77" s="102">
        <f t="shared" si="23"/>
        <v>0.19042965713600418</v>
      </c>
      <c r="N77" s="83">
        <f t="shared" si="24"/>
        <v>0.14852619004113074</v>
      </c>
      <c r="P77" s="62">
        <f t="shared" si="25"/>
        <v>2.8434572179883237</v>
      </c>
      <c r="Q77" s="236">
        <f t="shared" si="26"/>
        <v>2.9538719615915632</v>
      </c>
      <c r="R77" s="92">
        <f t="shared" si="31"/>
        <v>3.8831160498822334E-2</v>
      </c>
    </row>
    <row r="78" spans="1:18" ht="20.100000000000001" customHeight="1" x14ac:dyDescent="0.25">
      <c r="A78" s="57" t="s">
        <v>191</v>
      </c>
      <c r="B78" s="25">
        <v>27878.94</v>
      </c>
      <c r="C78" s="223">
        <v>32064.000000000004</v>
      </c>
      <c r="D78" s="4">
        <f t="shared" si="27"/>
        <v>2.3394323905017573E-2</v>
      </c>
      <c r="E78" s="229">
        <f t="shared" si="28"/>
        <v>2.7671344991509864E-2</v>
      </c>
      <c r="F78" s="102">
        <f t="shared" si="21"/>
        <v>0.15011546350040586</v>
      </c>
      <c r="G78" s="83">
        <f t="shared" si="22"/>
        <v>0.1828230259552388</v>
      </c>
      <c r="I78" s="25">
        <v>2714.913</v>
      </c>
      <c r="J78" s="223">
        <v>3182.6789999999992</v>
      </c>
      <c r="K78" s="31">
        <f t="shared" si="29"/>
        <v>1.0835590703994525E-2</v>
      </c>
      <c r="L78" s="229">
        <f t="shared" si="30"/>
        <v>1.2255377081692165E-2</v>
      </c>
      <c r="M78" s="102">
        <f t="shared" si="23"/>
        <v>0.1722950238184425</v>
      </c>
      <c r="N78" s="83">
        <f t="shared" si="24"/>
        <v>0.13102990104399548</v>
      </c>
      <c r="P78" s="62">
        <f t="shared" si="25"/>
        <v>0.97382217544856442</v>
      </c>
      <c r="Q78" s="236">
        <f t="shared" si="26"/>
        <v>0.99260198353293372</v>
      </c>
      <c r="R78" s="92">
        <f t="shared" si="31"/>
        <v>1.9284637953247363E-2</v>
      </c>
    </row>
    <row r="79" spans="1:18" ht="20.100000000000001" customHeight="1" x14ac:dyDescent="0.25">
      <c r="A79" s="57" t="s">
        <v>164</v>
      </c>
      <c r="B79" s="25">
        <v>18613.55</v>
      </c>
      <c r="C79" s="223">
        <v>17886.190000000002</v>
      </c>
      <c r="D79" s="4">
        <f t="shared" si="27"/>
        <v>1.5619367799573436E-2</v>
      </c>
      <c r="E79" s="229">
        <f t="shared" si="28"/>
        <v>1.5435844999803326E-2</v>
      </c>
      <c r="F79" s="102">
        <f t="shared" si="21"/>
        <v>-3.9076909025951359E-2</v>
      </c>
      <c r="G79" s="83">
        <f t="shared" si="22"/>
        <v>-1.1749694489883368E-2</v>
      </c>
      <c r="I79" s="25">
        <v>3015.88</v>
      </c>
      <c r="J79" s="223">
        <v>2870.8489999999997</v>
      </c>
      <c r="K79" s="31">
        <f t="shared" si="29"/>
        <v>1.2036791341882045E-2</v>
      </c>
      <c r="L79" s="229">
        <f t="shared" si="30"/>
        <v>1.1054629461406217E-2</v>
      </c>
      <c r="M79" s="102">
        <f t="shared" si="23"/>
        <v>-4.8089114951523404E-2</v>
      </c>
      <c r="N79" s="83">
        <f t="shared" si="24"/>
        <v>-8.1596652511404216E-2</v>
      </c>
      <c r="P79" s="62">
        <f t="shared" si="25"/>
        <v>1.6202605091452196</v>
      </c>
      <c r="Q79" s="236">
        <f t="shared" si="26"/>
        <v>1.6050645777552399</v>
      </c>
      <c r="R79" s="92">
        <f t="shared" si="31"/>
        <v>-9.3786963912342591E-3</v>
      </c>
    </row>
    <row r="80" spans="1:18" ht="20.100000000000001" customHeight="1" x14ac:dyDescent="0.25">
      <c r="A80" s="57" t="s">
        <v>154</v>
      </c>
      <c r="B80" s="25">
        <v>1497.7700000000002</v>
      </c>
      <c r="C80" s="223">
        <v>1561.75</v>
      </c>
      <c r="D80" s="4">
        <f t="shared" si="27"/>
        <v>1.2568381909505231E-3</v>
      </c>
      <c r="E80" s="229">
        <f t="shared" si="28"/>
        <v>1.3477957535083123E-3</v>
      </c>
      <c r="F80" s="102">
        <f t="shared" si="21"/>
        <v>4.2716839034030445E-2</v>
      </c>
      <c r="G80" s="83">
        <f t="shared" si="22"/>
        <v>7.2370145347826931E-2</v>
      </c>
      <c r="I80" s="25">
        <v>2602.3959999999997</v>
      </c>
      <c r="J80" s="223">
        <v>2816.991</v>
      </c>
      <c r="K80" s="31">
        <f t="shared" si="29"/>
        <v>1.0386519901636823E-2</v>
      </c>
      <c r="L80" s="229">
        <f t="shared" si="30"/>
        <v>1.0847241252018537E-2</v>
      </c>
      <c r="M80" s="102">
        <f t="shared" si="23"/>
        <v>8.2460547895093703E-2</v>
      </c>
      <c r="N80" s="83">
        <f t="shared" si="24"/>
        <v>4.4357624569622056E-2</v>
      </c>
      <c r="P80" s="62">
        <f t="shared" si="25"/>
        <v>17.375137704721016</v>
      </c>
      <c r="Q80" s="236">
        <f t="shared" si="26"/>
        <v>18.03740035216904</v>
      </c>
      <c r="R80" s="92">
        <f t="shared" si="31"/>
        <v>3.8115533741530011E-2</v>
      </c>
    </row>
    <row r="81" spans="1:18" ht="20.100000000000001" customHeight="1" x14ac:dyDescent="0.25">
      <c r="A81" s="57" t="s">
        <v>192</v>
      </c>
      <c r="B81" s="25">
        <v>12823.890000000001</v>
      </c>
      <c r="C81" s="223">
        <v>11681.989999999998</v>
      </c>
      <c r="D81" s="4">
        <f t="shared" si="27"/>
        <v>1.0761034543720667E-2</v>
      </c>
      <c r="E81" s="229">
        <f t="shared" si="28"/>
        <v>1.0081598536594568E-2</v>
      </c>
      <c r="F81" s="102">
        <f t="shared" ref="F81:F83" si="32">(C81-B81)/B81</f>
        <v>-8.9044743833579604E-2</v>
      </c>
      <c r="G81" s="83">
        <f t="shared" ref="G81:G83" si="33">(E81-D81)/D81</f>
        <v>-6.3138539734784754E-2</v>
      </c>
      <c r="I81" s="25">
        <v>2106.3840000000005</v>
      </c>
      <c r="J81" s="223">
        <v>2803.6819999999998</v>
      </c>
      <c r="K81" s="31">
        <f t="shared" si="29"/>
        <v>8.4068678773289631E-3</v>
      </c>
      <c r="L81" s="229">
        <f t="shared" si="30"/>
        <v>1.0795992975462765E-2</v>
      </c>
      <c r="M81" s="102">
        <f t="shared" ref="M81:M86" si="34">(J81-I81)/I81</f>
        <v>0.33104030414207436</v>
      </c>
      <c r="N81" s="83">
        <f t="shared" ref="N81:N86" si="35">(L81-K81)/K81</f>
        <v>0.28418730173892975</v>
      </c>
      <c r="P81" s="62">
        <f t="shared" si="25"/>
        <v>1.6425468403113255</v>
      </c>
      <c r="Q81" s="236">
        <f t="shared" si="26"/>
        <v>2.400003766481567</v>
      </c>
      <c r="R81" s="92">
        <f t="shared" ref="R81:R83" si="36">(Q81-P81)/P81</f>
        <v>0.46114783918531932</v>
      </c>
    </row>
    <row r="82" spans="1:18" ht="20.100000000000001" customHeight="1" x14ac:dyDescent="0.25">
      <c r="A82" s="57" t="s">
        <v>193</v>
      </c>
      <c r="B82" s="25">
        <v>52636.710000000006</v>
      </c>
      <c r="C82" s="223">
        <v>46085.369999999988</v>
      </c>
      <c r="D82" s="4">
        <f t="shared" si="27"/>
        <v>4.41695503141252E-2</v>
      </c>
      <c r="E82" s="229">
        <f t="shared" si="28"/>
        <v>3.9771836711931713E-2</v>
      </c>
      <c r="F82" s="102">
        <f t="shared" si="32"/>
        <v>-0.12446332607034173</v>
      </c>
      <c r="G82" s="83">
        <f t="shared" si="33"/>
        <v>-9.9564373440929513E-2</v>
      </c>
      <c r="I82" s="25">
        <v>2900.9859999999999</v>
      </c>
      <c r="J82" s="223">
        <v>2701.5460000000007</v>
      </c>
      <c r="K82" s="31">
        <f t="shared" si="29"/>
        <v>1.1578233606019147E-2</v>
      </c>
      <c r="L82" s="229">
        <f t="shared" si="30"/>
        <v>1.0402703173501681E-2</v>
      </c>
      <c r="M82" s="102">
        <f t="shared" si="34"/>
        <v>-6.874903911980243E-2</v>
      </c>
      <c r="N82" s="83">
        <f t="shared" si="35"/>
        <v>-0.10152934139334911</v>
      </c>
      <c r="P82" s="62">
        <f t="shared" si="25"/>
        <v>0.55113360998436245</v>
      </c>
      <c r="Q82" s="236">
        <f t="shared" si="26"/>
        <v>0.58620468925387847</v>
      </c>
      <c r="R82" s="92">
        <f t="shared" si="36"/>
        <v>6.3634441148510454E-2</v>
      </c>
    </row>
    <row r="83" spans="1:18" ht="20.100000000000001" customHeight="1" x14ac:dyDescent="0.25">
      <c r="A83" s="57" t="s">
        <v>174</v>
      </c>
      <c r="B83" s="25">
        <v>9037.5999999999985</v>
      </c>
      <c r="C83" s="223">
        <v>10557.46</v>
      </c>
      <c r="D83" s="4">
        <f t="shared" si="27"/>
        <v>7.5838084849706184E-3</v>
      </c>
      <c r="E83" s="229">
        <f t="shared" si="28"/>
        <v>9.1111251838219085E-3</v>
      </c>
      <c r="F83" s="102">
        <f t="shared" si="32"/>
        <v>0.16817075329733566</v>
      </c>
      <c r="G83" s="83">
        <f t="shared" si="33"/>
        <v>0.20139178117143702</v>
      </c>
      <c r="I83" s="25">
        <v>2312.1959999999999</v>
      </c>
      <c r="J83" s="223">
        <v>2646.0809999999997</v>
      </c>
      <c r="K83" s="31">
        <f t="shared" si="29"/>
        <v>9.2282918397065851E-3</v>
      </c>
      <c r="L83" s="229">
        <f t="shared" si="30"/>
        <v>1.0189126972497412E-2</v>
      </c>
      <c r="M83" s="102">
        <f t="shared" si="34"/>
        <v>0.14440168567024586</v>
      </c>
      <c r="N83" s="83">
        <f t="shared" si="35"/>
        <v>0.10411841643939351</v>
      </c>
      <c r="P83" s="62">
        <f t="shared" si="25"/>
        <v>2.5584181641143671</v>
      </c>
      <c r="Q83" s="236">
        <f t="shared" si="26"/>
        <v>2.5063613785891681</v>
      </c>
      <c r="R83" s="92">
        <f t="shared" si="36"/>
        <v>-2.03472545088106E-2</v>
      </c>
    </row>
    <row r="84" spans="1:18" ht="20.100000000000001" customHeight="1" x14ac:dyDescent="0.25">
      <c r="A84" s="57" t="s">
        <v>194</v>
      </c>
      <c r="B84" s="25">
        <v>6792.22</v>
      </c>
      <c r="C84" s="223">
        <v>6159.630000000001</v>
      </c>
      <c r="D84" s="4">
        <f t="shared" si="27"/>
        <v>5.699621101596347E-3</v>
      </c>
      <c r="E84" s="229">
        <f t="shared" si="28"/>
        <v>5.3157823961468911E-3</v>
      </c>
      <c r="F84" s="102">
        <f t="shared" ref="F84:F92" si="37">(C84-B84)/B84</f>
        <v>-9.3134497999181304E-2</v>
      </c>
      <c r="G84" s="83">
        <f t="shared" ref="G84:G92" si="38">(E84-D84)/D84</f>
        <v>-6.7344600387901313E-2</v>
      </c>
      <c r="I84" s="25">
        <v>1608.09</v>
      </c>
      <c r="J84" s="223">
        <v>1570.386</v>
      </c>
      <c r="K84" s="31">
        <f t="shared" si="29"/>
        <v>6.4181080775651206E-3</v>
      </c>
      <c r="L84" s="229">
        <f t="shared" si="30"/>
        <v>6.0470039843195742E-3</v>
      </c>
      <c r="M84" s="102">
        <f t="shared" ref="M84:M85" si="39">(J84-I84)/I84</f>
        <v>-2.3446448892785823E-2</v>
      </c>
      <c r="N84" s="83">
        <f t="shared" ref="N84:N85" si="40">(L84-K84)/K84</f>
        <v>-5.7821415401645058E-2</v>
      </c>
      <c r="P84" s="62">
        <f t="shared" ref="P84:P93" si="41">(I84/B84)*10</f>
        <v>2.3675469875828519</v>
      </c>
      <c r="Q84" s="236">
        <f t="shared" ref="Q84:Q93" si="42">(J84/C84)*10</f>
        <v>2.5494810564920289</v>
      </c>
      <c r="R84" s="92">
        <f t="shared" ref="R84:R93" si="43">(Q84-P84)/P84</f>
        <v>7.6844966483610416E-2</v>
      </c>
    </row>
    <row r="85" spans="1:18" ht="20.100000000000001" customHeight="1" x14ac:dyDescent="0.25">
      <c r="A85" s="57" t="s">
        <v>195</v>
      </c>
      <c r="B85" s="25">
        <v>3146.5899999999992</v>
      </c>
      <c r="C85" s="223">
        <v>1698.11</v>
      </c>
      <c r="D85" s="4">
        <f t="shared" si="27"/>
        <v>2.6404284257683119E-3</v>
      </c>
      <c r="E85" s="229">
        <f t="shared" si="28"/>
        <v>1.4654749140323355E-3</v>
      </c>
      <c r="F85" s="102">
        <f t="shared" si="37"/>
        <v>-0.46033324964485356</v>
      </c>
      <c r="G85" s="83">
        <f t="shared" si="38"/>
        <v>-0.44498593496019057</v>
      </c>
      <c r="I85" s="25">
        <v>1089.8520000000001</v>
      </c>
      <c r="J85" s="223">
        <v>725.60300000000007</v>
      </c>
      <c r="K85" s="31">
        <f t="shared" si="29"/>
        <v>4.3497490342894385E-3</v>
      </c>
      <c r="L85" s="229">
        <f t="shared" si="30"/>
        <v>2.7940418674352904E-3</v>
      </c>
      <c r="M85" s="102">
        <f t="shared" si="39"/>
        <v>-0.33421877465931155</v>
      </c>
      <c r="N85" s="83">
        <f t="shared" si="40"/>
        <v>-0.3576544657152349</v>
      </c>
      <c r="P85" s="62">
        <f t="shared" si="41"/>
        <v>3.4635971003530819</v>
      </c>
      <c r="Q85" s="236">
        <f t="shared" si="42"/>
        <v>4.2730035156733077</v>
      </c>
      <c r="R85" s="92">
        <f t="shared" si="43"/>
        <v>0.23368954063326658</v>
      </c>
    </row>
    <row r="86" spans="1:18" ht="20.100000000000001" customHeight="1" x14ac:dyDescent="0.25">
      <c r="A86" s="57" t="s">
        <v>198</v>
      </c>
      <c r="B86" s="25">
        <v>2041.3699999999997</v>
      </c>
      <c r="C86" s="223">
        <v>2523.8200000000002</v>
      </c>
      <c r="D86" s="4">
        <f t="shared" si="27"/>
        <v>1.7129945037359998E-3</v>
      </c>
      <c r="E86" s="229">
        <f t="shared" si="28"/>
        <v>2.1780655537821988E-3</v>
      </c>
      <c r="F86" s="102">
        <f t="shared" si="37"/>
        <v>0.23633638193958006</v>
      </c>
      <c r="G86" s="83">
        <f t="shared" si="38"/>
        <v>0.27149593827177509</v>
      </c>
      <c r="I86" s="25">
        <v>529.39600000000007</v>
      </c>
      <c r="J86" s="223">
        <v>715.56399999999996</v>
      </c>
      <c r="K86" s="31">
        <f t="shared" si="29"/>
        <v>2.1128921539408027E-3</v>
      </c>
      <c r="L86" s="229">
        <f t="shared" si="30"/>
        <v>2.7553852104104668E-3</v>
      </c>
      <c r="M86" s="102">
        <f t="shared" si="34"/>
        <v>0.3516611383538974</v>
      </c>
      <c r="N86" s="83">
        <f t="shared" si="35"/>
        <v>0.30408227664215415</v>
      </c>
      <c r="P86" s="62">
        <f t="shared" si="41"/>
        <v>2.593336827718641</v>
      </c>
      <c r="Q86" s="236">
        <f t="shared" si="42"/>
        <v>2.8352418159773674</v>
      </c>
      <c r="R86" s="92">
        <f t="shared" si="43"/>
        <v>9.3279432765210904E-2</v>
      </c>
    </row>
    <row r="87" spans="1:18" ht="20.100000000000001" customHeight="1" x14ac:dyDescent="0.25">
      <c r="A87" s="57" t="s">
        <v>180</v>
      </c>
      <c r="B87" s="25">
        <v>5526.41</v>
      </c>
      <c r="C87" s="223">
        <v>4600.7900000000009</v>
      </c>
      <c r="D87" s="4">
        <f t="shared" si="27"/>
        <v>4.6374297434525185E-3</v>
      </c>
      <c r="E87" s="229">
        <f t="shared" si="28"/>
        <v>3.9704979828932346E-3</v>
      </c>
      <c r="F87" s="102">
        <f t="shared" ref="F87:F88" si="44">(C87-B87)/B87</f>
        <v>-0.1674902875465264</v>
      </c>
      <c r="G87" s="83">
        <f t="shared" ref="G87:G88" si="45">(E87-D87)/D87</f>
        <v>-0.14381495730494023</v>
      </c>
      <c r="I87" s="25">
        <v>661.27500000000009</v>
      </c>
      <c r="J87" s="223">
        <v>600.03800000000001</v>
      </c>
      <c r="K87" s="31">
        <f t="shared" si="29"/>
        <v>2.6392393578667087E-3</v>
      </c>
      <c r="L87" s="229">
        <f t="shared" si="30"/>
        <v>2.310535229391467E-3</v>
      </c>
      <c r="M87" s="102">
        <f t="shared" ref="M87" si="46">(J87-I87)/I87</f>
        <v>-9.2604438395523903E-2</v>
      </c>
      <c r="N87" s="83">
        <f t="shared" ref="N87" si="47">(L87-K87)/K87</f>
        <v>-0.12454502373779865</v>
      </c>
      <c r="P87" s="62">
        <f t="shared" ref="P87" si="48">(I87/B87)*10</f>
        <v>1.1965724584314232</v>
      </c>
      <c r="Q87" s="236">
        <f t="shared" ref="Q87" si="49">(J87/C87)*10</f>
        <v>1.3042064515007203</v>
      </c>
      <c r="R87" s="92">
        <f t="shared" ref="R87" si="50">(Q87-P87)/P87</f>
        <v>8.9951922519087235E-2</v>
      </c>
    </row>
    <row r="88" spans="1:18" ht="20.100000000000001" customHeight="1" x14ac:dyDescent="0.25">
      <c r="A88" s="57" t="s">
        <v>176</v>
      </c>
      <c r="B88" s="25">
        <v>2097.64</v>
      </c>
      <c r="C88" s="223">
        <v>2625.5</v>
      </c>
      <c r="D88" s="4">
        <f t="shared" si="27"/>
        <v>1.7602128917426939E-3</v>
      </c>
      <c r="E88" s="229">
        <f t="shared" si="28"/>
        <v>2.2658157520960933E-3</v>
      </c>
      <c r="F88" s="102">
        <f t="shared" si="44"/>
        <v>0.25164470547853784</v>
      </c>
      <c r="G88" s="83">
        <f t="shared" si="45"/>
        <v>0.28723960762088763</v>
      </c>
      <c r="I88" s="25">
        <v>463.08900000000006</v>
      </c>
      <c r="J88" s="223">
        <v>588.97699999999998</v>
      </c>
      <c r="K88" s="31">
        <f t="shared" si="29"/>
        <v>1.8482518089979756E-3</v>
      </c>
      <c r="L88" s="229">
        <f t="shared" si="30"/>
        <v>2.2679432099322011E-3</v>
      </c>
      <c r="M88" s="102">
        <f t="shared" ref="M88" si="51">(J88-I88)/I88</f>
        <v>0.27184407316952014</v>
      </c>
      <c r="N88" s="83">
        <f t="shared" ref="N88" si="52">(L88-K88)/K88</f>
        <v>0.22707479516103382</v>
      </c>
      <c r="P88" s="62">
        <f t="shared" si="41"/>
        <v>2.2076667111611146</v>
      </c>
      <c r="Q88" s="236">
        <f t="shared" si="42"/>
        <v>2.2432946105503713</v>
      </c>
      <c r="R88" s="92">
        <f t="shared" si="43"/>
        <v>1.613826000507039E-2</v>
      </c>
    </row>
    <row r="89" spans="1:18" ht="20.100000000000001" customHeight="1" x14ac:dyDescent="0.25">
      <c r="A89" s="57" t="s">
        <v>197</v>
      </c>
      <c r="B89" s="25">
        <v>2200.9699999999998</v>
      </c>
      <c r="C89" s="223">
        <v>2781.5900000000006</v>
      </c>
      <c r="D89" s="4">
        <f t="shared" si="27"/>
        <v>1.8469211915957537E-3</v>
      </c>
      <c r="E89" s="229">
        <f t="shared" si="28"/>
        <v>2.4005219721473904E-3</v>
      </c>
      <c r="F89" s="102">
        <f t="shared" si="37"/>
        <v>0.26380186917586373</v>
      </c>
      <c r="G89" s="83">
        <f t="shared" si="38"/>
        <v>0.29974250285867454</v>
      </c>
      <c r="I89" s="25">
        <v>442.30400000000003</v>
      </c>
      <c r="J89" s="223">
        <v>579.904</v>
      </c>
      <c r="K89" s="31">
        <f t="shared" si="29"/>
        <v>1.7652960189662042E-3</v>
      </c>
      <c r="L89" s="229">
        <f t="shared" si="30"/>
        <v>2.2330062790440427E-3</v>
      </c>
      <c r="M89" s="102">
        <f t="shared" ref="M89:M93" si="53">(J89-I89)/I89</f>
        <v>0.31109824916799295</v>
      </c>
      <c r="N89" s="83">
        <f t="shared" ref="N89:N93" si="54">(L89-K89)/K89</f>
        <v>0.26494721284860756</v>
      </c>
      <c r="P89" s="62">
        <f t="shared" si="41"/>
        <v>2.0095866822355601</v>
      </c>
      <c r="Q89" s="236">
        <f t="shared" si="42"/>
        <v>2.0847932297714609</v>
      </c>
      <c r="R89" s="92">
        <f t="shared" si="43"/>
        <v>3.7423888305349123E-2</v>
      </c>
    </row>
    <row r="90" spans="1:18" ht="20.100000000000001" customHeight="1" x14ac:dyDescent="0.25">
      <c r="A90" s="57" t="s">
        <v>177</v>
      </c>
      <c r="B90" s="25">
        <v>1721.72</v>
      </c>
      <c r="C90" s="223">
        <v>1814.6899999999998</v>
      </c>
      <c r="D90" s="4">
        <f t="shared" si="27"/>
        <v>1.4447635151747828E-3</v>
      </c>
      <c r="E90" s="229">
        <f t="shared" si="28"/>
        <v>1.5660838648528888E-3</v>
      </c>
      <c r="F90" s="102">
        <f t="shared" si="37"/>
        <v>5.3998327254141089E-2</v>
      </c>
      <c r="G90" s="83">
        <f t="shared" si="38"/>
        <v>8.3972462208411341E-2</v>
      </c>
      <c r="I90" s="25">
        <v>569.47899999999993</v>
      </c>
      <c r="J90" s="223">
        <v>558.37199999999996</v>
      </c>
      <c r="K90" s="31">
        <f t="shared" si="29"/>
        <v>2.272868912749726E-3</v>
      </c>
      <c r="L90" s="229">
        <f t="shared" si="30"/>
        <v>2.1500941225485255E-3</v>
      </c>
      <c r="M90" s="102">
        <f t="shared" si="53"/>
        <v>-1.9503792062569424E-2</v>
      </c>
      <c r="N90" s="83">
        <f t="shared" si="54"/>
        <v>-5.4017541228397116E-2</v>
      </c>
      <c r="P90" s="62">
        <f t="shared" si="41"/>
        <v>3.307616801802848</v>
      </c>
      <c r="Q90" s="236">
        <f t="shared" si="42"/>
        <v>3.0769552926395143</v>
      </c>
      <c r="R90" s="92">
        <f t="shared" si="43"/>
        <v>-6.9736466762899949E-2</v>
      </c>
    </row>
    <row r="91" spans="1:18" ht="20.100000000000001" customHeight="1" x14ac:dyDescent="0.25">
      <c r="A91" s="57" t="s">
        <v>199</v>
      </c>
      <c r="B91" s="25">
        <v>624.06999999999994</v>
      </c>
      <c r="C91" s="223">
        <v>5378.54</v>
      </c>
      <c r="D91" s="4">
        <f t="shared" si="27"/>
        <v>5.2368188027967762E-4</v>
      </c>
      <c r="E91" s="229">
        <f t="shared" si="28"/>
        <v>4.641698973635088E-3</v>
      </c>
      <c r="F91" s="102">
        <f t="shared" si="37"/>
        <v>7.6184883106061836</v>
      </c>
      <c r="G91" s="83">
        <f t="shared" si="38"/>
        <v>7.8635852192482609</v>
      </c>
      <c r="I91" s="25">
        <v>85.212000000000003</v>
      </c>
      <c r="J91" s="223">
        <v>516.10900000000004</v>
      </c>
      <c r="K91" s="31">
        <f t="shared" si="29"/>
        <v>3.4009279673742084E-4</v>
      </c>
      <c r="L91" s="229">
        <f t="shared" si="30"/>
        <v>1.9873541787453473E-3</v>
      </c>
      <c r="M91" s="102">
        <f t="shared" si="53"/>
        <v>5.0567643054968787</v>
      </c>
      <c r="N91" s="83">
        <f t="shared" si="54"/>
        <v>4.8435644559674271</v>
      </c>
      <c r="P91" s="62">
        <f t="shared" si="41"/>
        <v>1.3654237505408049</v>
      </c>
      <c r="Q91" s="236">
        <f t="shared" si="42"/>
        <v>0.95957081289718038</v>
      </c>
      <c r="R91" s="92">
        <f t="shared" si="43"/>
        <v>-0.29723588555045855</v>
      </c>
    </row>
    <row r="92" spans="1:18" ht="20.100000000000001" customHeight="1" x14ac:dyDescent="0.25">
      <c r="A92" s="57" t="s">
        <v>179</v>
      </c>
      <c r="B92" s="25">
        <v>1595.11</v>
      </c>
      <c r="C92" s="223">
        <v>1120.3199999999997</v>
      </c>
      <c r="D92" s="4">
        <f t="shared" si="27"/>
        <v>1.3385200443106007E-3</v>
      </c>
      <c r="E92" s="229">
        <f t="shared" si="28"/>
        <v>9.6684010793688627E-4</v>
      </c>
      <c r="F92" s="102">
        <f t="shared" si="37"/>
        <v>-0.29765345336685256</v>
      </c>
      <c r="G92" s="83">
        <f t="shared" si="38"/>
        <v>-0.27767976875172362</v>
      </c>
      <c r="I92" s="25">
        <v>752.87199999999996</v>
      </c>
      <c r="J92" s="223">
        <v>486.15900000000005</v>
      </c>
      <c r="K92" s="31">
        <f t="shared" si="29"/>
        <v>3.0048155666490104E-3</v>
      </c>
      <c r="L92" s="229">
        <f t="shared" si="30"/>
        <v>1.872027265916036E-3</v>
      </c>
      <c r="M92" s="102">
        <f t="shared" si="53"/>
        <v>-0.35426075083148256</v>
      </c>
      <c r="N92" s="83">
        <f t="shared" si="54"/>
        <v>-0.37699095854866965</v>
      </c>
      <c r="P92" s="62">
        <f t="shared" si="41"/>
        <v>4.7198751183303971</v>
      </c>
      <c r="Q92" s="236">
        <f t="shared" si="42"/>
        <v>4.3394655098543291</v>
      </c>
      <c r="R92" s="92">
        <f t="shared" si="43"/>
        <v>-8.0597388477225987E-2</v>
      </c>
    </row>
    <row r="93" spans="1:18" ht="20.100000000000001" customHeight="1" x14ac:dyDescent="0.25">
      <c r="A93" s="57" t="s">
        <v>163</v>
      </c>
      <c r="B93" s="25">
        <v>1962.62</v>
      </c>
      <c r="C93" s="223">
        <v>1340.11</v>
      </c>
      <c r="D93" s="4">
        <f t="shared" si="27"/>
        <v>1.6469122564367793E-3</v>
      </c>
      <c r="E93" s="229">
        <f t="shared" si="28"/>
        <v>1.1565196524629577E-3</v>
      </c>
      <c r="F93" s="102">
        <f t="shared" ref="F93" si="55">(C93-B93)/B93</f>
        <v>-0.31718315313203782</v>
      </c>
      <c r="G93" s="83">
        <f t="shared" ref="G93" si="56">(E93-D93)/D93</f>
        <v>-0.29776486394898988</v>
      </c>
      <c r="I93" s="25">
        <v>650.6450000000001</v>
      </c>
      <c r="J93" s="223">
        <v>473.22699999999998</v>
      </c>
      <c r="K93" s="31">
        <f t="shared" si="29"/>
        <v>2.5968135677277757E-3</v>
      </c>
      <c r="L93" s="229">
        <f t="shared" si="30"/>
        <v>1.8222306837220906E-3</v>
      </c>
      <c r="M93" s="102">
        <f t="shared" si="53"/>
        <v>-0.27268018658408211</v>
      </c>
      <c r="N93" s="83">
        <f t="shared" si="54"/>
        <v>-0.29828205367990618</v>
      </c>
      <c r="P93" s="62">
        <f t="shared" si="41"/>
        <v>3.3151858230324778</v>
      </c>
      <c r="Q93" s="236">
        <f t="shared" si="42"/>
        <v>3.5312548969860686</v>
      </c>
      <c r="R93" s="92">
        <f t="shared" si="43"/>
        <v>6.5175554399526076E-2</v>
      </c>
    </row>
    <row r="94" spans="1:18" ht="20.100000000000001" customHeight="1" x14ac:dyDescent="0.25">
      <c r="A94" s="57" t="s">
        <v>175</v>
      </c>
      <c r="B94" s="25">
        <v>1040.8</v>
      </c>
      <c r="C94" s="223">
        <v>1466.6100000000001</v>
      </c>
      <c r="D94" s="4">
        <f t="shared" si="27"/>
        <v>8.7337654589242949E-4</v>
      </c>
      <c r="E94" s="229">
        <f t="shared" si="28"/>
        <v>1.2656895982409643E-3</v>
      </c>
      <c r="F94" s="102">
        <f t="shared" ref="F94" si="57">(C94-B94)/B94</f>
        <v>0.40911798616448902</v>
      </c>
      <c r="G94" s="83">
        <f t="shared" ref="G94" si="58">(E94-D94)/D94</f>
        <v>0.44919119272622937</v>
      </c>
      <c r="I94" s="25">
        <v>311.86499999999995</v>
      </c>
      <c r="J94" s="223">
        <v>450.02799999999996</v>
      </c>
      <c r="K94" s="31">
        <f t="shared" si="29"/>
        <v>1.2446960528389867E-3</v>
      </c>
      <c r="L94" s="229">
        <f t="shared" si="30"/>
        <v>1.7328994967195129E-3</v>
      </c>
      <c r="M94" s="102">
        <f t="shared" ref="M94" si="59">(J94-I94)/I94</f>
        <v>0.44302182033892878</v>
      </c>
      <c r="N94" s="83">
        <f t="shared" ref="N94" si="60">(L94-K94)/K94</f>
        <v>0.39222703628488176</v>
      </c>
      <c r="P94" s="62">
        <f t="shared" ref="P94" si="61">(I94/B94)*10</f>
        <v>2.9963970023059181</v>
      </c>
      <c r="Q94" s="236">
        <f t="shared" ref="Q94" si="62">(J94/C94)*10</f>
        <v>3.0684912826177371</v>
      </c>
      <c r="R94" s="92">
        <f t="shared" ref="R94" si="63">(Q94-P94)/P94</f>
        <v>2.4060323200276144E-2</v>
      </c>
    </row>
    <row r="95" spans="1:18" ht="20.100000000000001" customHeight="1" thickBot="1" x14ac:dyDescent="0.3">
      <c r="A95" s="14" t="s">
        <v>18</v>
      </c>
      <c r="B95" s="25">
        <f>B96-SUM(B68:B94)</f>
        <v>30619.489999999991</v>
      </c>
      <c r="C95" s="223">
        <f>C96-SUM(C68:C94)</f>
        <v>29443.369999999646</v>
      </c>
      <c r="D95" s="4">
        <f t="shared" si="27"/>
        <v>2.5694028068012853E-2</v>
      </c>
      <c r="E95" s="229">
        <f t="shared" si="28"/>
        <v>2.5409732066575035E-2</v>
      </c>
      <c r="F95" s="102">
        <f>(C95-B95)/B95</f>
        <v>-3.8410829181032898E-2</v>
      </c>
      <c r="G95" s="83">
        <f>(E95-D95)/D95</f>
        <v>-1.1064672331067692E-2</v>
      </c>
      <c r="I95" s="25">
        <f>I96-SUM(I68:I94)</f>
        <v>6244.3149999999732</v>
      </c>
      <c r="J95" s="223">
        <f>J96-SUM(J68:J94)</f>
        <v>6262.9210000000021</v>
      </c>
      <c r="K95" s="31">
        <f t="shared" si="29"/>
        <v>2.4921918885361438E-2</v>
      </c>
      <c r="L95" s="229">
        <f t="shared" si="30"/>
        <v>2.4116305316322702E-2</v>
      </c>
      <c r="M95" s="102">
        <f>(J95-I95)/I95</f>
        <v>2.9796703081168951E-3</v>
      </c>
      <c r="N95" s="83">
        <f>(L95-K95)/K95</f>
        <v>-3.2325503214438889E-2</v>
      </c>
      <c r="P95" s="62">
        <f t="shared" si="25"/>
        <v>2.0393269123685522</v>
      </c>
      <c r="Q95" s="236">
        <f t="shared" si="26"/>
        <v>2.1271073929377233</v>
      </c>
      <c r="R95" s="92">
        <f>(Q95-P95)/P95</f>
        <v>4.3043849437175076E-2</v>
      </c>
    </row>
    <row r="96" spans="1:18" ht="26.25" customHeight="1" thickBot="1" x14ac:dyDescent="0.3">
      <c r="A96" s="18" t="s">
        <v>19</v>
      </c>
      <c r="B96" s="23">
        <v>1191696.7600000005</v>
      </c>
      <c r="C96" s="242">
        <v>1158743.8199999998</v>
      </c>
      <c r="D96" s="20">
        <f>SUM(D68:D95)</f>
        <v>0.99999999999999956</v>
      </c>
      <c r="E96" s="243">
        <f>SUM(E68:E95)</f>
        <v>1</v>
      </c>
      <c r="F96" s="103">
        <f>(C96-B96)/B96</f>
        <v>-2.7652118480208529E-2</v>
      </c>
      <c r="G96" s="99">
        <v>0</v>
      </c>
      <c r="H96" s="2"/>
      <c r="I96" s="23">
        <v>250555.14499999999</v>
      </c>
      <c r="J96" s="242">
        <v>259696.53800000006</v>
      </c>
      <c r="K96" s="30">
        <f t="shared" si="29"/>
        <v>1</v>
      </c>
      <c r="L96" s="243">
        <f t="shared" si="30"/>
        <v>1</v>
      </c>
      <c r="M96" s="103">
        <f>(J96-I96)/I96</f>
        <v>3.6484555126577306E-2</v>
      </c>
      <c r="N96" s="99">
        <f>(L96-K96)/K96</f>
        <v>0</v>
      </c>
      <c r="O96" s="2"/>
      <c r="P96" s="56">
        <f t="shared" si="25"/>
        <v>2.1025075624104232</v>
      </c>
      <c r="Q96" s="250">
        <f t="shared" si="26"/>
        <v>2.2411902744818963</v>
      </c>
      <c r="R96" s="98">
        <f>(Q96-P96)/P96</f>
        <v>6.5960624613630434E-2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I65:J65"/>
    <mergeCell ref="A65:A67"/>
    <mergeCell ref="B65:C65"/>
    <mergeCell ref="D65:E65"/>
    <mergeCell ref="F65:G65"/>
    <mergeCell ref="K65:L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I36:J36"/>
    <mergeCell ref="A36:A38"/>
    <mergeCell ref="B36:C36"/>
    <mergeCell ref="D36:E36"/>
    <mergeCell ref="F36:G36"/>
    <mergeCell ref="K36:L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I4:J4"/>
    <mergeCell ref="A4:A6"/>
    <mergeCell ref="B4:C4"/>
    <mergeCell ref="D4:E4"/>
    <mergeCell ref="F4:G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98</v>
      </c>
      <c r="B1" s="6"/>
    </row>
    <row r="3" spans="1:21" ht="15.75" thickBot="1" x14ac:dyDescent="0.3"/>
    <row r="4" spans="1:21" x14ac:dyDescent="0.25">
      <c r="A4" s="379" t="s">
        <v>17</v>
      </c>
      <c r="B4" s="401"/>
      <c r="C4" s="401"/>
      <c r="D4" s="401"/>
      <c r="E4" s="404" t="s">
        <v>1</v>
      </c>
      <c r="F4" s="405"/>
      <c r="G4" s="399" t="s">
        <v>13</v>
      </c>
      <c r="H4" s="399"/>
      <c r="I4" s="412" t="s">
        <v>113</v>
      </c>
      <c r="J4" s="400"/>
      <c r="L4" s="406" t="s">
        <v>20</v>
      </c>
      <c r="M4" s="399"/>
      <c r="N4" s="397" t="s">
        <v>13</v>
      </c>
      <c r="O4" s="398"/>
      <c r="P4" s="413" t="s">
        <v>113</v>
      </c>
      <c r="Q4" s="400"/>
      <c r="R4"/>
      <c r="S4" s="410" t="s">
        <v>23</v>
      </c>
      <c r="T4" s="399"/>
      <c r="U4" s="208" t="s">
        <v>0</v>
      </c>
    </row>
    <row r="5" spans="1:21" x14ac:dyDescent="0.25">
      <c r="A5" s="402"/>
      <c r="B5" s="403"/>
      <c r="C5" s="403"/>
      <c r="D5" s="403"/>
      <c r="E5" s="407" t="s">
        <v>184</v>
      </c>
      <c r="F5" s="408"/>
      <c r="G5" s="395" t="str">
        <f>E5</f>
        <v>jan-dez</v>
      </c>
      <c r="H5" s="395"/>
      <c r="I5" s="407" t="str">
        <f>G5</f>
        <v>jan-dez</v>
      </c>
      <c r="J5" s="396"/>
      <c r="L5" s="409" t="str">
        <f>E5</f>
        <v>jan-dez</v>
      </c>
      <c r="M5" s="395"/>
      <c r="N5" s="393" t="str">
        <f>E5</f>
        <v>jan-dez</v>
      </c>
      <c r="O5" s="394"/>
      <c r="P5" s="395" t="str">
        <f>E5</f>
        <v>jan-dez</v>
      </c>
      <c r="Q5" s="396"/>
      <c r="R5"/>
      <c r="S5" s="409" t="str">
        <f>E5</f>
        <v>jan-dez</v>
      </c>
      <c r="T5" s="408"/>
      <c r="U5" s="209" t="s">
        <v>111</v>
      </c>
    </row>
    <row r="6" spans="1:21" ht="15.75" thickBot="1" x14ac:dyDescent="0.3">
      <c r="A6" s="380"/>
      <c r="B6" s="411"/>
      <c r="C6" s="411"/>
      <c r="D6" s="411"/>
      <c r="E6" s="148">
        <v>2017</v>
      </c>
      <c r="F6" s="241">
        <v>2018</v>
      </c>
      <c r="G6" s="293">
        <f>E6</f>
        <v>2017</v>
      </c>
      <c r="H6" s="219">
        <f>F6</f>
        <v>2018</v>
      </c>
      <c r="I6" s="221" t="s">
        <v>1</v>
      </c>
      <c r="J6" s="222" t="s">
        <v>15</v>
      </c>
      <c r="L6" s="292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2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276707.28999999992</v>
      </c>
      <c r="F7" s="242">
        <v>291654.30000000005</v>
      </c>
      <c r="G7" s="20">
        <f>E7/E15</f>
        <v>0.46363033935774389</v>
      </c>
      <c r="H7" s="243">
        <f>F7/F15</f>
        <v>0.46976596818739896</v>
      </c>
      <c r="I7" s="153">
        <f t="shared" ref="I7:I18" si="0">(F7-E7)/E7</f>
        <v>5.4017405902100121E-2</v>
      </c>
      <c r="J7" s="99">
        <f t="shared" ref="J7:J18" si="1">(H7-G7)/G7</f>
        <v>1.3233881195425243E-2</v>
      </c>
      <c r="K7" s="12"/>
      <c r="L7" s="23">
        <v>74120.782000000021</v>
      </c>
      <c r="M7" s="242">
        <v>77252.205000000016</v>
      </c>
      <c r="N7" s="20">
        <f>L7/L15</f>
        <v>0.39924079120998274</v>
      </c>
      <c r="O7" s="243">
        <f>M7/M15</f>
        <v>0.39901069761307723</v>
      </c>
      <c r="P7" s="153">
        <f t="shared" ref="P7:P18" si="2">(M7-L7)/L7</f>
        <v>4.2247570998373903E-2</v>
      </c>
      <c r="Q7" s="99">
        <f t="shared" ref="Q7:Q18" si="3">(O7-N7)/N7</f>
        <v>-5.7632787523580697E-4</v>
      </c>
      <c r="R7" s="67"/>
      <c r="S7" s="332">
        <f>(L7/E7)*10</f>
        <v>2.6786710968113647</v>
      </c>
      <c r="T7" s="333">
        <f>(M7/F7)*10</f>
        <v>2.6487593359672741</v>
      </c>
      <c r="U7" s="95">
        <f>(T7-S7)/S7</f>
        <v>-1.1166641876898208E-2</v>
      </c>
    </row>
    <row r="8" spans="1:21" s="9" customFormat="1" ht="24" customHeight="1" x14ac:dyDescent="0.25">
      <c r="A8" s="73"/>
      <c r="B8" s="301" t="s">
        <v>36</v>
      </c>
      <c r="C8" s="301"/>
      <c r="D8" s="302"/>
      <c r="E8" s="304">
        <v>265228.97999999992</v>
      </c>
      <c r="F8" s="305">
        <v>280540.00000000006</v>
      </c>
      <c r="G8" s="306">
        <f>E8/E7</f>
        <v>0.95851822335436121</v>
      </c>
      <c r="H8" s="307">
        <f>F8/F7</f>
        <v>0.96189221280125137</v>
      </c>
      <c r="I8" s="316">
        <f t="shared" si="0"/>
        <v>5.7727552999676503E-2</v>
      </c>
      <c r="J8" s="315">
        <f t="shared" si="1"/>
        <v>3.5200055300803647E-3</v>
      </c>
      <c r="K8" s="5"/>
      <c r="L8" s="304">
        <v>72898.227000000014</v>
      </c>
      <c r="M8" s="305">
        <v>75811.486000000019</v>
      </c>
      <c r="N8" s="319">
        <f>L8/L7</f>
        <v>0.98350590796519111</v>
      </c>
      <c r="O8" s="307">
        <f>M8/M7</f>
        <v>0.98135044818461825</v>
      </c>
      <c r="P8" s="314">
        <f t="shared" si="2"/>
        <v>3.9963372497386046E-2</v>
      </c>
      <c r="Q8" s="315">
        <f t="shared" si="3"/>
        <v>-2.1916083707441665E-3</v>
      </c>
      <c r="R8" s="72"/>
      <c r="S8" s="334">
        <f t="shared" ref="S8:T18" si="4">(L8/E8)*10</f>
        <v>2.7485015777687654</v>
      </c>
      <c r="T8" s="335">
        <f t="shared" si="4"/>
        <v>2.7023414129892354</v>
      </c>
      <c r="U8" s="308">
        <f t="shared" ref="U8:U18" si="5">(T8-S8)/S8</f>
        <v>-1.679466555627843E-2</v>
      </c>
    </row>
    <row r="9" spans="1:21" ht="24" customHeight="1" x14ac:dyDescent="0.25">
      <c r="A9" s="14"/>
      <c r="B9" s="1" t="s">
        <v>40</v>
      </c>
      <c r="D9" s="1"/>
      <c r="E9" s="25">
        <v>9644.8700000000008</v>
      </c>
      <c r="F9" s="223">
        <v>10894.45</v>
      </c>
      <c r="G9" s="4">
        <f>E9/E7</f>
        <v>3.4855857971793962E-2</v>
      </c>
      <c r="H9" s="229">
        <f>F9/F7</f>
        <v>3.7353983808913492E-2</v>
      </c>
      <c r="I9" s="312">
        <f t="shared" si="0"/>
        <v>0.12955902982621847</v>
      </c>
      <c r="J9" s="313">
        <f t="shared" si="1"/>
        <v>7.1670186375588932E-2</v>
      </c>
      <c r="K9" s="1"/>
      <c r="L9" s="25">
        <v>1121.52</v>
      </c>
      <c r="M9" s="223">
        <v>1394.6310000000003</v>
      </c>
      <c r="N9" s="4">
        <f>L9/L7</f>
        <v>1.5130979055239861E-2</v>
      </c>
      <c r="O9" s="229">
        <f>M9/M7</f>
        <v>1.8052960430061511E-2</v>
      </c>
      <c r="P9" s="312">
        <f t="shared" si="2"/>
        <v>0.24351861759041332</v>
      </c>
      <c r="Q9" s="313">
        <f t="shared" si="3"/>
        <v>0.19311251202940283</v>
      </c>
      <c r="R9" s="8"/>
      <c r="S9" s="334">
        <f t="shared" si="4"/>
        <v>1.1628150509027078</v>
      </c>
      <c r="T9" s="335">
        <f t="shared" si="4"/>
        <v>1.2801297908568126</v>
      </c>
      <c r="U9" s="308">
        <f t="shared" si="5"/>
        <v>0.10088856337302472</v>
      </c>
    </row>
    <row r="10" spans="1:21" ht="24" customHeight="1" thickBot="1" x14ac:dyDescent="0.3">
      <c r="A10" s="14"/>
      <c r="B10" s="1" t="s">
        <v>39</v>
      </c>
      <c r="D10" s="1"/>
      <c r="E10" s="25">
        <v>1833.44</v>
      </c>
      <c r="F10" s="223">
        <v>219.85000000000002</v>
      </c>
      <c r="G10" s="4">
        <f>E10/E7</f>
        <v>6.6259186738448434E-3</v>
      </c>
      <c r="H10" s="229">
        <f>F10/F7</f>
        <v>7.5380338983515758E-4</v>
      </c>
      <c r="I10" s="317">
        <f t="shared" si="0"/>
        <v>-0.88008879483375513</v>
      </c>
      <c r="J10" s="310">
        <f t="shared" si="1"/>
        <v>-0.88623413190827094</v>
      </c>
      <c r="K10" s="1"/>
      <c r="L10" s="25">
        <v>101.035</v>
      </c>
      <c r="M10" s="223">
        <v>46.087999999999994</v>
      </c>
      <c r="N10" s="4">
        <f>L10/L7</f>
        <v>1.3631129795689415E-3</v>
      </c>
      <c r="O10" s="229">
        <f>M10/M7</f>
        <v>5.9659138532032821E-4</v>
      </c>
      <c r="P10" s="318">
        <f t="shared" si="2"/>
        <v>-0.54384124313356763</v>
      </c>
      <c r="Q10" s="313">
        <f t="shared" si="3"/>
        <v>-0.56233166710143945</v>
      </c>
      <c r="R10" s="8"/>
      <c r="S10" s="334">
        <f t="shared" si="4"/>
        <v>0.55106793786543329</v>
      </c>
      <c r="T10" s="335">
        <f t="shared" si="4"/>
        <v>2.0963384125540134</v>
      </c>
      <c r="U10" s="308">
        <f t="shared" si="5"/>
        <v>2.8041378721364185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320120.10999999993</v>
      </c>
      <c r="F11" s="242">
        <v>329195.91000000003</v>
      </c>
      <c r="G11" s="20">
        <f>E11/E15</f>
        <v>0.536369660642256</v>
      </c>
      <c r="H11" s="243">
        <f>F11/F15</f>
        <v>0.53023403181260087</v>
      </c>
      <c r="I11" s="153">
        <f t="shared" si="0"/>
        <v>2.8351233541685672E-2</v>
      </c>
      <c r="J11" s="99">
        <f t="shared" si="1"/>
        <v>-1.1439179505992648E-2</v>
      </c>
      <c r="K11" s="12"/>
      <c r="L11" s="23">
        <v>111533.54899999996</v>
      </c>
      <c r="M11" s="242">
        <v>116357.15300000001</v>
      </c>
      <c r="N11" s="20">
        <f>L11/L15</f>
        <v>0.60075920879001721</v>
      </c>
      <c r="O11" s="243">
        <f>M11/M15</f>
        <v>0.60098930238692283</v>
      </c>
      <c r="P11" s="153">
        <f t="shared" si="2"/>
        <v>4.3248009619061369E-2</v>
      </c>
      <c r="Q11" s="99">
        <f t="shared" si="3"/>
        <v>3.8300469395891891E-4</v>
      </c>
      <c r="R11" s="8"/>
      <c r="S11" s="336">
        <f t="shared" si="4"/>
        <v>3.4841156652107852</v>
      </c>
      <c r="T11" s="337">
        <f t="shared" si="4"/>
        <v>3.5345868361487236</v>
      </c>
      <c r="U11" s="98">
        <f t="shared" si="5"/>
        <v>1.4486077899737279E-2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315145.93999999994</v>
      </c>
      <c r="F12" s="225">
        <v>323784.85000000003</v>
      </c>
      <c r="G12" s="74">
        <f>E12/E11</f>
        <v>0.98446155100971322</v>
      </c>
      <c r="H12" s="231">
        <f>F12/F11</f>
        <v>0.98356279699829807</v>
      </c>
      <c r="I12" s="316">
        <f t="shared" si="0"/>
        <v>2.741241089763077E-2</v>
      </c>
      <c r="J12" s="315">
        <f t="shared" si="1"/>
        <v>-9.1293967803348025E-4</v>
      </c>
      <c r="K12" s="5"/>
      <c r="L12" s="42">
        <v>110515.29999999994</v>
      </c>
      <c r="M12" s="225">
        <v>115238.88100000001</v>
      </c>
      <c r="N12" s="74">
        <f>L12/L11</f>
        <v>0.99087046893845354</v>
      </c>
      <c r="O12" s="231">
        <f>M12/M11</f>
        <v>0.99038931452714385</v>
      </c>
      <c r="P12" s="316">
        <f t="shared" si="2"/>
        <v>4.2741421323563941E-2</v>
      </c>
      <c r="Q12" s="315">
        <f t="shared" si="3"/>
        <v>-4.8558759837213228E-4</v>
      </c>
      <c r="R12" s="72"/>
      <c r="S12" s="334">
        <f t="shared" si="4"/>
        <v>3.5067975173660804</v>
      </c>
      <c r="T12" s="335">
        <f t="shared" si="4"/>
        <v>3.5591189952216724</v>
      </c>
      <c r="U12" s="308">
        <f t="shared" si="5"/>
        <v>1.4920016794950332E-2</v>
      </c>
    </row>
    <row r="13" spans="1:21" ht="24" customHeight="1" x14ac:dyDescent="0.25">
      <c r="A13" s="14"/>
      <c r="B13" s="5" t="s">
        <v>40</v>
      </c>
      <c r="D13" s="5"/>
      <c r="E13" s="273">
        <v>3459.68</v>
      </c>
      <c r="F13" s="269">
        <v>4876.42</v>
      </c>
      <c r="G13" s="261">
        <f>E13/E11</f>
        <v>1.080744349363119E-2</v>
      </c>
      <c r="H13" s="272">
        <f>F13/F11</f>
        <v>1.4813124500848141E-2</v>
      </c>
      <c r="I13" s="312">
        <f t="shared" si="0"/>
        <v>0.40950030060583648</v>
      </c>
      <c r="J13" s="313">
        <f t="shared" si="1"/>
        <v>0.3706409392357678</v>
      </c>
      <c r="K13" s="322"/>
      <c r="L13" s="273">
        <v>671.73599999999976</v>
      </c>
      <c r="M13" s="269">
        <v>1009.2089999999999</v>
      </c>
      <c r="N13" s="261">
        <f>L13/L11</f>
        <v>6.0227259512740878E-3</v>
      </c>
      <c r="O13" s="272">
        <f>M13/M11</f>
        <v>8.6733730929288034E-3</v>
      </c>
      <c r="P13" s="312">
        <f t="shared" si="2"/>
        <v>0.50238933152309884</v>
      </c>
      <c r="Q13" s="313">
        <f t="shared" si="3"/>
        <v>0.44010754649960121</v>
      </c>
      <c r="R13" s="323"/>
      <c r="S13" s="334">
        <f t="shared" si="4"/>
        <v>1.9416130971650554</v>
      </c>
      <c r="T13" s="335">
        <f t="shared" si="4"/>
        <v>2.0695694792491213</v>
      </c>
      <c r="U13" s="308">
        <f t="shared" si="5"/>
        <v>6.5902100820649956E-2</v>
      </c>
    </row>
    <row r="14" spans="1:21" ht="24" customHeight="1" thickBot="1" x14ac:dyDescent="0.3">
      <c r="A14" s="14"/>
      <c r="B14" s="1" t="s">
        <v>39</v>
      </c>
      <c r="D14" s="1"/>
      <c r="E14" s="273">
        <v>1514.4900000000002</v>
      </c>
      <c r="F14" s="269">
        <v>534.64</v>
      </c>
      <c r="G14" s="261">
        <f>E14/E11</f>
        <v>4.7310054966556167E-3</v>
      </c>
      <c r="H14" s="272">
        <f>F14/F11</f>
        <v>1.6240785008537924E-3</v>
      </c>
      <c r="I14" s="317">
        <f t="shared" si="0"/>
        <v>-0.64698347298430503</v>
      </c>
      <c r="J14" s="310">
        <f t="shared" si="1"/>
        <v>-0.65671599789899504</v>
      </c>
      <c r="K14" s="322"/>
      <c r="L14" s="273">
        <v>346.51299999999992</v>
      </c>
      <c r="M14" s="269">
        <v>109.06300000000002</v>
      </c>
      <c r="N14" s="261">
        <f>L14/L11</f>
        <v>3.1068051102722469E-3</v>
      </c>
      <c r="O14" s="272">
        <f>M14/M11</f>
        <v>9.3731237992734332E-4</v>
      </c>
      <c r="P14" s="318">
        <f t="shared" si="2"/>
        <v>-0.68525567583322977</v>
      </c>
      <c r="Q14" s="313">
        <f t="shared" si="3"/>
        <v>-0.69830345108283698</v>
      </c>
      <c r="R14" s="323"/>
      <c r="S14" s="334">
        <f t="shared" si="4"/>
        <v>2.2879847341349224</v>
      </c>
      <c r="T14" s="335">
        <f t="shared" si="4"/>
        <v>2.0399334131378128</v>
      </c>
      <c r="U14" s="308">
        <f t="shared" si="5"/>
        <v>-0.10841476225622491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596827.39999999991</v>
      </c>
      <c r="F15" s="242">
        <v>620850.2100000002</v>
      </c>
      <c r="G15" s="20">
        <f>G7+G11</f>
        <v>0.99999999999999989</v>
      </c>
      <c r="H15" s="243">
        <f>H7+H11</f>
        <v>0.99999999999999978</v>
      </c>
      <c r="I15" s="153">
        <f t="shared" si="0"/>
        <v>4.0250849743159067E-2</v>
      </c>
      <c r="J15" s="99">
        <v>0</v>
      </c>
      <c r="K15" s="12"/>
      <c r="L15" s="23">
        <v>185654.33099999998</v>
      </c>
      <c r="M15" s="242">
        <v>193609.35800000001</v>
      </c>
      <c r="N15" s="20">
        <f>N7+N11</f>
        <v>1</v>
      </c>
      <c r="O15" s="243">
        <f>O7+O11</f>
        <v>1</v>
      </c>
      <c r="P15" s="153">
        <f t="shared" si="2"/>
        <v>4.2848593712580998E-2</v>
      </c>
      <c r="Q15" s="99">
        <v>0</v>
      </c>
      <c r="R15" s="8"/>
      <c r="S15" s="336">
        <f t="shared" si="4"/>
        <v>3.1106871266299101</v>
      </c>
      <c r="T15" s="337">
        <f t="shared" si="4"/>
        <v>3.1184552228789606</v>
      </c>
      <c r="U15" s="98">
        <f t="shared" si="5"/>
        <v>2.4972284041521039E-3</v>
      </c>
    </row>
    <row r="16" spans="1:21" s="68" customFormat="1" ht="24" customHeight="1" x14ac:dyDescent="0.25">
      <c r="A16" s="303"/>
      <c r="B16" s="301" t="s">
        <v>36</v>
      </c>
      <c r="C16" s="301"/>
      <c r="D16" s="302"/>
      <c r="E16" s="304">
        <f>E8+E12</f>
        <v>580374.91999999993</v>
      </c>
      <c r="F16" s="305">
        <f t="shared" ref="F16:F17" si="6">F8+F12</f>
        <v>604324.85000000009</v>
      </c>
      <c r="G16" s="306">
        <f>E16/E15</f>
        <v>0.97243343720479325</v>
      </c>
      <c r="H16" s="307">
        <f>F16/F15</f>
        <v>0.97338269403178568</v>
      </c>
      <c r="I16" s="314">
        <f t="shared" si="0"/>
        <v>4.1266307648166758E-2</v>
      </c>
      <c r="J16" s="315">
        <f t="shared" si="1"/>
        <v>9.7616637877139976E-4</v>
      </c>
      <c r="K16" s="5"/>
      <c r="L16" s="304">
        <f t="shared" ref="L16:M18" si="7">L8+L12</f>
        <v>183413.52699999994</v>
      </c>
      <c r="M16" s="305">
        <f t="shared" si="7"/>
        <v>191050.36700000003</v>
      </c>
      <c r="N16" s="319">
        <f>L16/L15</f>
        <v>0.98793023578857397</v>
      </c>
      <c r="O16" s="307">
        <f>M16/M15</f>
        <v>0.98678271016218144</v>
      </c>
      <c r="P16" s="314">
        <f t="shared" si="2"/>
        <v>4.1637277930978808E-2</v>
      </c>
      <c r="Q16" s="315">
        <f t="shared" si="3"/>
        <v>-1.161545203115043E-3</v>
      </c>
      <c r="R16" s="72"/>
      <c r="S16" s="334">
        <f t="shared" si="4"/>
        <v>3.1602593544186912</v>
      </c>
      <c r="T16" s="335">
        <f t="shared" si="4"/>
        <v>3.1613852549667616</v>
      </c>
      <c r="U16" s="308">
        <f t="shared" si="5"/>
        <v>3.5626840135640761E-4</v>
      </c>
    </row>
    <row r="17" spans="1:21" ht="24" customHeight="1" x14ac:dyDescent="0.25">
      <c r="A17" s="14"/>
      <c r="B17" s="5" t="s">
        <v>40</v>
      </c>
      <c r="C17" s="5"/>
      <c r="D17" s="324"/>
      <c r="E17" s="273">
        <f>E9+E13</f>
        <v>13104.550000000001</v>
      </c>
      <c r="F17" s="269">
        <f t="shared" si="6"/>
        <v>15770.87</v>
      </c>
      <c r="G17" s="311">
        <f>E17/E15</f>
        <v>2.1957018059157476E-2</v>
      </c>
      <c r="H17" s="272">
        <f>F17/F15</f>
        <v>2.5402053097477402E-2</v>
      </c>
      <c r="I17" s="312">
        <f t="shared" si="0"/>
        <v>0.20346520864890436</v>
      </c>
      <c r="J17" s="313">
        <f t="shared" si="1"/>
        <v>0.15689903925196833</v>
      </c>
      <c r="K17" s="322"/>
      <c r="L17" s="273">
        <f t="shared" si="7"/>
        <v>1793.2559999999999</v>
      </c>
      <c r="M17" s="269">
        <f t="shared" si="7"/>
        <v>2403.84</v>
      </c>
      <c r="N17" s="74">
        <f>L17/L15</f>
        <v>9.6591121270421642E-3</v>
      </c>
      <c r="O17" s="231">
        <f>M17/M15</f>
        <v>1.2415928779640911E-2</v>
      </c>
      <c r="P17" s="312">
        <f t="shared" si="2"/>
        <v>0.34048903224079569</v>
      </c>
      <c r="Q17" s="313">
        <f t="shared" si="3"/>
        <v>0.28541097942952914</v>
      </c>
      <c r="R17" s="323"/>
      <c r="S17" s="334">
        <f t="shared" si="4"/>
        <v>1.3684224181677354</v>
      </c>
      <c r="T17" s="335">
        <f t="shared" si="4"/>
        <v>1.524227896114799</v>
      </c>
      <c r="U17" s="308">
        <f t="shared" si="5"/>
        <v>0.11385773565130655</v>
      </c>
    </row>
    <row r="18" spans="1:21" ht="24" customHeight="1" thickBot="1" x14ac:dyDescent="0.3">
      <c r="A18" s="15"/>
      <c r="B18" s="325" t="s">
        <v>39</v>
      </c>
      <c r="C18" s="325"/>
      <c r="D18" s="326"/>
      <c r="E18" s="327">
        <f>E10+E14</f>
        <v>3347.9300000000003</v>
      </c>
      <c r="F18" s="328">
        <f>F10+F14</f>
        <v>754.49</v>
      </c>
      <c r="G18" s="329">
        <f>E18/E15</f>
        <v>5.609544736049318E-3</v>
      </c>
      <c r="H18" s="330">
        <f>F18/F15</f>
        <v>1.2152528707367269E-3</v>
      </c>
      <c r="I18" s="309">
        <f t="shared" si="0"/>
        <v>-0.77463985208770803</v>
      </c>
      <c r="J18" s="310">
        <f t="shared" si="1"/>
        <v>-0.78335980406270844</v>
      </c>
      <c r="K18" s="322"/>
      <c r="L18" s="327">
        <f t="shared" si="7"/>
        <v>447.54799999999989</v>
      </c>
      <c r="M18" s="328">
        <f t="shared" si="7"/>
        <v>155.15100000000001</v>
      </c>
      <c r="N18" s="320">
        <f>L18/L15</f>
        <v>2.4106520843836386E-3</v>
      </c>
      <c r="O18" s="321">
        <f>M18/M15</f>
        <v>8.0136105817777672E-4</v>
      </c>
      <c r="P18" s="309">
        <f t="shared" si="2"/>
        <v>-0.65333103935220349</v>
      </c>
      <c r="Q18" s="310">
        <f t="shared" si="3"/>
        <v>-0.66757498381079294</v>
      </c>
      <c r="R18" s="323"/>
      <c r="S18" s="338">
        <f t="shared" si="4"/>
        <v>1.3367901957328854</v>
      </c>
      <c r="T18" s="339">
        <f t="shared" si="4"/>
        <v>2.0563692030378138</v>
      </c>
      <c r="U18" s="331">
        <f t="shared" si="5"/>
        <v>0.53828866309901724</v>
      </c>
    </row>
    <row r="19" spans="1:21" ht="6.75" customHeight="1" x14ac:dyDescent="0.25">
      <c r="S19" s="340"/>
      <c r="T19" s="340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6" t="s">
        <v>34</v>
      </c>
    </row>
    <row r="3" spans="1:18" ht="8.25" customHeight="1" thickBot="1" x14ac:dyDescent="0.3"/>
    <row r="4" spans="1:18" x14ac:dyDescent="0.25">
      <c r="A4" s="418" t="s">
        <v>3</v>
      </c>
      <c r="B4" s="404" t="s">
        <v>1</v>
      </c>
      <c r="C4" s="399"/>
      <c r="D4" s="404" t="s">
        <v>13</v>
      </c>
      <c r="E4" s="399"/>
      <c r="F4" s="416" t="s">
        <v>115</v>
      </c>
      <c r="G4" s="417"/>
      <c r="I4" s="414" t="s">
        <v>20</v>
      </c>
      <c r="J4" s="415"/>
      <c r="K4" s="404" t="s">
        <v>13</v>
      </c>
      <c r="L4" s="405"/>
      <c r="M4" s="421" t="s">
        <v>115</v>
      </c>
      <c r="N4" s="417"/>
      <c r="P4" s="410" t="s">
        <v>23</v>
      </c>
      <c r="Q4" s="399"/>
      <c r="R4" s="208" t="s">
        <v>0</v>
      </c>
    </row>
    <row r="5" spans="1:18" x14ac:dyDescent="0.25">
      <c r="A5" s="419"/>
      <c r="B5" s="407" t="s">
        <v>184</v>
      </c>
      <c r="C5" s="395"/>
      <c r="D5" s="407" t="str">
        <f>B5</f>
        <v>jan-dez</v>
      </c>
      <c r="E5" s="395"/>
      <c r="F5" s="407" t="str">
        <f>D5</f>
        <v>jan-dez</v>
      </c>
      <c r="G5" s="396"/>
      <c r="I5" s="409" t="str">
        <f>B5</f>
        <v>jan-dez</v>
      </c>
      <c r="J5" s="395"/>
      <c r="K5" s="407" t="str">
        <f>B5</f>
        <v>jan-dez</v>
      </c>
      <c r="L5" s="408"/>
      <c r="M5" s="395" t="str">
        <f>B5</f>
        <v>jan-dez</v>
      </c>
      <c r="N5" s="396"/>
      <c r="P5" s="409" t="str">
        <f>B5</f>
        <v>jan-dez</v>
      </c>
      <c r="Q5" s="408"/>
      <c r="R5" s="209" t="s">
        <v>111</v>
      </c>
    </row>
    <row r="6" spans="1:18" ht="19.5" customHeight="1" thickBot="1" x14ac:dyDescent="0.3">
      <c r="A6" s="420"/>
      <c r="B6" s="148">
        <f>'5'!E6</f>
        <v>2017</v>
      </c>
      <c r="C6" s="213">
        <f>'5'!F6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149</v>
      </c>
      <c r="B7" s="59">
        <v>83245.839999999982</v>
      </c>
      <c r="C7" s="245">
        <v>82415.170000000013</v>
      </c>
      <c r="D7" s="4">
        <f>B7/$B$33</f>
        <v>0.13948059355183756</v>
      </c>
      <c r="E7" s="247">
        <f>C7/$C$33</f>
        <v>0.13274565857036594</v>
      </c>
      <c r="F7" s="87">
        <f>(C7-B7)/B7</f>
        <v>-9.9785166441947043E-3</v>
      </c>
      <c r="G7" s="101">
        <f>(E7-D7)/D7</f>
        <v>-4.8285821059175553E-2</v>
      </c>
      <c r="I7" s="59">
        <v>25651.039999999997</v>
      </c>
      <c r="J7" s="245">
        <v>25121.474000000002</v>
      </c>
      <c r="K7" s="4">
        <f>I7/$I$33</f>
        <v>0.13816558903761864</v>
      </c>
      <c r="L7" s="247">
        <f>J7/$J$33</f>
        <v>0.12975340789054213</v>
      </c>
      <c r="M7" s="87">
        <f>(J7-I7)/I7</f>
        <v>-2.0645010884548749E-2</v>
      </c>
      <c r="N7" s="101">
        <f>(L7-K7)/K7</f>
        <v>-6.0884777502639285E-2</v>
      </c>
      <c r="P7" s="49">
        <f t="shared" ref="P7:Q33" si="0">(I7/B7)*10</f>
        <v>3.0813599814717474</v>
      </c>
      <c r="Q7" s="253">
        <f t="shared" si="0"/>
        <v>3.0481614003829631</v>
      </c>
      <c r="R7" s="104">
        <f>(Q7-P7)/P7</f>
        <v>-1.0774002806685265E-2</v>
      </c>
    </row>
    <row r="8" spans="1:18" ht="20.100000000000001" customHeight="1" x14ac:dyDescent="0.25">
      <c r="A8" s="14" t="s">
        <v>156</v>
      </c>
      <c r="B8" s="25">
        <v>62404.840000000011</v>
      </c>
      <c r="C8" s="223">
        <v>65148.490000000005</v>
      </c>
      <c r="D8" s="4">
        <f t="shared" ref="D8:D32" si="1">B8/$B$33</f>
        <v>0.1045609501172366</v>
      </c>
      <c r="E8" s="229">
        <f t="shared" ref="E8:E32" si="2">C8/$C$33</f>
        <v>0.10493431257758612</v>
      </c>
      <c r="F8" s="87">
        <f t="shared" ref="F8:F33" si="3">(C8-B8)/B8</f>
        <v>4.3965339867869123E-2</v>
      </c>
      <c r="G8" s="83">
        <f t="shared" ref="G8:G32" si="4">(E8-D8)/D8</f>
        <v>3.5707638456890481E-3</v>
      </c>
      <c r="I8" s="25">
        <v>19498.085999999999</v>
      </c>
      <c r="J8" s="223">
        <v>22597.083999999995</v>
      </c>
      <c r="K8" s="4">
        <f t="shared" ref="K8:K32" si="5">I8/$I$33</f>
        <v>0.10502359893774854</v>
      </c>
      <c r="L8" s="229">
        <f t="shared" ref="L8:L32" si="6">J8/$J$33</f>
        <v>0.1167148335877442</v>
      </c>
      <c r="M8" s="87">
        <f t="shared" ref="M8:M33" si="7">(J8-I8)/I8</f>
        <v>0.15893857479139215</v>
      </c>
      <c r="N8" s="83">
        <f t="shared" ref="N8:N33" si="8">(L8-K8)/K8</f>
        <v>0.11132007251937252</v>
      </c>
      <c r="P8" s="49">
        <f t="shared" si="0"/>
        <v>3.1244509239988432</v>
      </c>
      <c r="Q8" s="254">
        <f t="shared" si="0"/>
        <v>3.4685506908909156</v>
      </c>
      <c r="R8" s="92">
        <f t="shared" ref="R8:R71" si="9">(Q8-P8)/P8</f>
        <v>0.11013127594645486</v>
      </c>
    </row>
    <row r="9" spans="1:18" ht="20.100000000000001" customHeight="1" x14ac:dyDescent="0.25">
      <c r="A9" s="14" t="s">
        <v>152</v>
      </c>
      <c r="B9" s="25">
        <v>55176.30999999999</v>
      </c>
      <c r="C9" s="223">
        <v>60965.65</v>
      </c>
      <c r="D9" s="4">
        <f t="shared" si="1"/>
        <v>9.2449358055612038E-2</v>
      </c>
      <c r="E9" s="229">
        <f t="shared" si="2"/>
        <v>9.8197035320323048E-2</v>
      </c>
      <c r="F9" s="87">
        <f t="shared" si="3"/>
        <v>0.1049243778715904</v>
      </c>
      <c r="G9" s="83">
        <f t="shared" si="4"/>
        <v>6.2171088968011531E-2</v>
      </c>
      <c r="I9" s="25">
        <v>19770.228999999999</v>
      </c>
      <c r="J9" s="223">
        <v>21143.582000000002</v>
      </c>
      <c r="K9" s="4">
        <f t="shared" si="5"/>
        <v>0.10648945755001006</v>
      </c>
      <c r="L9" s="229">
        <f t="shared" si="6"/>
        <v>0.10920743820657676</v>
      </c>
      <c r="M9" s="87">
        <f t="shared" si="7"/>
        <v>6.9465710285905286E-2</v>
      </c>
      <c r="N9" s="83">
        <f t="shared" si="8"/>
        <v>2.5523471704138115E-2</v>
      </c>
      <c r="P9" s="49">
        <f t="shared" si="0"/>
        <v>3.5831009721382245</v>
      </c>
      <c r="Q9" s="254">
        <f t="shared" si="0"/>
        <v>3.4681139297292822</v>
      </c>
      <c r="R9" s="92">
        <f t="shared" si="9"/>
        <v>-3.2091488155948755E-2</v>
      </c>
    </row>
    <row r="10" spans="1:18" ht="20.100000000000001" customHeight="1" x14ac:dyDescent="0.25">
      <c r="A10" s="14" t="s">
        <v>151</v>
      </c>
      <c r="B10" s="25">
        <v>87405.290000000008</v>
      </c>
      <c r="C10" s="223">
        <v>86277.57</v>
      </c>
      <c r="D10" s="4">
        <f t="shared" si="1"/>
        <v>0.14644986138370994</v>
      </c>
      <c r="E10" s="229">
        <f t="shared" si="2"/>
        <v>0.13896680489163396</v>
      </c>
      <c r="F10" s="87">
        <f t="shared" si="3"/>
        <v>-1.2902193906112559E-2</v>
      </c>
      <c r="G10" s="83">
        <f t="shared" si="4"/>
        <v>-5.1096371286209641E-2</v>
      </c>
      <c r="I10" s="25">
        <v>20682.985000000001</v>
      </c>
      <c r="J10" s="223">
        <v>20806.771000000004</v>
      </c>
      <c r="K10" s="4">
        <f t="shared" si="5"/>
        <v>0.11140588473532578</v>
      </c>
      <c r="L10" s="229">
        <f t="shared" si="6"/>
        <v>0.10746779605560182</v>
      </c>
      <c r="M10" s="87">
        <f t="shared" si="7"/>
        <v>5.9849194881688352E-3</v>
      </c>
      <c r="N10" s="83">
        <f t="shared" si="8"/>
        <v>-3.5349018492873495E-2</v>
      </c>
      <c r="P10" s="49">
        <f t="shared" si="0"/>
        <v>2.3663310309936616</v>
      </c>
      <c r="Q10" s="254">
        <f t="shared" si="0"/>
        <v>2.4116083705185485</v>
      </c>
      <c r="R10" s="92">
        <f t="shared" si="9"/>
        <v>1.9133983762987791E-2</v>
      </c>
    </row>
    <row r="11" spans="1:18" ht="20.100000000000001" customHeight="1" x14ac:dyDescent="0.25">
      <c r="A11" s="14" t="s">
        <v>146</v>
      </c>
      <c r="B11" s="25">
        <v>38363.97</v>
      </c>
      <c r="C11" s="223">
        <v>50861.51</v>
      </c>
      <c r="D11" s="4">
        <f t="shared" si="1"/>
        <v>6.4279840369259184E-2</v>
      </c>
      <c r="E11" s="229">
        <f t="shared" si="2"/>
        <v>8.192235289732766E-2</v>
      </c>
      <c r="F11" s="87">
        <f t="shared" si="3"/>
        <v>0.32576242761111535</v>
      </c>
      <c r="G11" s="83">
        <f t="shared" si="4"/>
        <v>0.27446416211863728</v>
      </c>
      <c r="I11" s="25">
        <v>10302.025</v>
      </c>
      <c r="J11" s="223">
        <v>13661.772000000001</v>
      </c>
      <c r="K11" s="4">
        <f t="shared" si="5"/>
        <v>5.5490356430198277E-2</v>
      </c>
      <c r="L11" s="229">
        <f t="shared" si="6"/>
        <v>7.05635933155669E-2</v>
      </c>
      <c r="M11" s="87">
        <f t="shared" si="7"/>
        <v>0.32612491233519636</v>
      </c>
      <c r="N11" s="83">
        <f t="shared" si="8"/>
        <v>0.27163705290538831</v>
      </c>
      <c r="P11" s="49">
        <f t="shared" si="0"/>
        <v>2.6853386132874153</v>
      </c>
      <c r="Q11" s="254">
        <f t="shared" si="0"/>
        <v>2.686072827959689</v>
      </c>
      <c r="R11" s="92">
        <f t="shared" si="9"/>
        <v>2.7341604840475423E-4</v>
      </c>
    </row>
    <row r="12" spans="1:18" ht="20.100000000000001" customHeight="1" x14ac:dyDescent="0.25">
      <c r="A12" s="14" t="s">
        <v>145</v>
      </c>
      <c r="B12" s="25">
        <v>52898.889999999992</v>
      </c>
      <c r="C12" s="223">
        <v>53351.5</v>
      </c>
      <c r="D12" s="4">
        <f t="shared" si="1"/>
        <v>8.8633480969539921E-2</v>
      </c>
      <c r="E12" s="229">
        <f t="shared" si="2"/>
        <v>8.5932966020902182E-2</v>
      </c>
      <c r="F12" s="87">
        <f t="shared" si="3"/>
        <v>8.55613416463007E-3</v>
      </c>
      <c r="G12" s="83">
        <f t="shared" si="4"/>
        <v>-3.0468339041832361E-2</v>
      </c>
      <c r="I12" s="25">
        <v>13488.773000000001</v>
      </c>
      <c r="J12" s="223">
        <v>12508.445999999998</v>
      </c>
      <c r="K12" s="4">
        <f t="shared" si="5"/>
        <v>7.265531015271609E-2</v>
      </c>
      <c r="L12" s="229">
        <f t="shared" si="6"/>
        <v>6.4606618859817694E-2</v>
      </c>
      <c r="M12" s="87">
        <f t="shared" si="7"/>
        <v>-7.2677255373784028E-2</v>
      </c>
      <c r="N12" s="83">
        <f t="shared" si="8"/>
        <v>-0.11077911959883789</v>
      </c>
      <c r="P12" s="49">
        <f t="shared" si="0"/>
        <v>2.5499160757437451</v>
      </c>
      <c r="Q12" s="254">
        <f t="shared" si="0"/>
        <v>2.3445350177595752</v>
      </c>
      <c r="R12" s="92">
        <f t="shared" si="9"/>
        <v>-8.0544242195996804E-2</v>
      </c>
    </row>
    <row r="13" spans="1:18" ht="20.100000000000001" customHeight="1" x14ac:dyDescent="0.25">
      <c r="A13" s="14" t="s">
        <v>155</v>
      </c>
      <c r="B13" s="25">
        <v>31870.309999999998</v>
      </c>
      <c r="C13" s="223">
        <v>33790.949999999997</v>
      </c>
      <c r="D13" s="4">
        <f t="shared" si="1"/>
        <v>5.3399542313238291E-2</v>
      </c>
      <c r="E13" s="229">
        <f t="shared" si="2"/>
        <v>5.4426896304021526E-2</v>
      </c>
      <c r="F13" s="87">
        <f t="shared" si="3"/>
        <v>6.0264239663812481E-2</v>
      </c>
      <c r="G13" s="83">
        <f t="shared" si="4"/>
        <v>1.923900367454167E-2</v>
      </c>
      <c r="I13" s="25">
        <v>11885.213</v>
      </c>
      <c r="J13" s="223">
        <v>12446.513999999999</v>
      </c>
      <c r="K13" s="4">
        <f t="shared" si="5"/>
        <v>6.4017967886782073E-2</v>
      </c>
      <c r="L13" s="229">
        <f t="shared" si="6"/>
        <v>6.4286737627630569E-2</v>
      </c>
      <c r="M13" s="87">
        <f t="shared" si="7"/>
        <v>4.7226835564495098E-2</v>
      </c>
      <c r="N13" s="83">
        <f t="shared" si="8"/>
        <v>4.1983485218372446E-3</v>
      </c>
      <c r="P13" s="49">
        <f t="shared" si="0"/>
        <v>3.729242985085492</v>
      </c>
      <c r="Q13" s="254">
        <f t="shared" si="0"/>
        <v>3.6833868239868961</v>
      </c>
      <c r="R13" s="92">
        <f t="shared" si="9"/>
        <v>-1.2296372556572543E-2</v>
      </c>
    </row>
    <row r="14" spans="1:18" ht="20.100000000000001" customHeight="1" x14ac:dyDescent="0.25">
      <c r="A14" s="14" t="s">
        <v>169</v>
      </c>
      <c r="B14" s="25">
        <v>24954.280000000002</v>
      </c>
      <c r="C14" s="223">
        <v>22501.680000000004</v>
      </c>
      <c r="D14" s="4">
        <f t="shared" si="1"/>
        <v>4.1811552217609314E-2</v>
      </c>
      <c r="E14" s="229">
        <f t="shared" si="2"/>
        <v>3.62433315436907E-2</v>
      </c>
      <c r="F14" s="87">
        <f t="shared" si="3"/>
        <v>-9.8283741306100528E-2</v>
      </c>
      <c r="G14" s="83">
        <f t="shared" si="4"/>
        <v>-0.133174215703322</v>
      </c>
      <c r="I14" s="25">
        <v>10762.793999999998</v>
      </c>
      <c r="J14" s="223">
        <v>10187.412999999999</v>
      </c>
      <c r="K14" s="4">
        <f t="shared" si="5"/>
        <v>5.7972221504490558E-2</v>
      </c>
      <c r="L14" s="229">
        <f t="shared" si="6"/>
        <v>5.2618391513906043E-2</v>
      </c>
      <c r="M14" s="87">
        <f t="shared" si="7"/>
        <v>-5.3460188869172774E-2</v>
      </c>
      <c r="N14" s="83">
        <f t="shared" si="8"/>
        <v>-9.2351644488383192E-2</v>
      </c>
      <c r="P14" s="49">
        <f t="shared" si="0"/>
        <v>4.3130052239535646</v>
      </c>
      <c r="Q14" s="254">
        <f t="shared" si="0"/>
        <v>4.5274010651649101</v>
      </c>
      <c r="R14" s="92">
        <f t="shared" si="9"/>
        <v>4.9709154076752367E-2</v>
      </c>
    </row>
    <row r="15" spans="1:18" ht="20.100000000000001" customHeight="1" x14ac:dyDescent="0.25">
      <c r="A15" s="14" t="s">
        <v>161</v>
      </c>
      <c r="B15" s="25">
        <v>16169.95</v>
      </c>
      <c r="C15" s="223">
        <v>16230.36</v>
      </c>
      <c r="D15" s="4">
        <f t="shared" si="1"/>
        <v>2.7093176352158094E-2</v>
      </c>
      <c r="E15" s="229">
        <f t="shared" si="2"/>
        <v>2.6142151099538158E-2</v>
      </c>
      <c r="F15" s="87">
        <f t="shared" si="3"/>
        <v>3.7359422880095393E-3</v>
      </c>
      <c r="G15" s="83">
        <f t="shared" si="4"/>
        <v>-3.5102021271277893E-2</v>
      </c>
      <c r="I15" s="25">
        <v>6424.2909999999993</v>
      </c>
      <c r="J15" s="223">
        <v>6702.9009999999998</v>
      </c>
      <c r="K15" s="4">
        <f t="shared" si="5"/>
        <v>3.4603507310583585E-2</v>
      </c>
      <c r="L15" s="229">
        <f t="shared" si="6"/>
        <v>3.4620749065238876E-2</v>
      </c>
      <c r="M15" s="87">
        <f t="shared" si="7"/>
        <v>4.3368209814904184E-2</v>
      </c>
      <c r="N15" s="83">
        <f t="shared" si="8"/>
        <v>4.9826610061626264E-4</v>
      </c>
      <c r="P15" s="49">
        <f t="shared" si="0"/>
        <v>3.9729813635787363</v>
      </c>
      <c r="Q15" s="254">
        <f t="shared" si="0"/>
        <v>4.1298535583930365</v>
      </c>
      <c r="R15" s="92">
        <f t="shared" si="9"/>
        <v>3.9484754761848324E-2</v>
      </c>
    </row>
    <row r="16" spans="1:18" ht="20.100000000000001" customHeight="1" x14ac:dyDescent="0.25">
      <c r="A16" s="14" t="s">
        <v>158</v>
      </c>
      <c r="B16" s="25">
        <v>22202.770000000004</v>
      </c>
      <c r="C16" s="223">
        <v>23247.85</v>
      </c>
      <c r="D16" s="4">
        <f t="shared" si="1"/>
        <v>3.7201324872148972E-2</v>
      </c>
      <c r="E16" s="229">
        <f t="shared" si="2"/>
        <v>3.744518343643629E-2</v>
      </c>
      <c r="F16" s="87">
        <f t="shared" si="3"/>
        <v>4.7069802551663341E-2</v>
      </c>
      <c r="G16" s="83">
        <f t="shared" si="4"/>
        <v>6.5551042906507942E-3</v>
      </c>
      <c r="I16" s="25">
        <v>5642.58</v>
      </c>
      <c r="J16" s="223">
        <v>6100.6220000000003</v>
      </c>
      <c r="K16" s="4">
        <f t="shared" si="5"/>
        <v>3.0392934921620575E-2</v>
      </c>
      <c r="L16" s="229">
        <f t="shared" si="6"/>
        <v>3.1509954183103067E-2</v>
      </c>
      <c r="M16" s="87">
        <f t="shared" si="7"/>
        <v>8.1175986871253991E-2</v>
      </c>
      <c r="N16" s="83">
        <f t="shared" si="8"/>
        <v>3.6752596100479915E-2</v>
      </c>
      <c r="P16" s="49">
        <f t="shared" si="0"/>
        <v>2.5413856018866108</v>
      </c>
      <c r="Q16" s="254">
        <f t="shared" si="0"/>
        <v>2.6241661056828915</v>
      </c>
      <c r="R16" s="92">
        <f t="shared" si="9"/>
        <v>3.2572980556287184E-2</v>
      </c>
    </row>
    <row r="17" spans="1:18" ht="20.100000000000001" customHeight="1" x14ac:dyDescent="0.25">
      <c r="A17" s="14" t="s">
        <v>147</v>
      </c>
      <c r="B17" s="25">
        <v>16394.79</v>
      </c>
      <c r="C17" s="223">
        <v>15530.25</v>
      </c>
      <c r="D17" s="4">
        <f t="shared" si="1"/>
        <v>2.7469901683468287E-2</v>
      </c>
      <c r="E17" s="229">
        <f t="shared" si="2"/>
        <v>2.5014487794084817E-2</v>
      </c>
      <c r="F17" s="87">
        <f t="shared" si="3"/>
        <v>-5.2732605907120547E-2</v>
      </c>
      <c r="G17" s="83">
        <f t="shared" si="4"/>
        <v>-8.938560893580362E-2</v>
      </c>
      <c r="I17" s="25">
        <v>5563.625</v>
      </c>
      <c r="J17" s="223">
        <v>5051.5450000000001</v>
      </c>
      <c r="K17" s="4">
        <f t="shared" si="5"/>
        <v>2.9967655319605796E-2</v>
      </c>
      <c r="L17" s="229">
        <f t="shared" si="6"/>
        <v>2.6091429940075517E-2</v>
      </c>
      <c r="M17" s="87">
        <f t="shared" si="7"/>
        <v>-9.2040710867465E-2</v>
      </c>
      <c r="N17" s="83">
        <f t="shared" si="8"/>
        <v>-0.12934696886327068</v>
      </c>
      <c r="P17" s="49">
        <f t="shared" si="0"/>
        <v>3.3935323355773388</v>
      </c>
      <c r="Q17" s="254">
        <f t="shared" si="0"/>
        <v>3.2527132531672058</v>
      </c>
      <c r="R17" s="92">
        <f t="shared" si="9"/>
        <v>-4.149631371824708E-2</v>
      </c>
    </row>
    <row r="18" spans="1:18" ht="20.100000000000001" customHeight="1" x14ac:dyDescent="0.25">
      <c r="A18" s="14" t="s">
        <v>160</v>
      </c>
      <c r="B18" s="25">
        <v>13194.279999999999</v>
      </c>
      <c r="C18" s="223">
        <v>13243.470000000001</v>
      </c>
      <c r="D18" s="4">
        <f t="shared" si="1"/>
        <v>2.2107363033265562E-2</v>
      </c>
      <c r="E18" s="229">
        <f t="shared" si="2"/>
        <v>2.1331183893776886E-2</v>
      </c>
      <c r="F18" s="87">
        <f t="shared" si="3"/>
        <v>3.7281306748077449E-3</v>
      </c>
      <c r="G18" s="83">
        <f t="shared" si="4"/>
        <v>-3.5109530626549069E-2</v>
      </c>
      <c r="I18" s="25">
        <v>3183.6370000000002</v>
      </c>
      <c r="J18" s="223">
        <v>3235.1109999999999</v>
      </c>
      <c r="K18" s="4">
        <f t="shared" si="5"/>
        <v>1.7148196774359133E-2</v>
      </c>
      <c r="L18" s="229">
        <f t="shared" si="6"/>
        <v>1.6709476408676482E-2</v>
      </c>
      <c r="M18" s="87">
        <f t="shared" si="7"/>
        <v>1.6168300594571462E-2</v>
      </c>
      <c r="N18" s="83">
        <f t="shared" si="8"/>
        <v>-2.5584052449097634E-2</v>
      </c>
      <c r="P18" s="49">
        <f t="shared" si="0"/>
        <v>2.4128917985672582</v>
      </c>
      <c r="Q18" s="254">
        <f t="shared" si="0"/>
        <v>2.4427970916987767</v>
      </c>
      <c r="R18" s="92">
        <f t="shared" si="9"/>
        <v>1.2393963603869768E-2</v>
      </c>
    </row>
    <row r="19" spans="1:18" ht="20.100000000000001" customHeight="1" x14ac:dyDescent="0.25">
      <c r="A19" s="14" t="s">
        <v>166</v>
      </c>
      <c r="B19" s="25">
        <v>10274.99</v>
      </c>
      <c r="C19" s="223">
        <v>9483.57</v>
      </c>
      <c r="D19" s="4">
        <f t="shared" si="1"/>
        <v>1.7216015886670082E-2</v>
      </c>
      <c r="E19" s="229">
        <f t="shared" si="2"/>
        <v>1.5275133755692854E-2</v>
      </c>
      <c r="F19" s="87">
        <f t="shared" si="3"/>
        <v>-7.7023919244690264E-2</v>
      </c>
      <c r="G19" s="83">
        <f t="shared" si="4"/>
        <v>-0.11273700859442189</v>
      </c>
      <c r="I19" s="25">
        <v>3492.9879999999998</v>
      </c>
      <c r="J19" s="223">
        <v>3206.6950000000002</v>
      </c>
      <c r="K19" s="4">
        <f t="shared" si="5"/>
        <v>1.8814470856594254E-2</v>
      </c>
      <c r="L19" s="229">
        <f t="shared" si="6"/>
        <v>1.6562706643549738E-2</v>
      </c>
      <c r="M19" s="87">
        <f t="shared" si="7"/>
        <v>-8.1962205424123899E-2</v>
      </c>
      <c r="N19" s="83">
        <f t="shared" si="8"/>
        <v>-0.11968256934822584</v>
      </c>
      <c r="P19" s="49">
        <f t="shared" si="0"/>
        <v>3.3995050116837096</v>
      </c>
      <c r="Q19" s="254">
        <f t="shared" si="0"/>
        <v>3.3813163186437176</v>
      </c>
      <c r="R19" s="92">
        <f t="shared" si="9"/>
        <v>-5.3503945361102504E-3</v>
      </c>
    </row>
    <row r="20" spans="1:18" ht="20.100000000000001" customHeight="1" x14ac:dyDescent="0.25">
      <c r="A20" s="14" t="s">
        <v>148</v>
      </c>
      <c r="B20" s="25">
        <v>10479.049999999999</v>
      </c>
      <c r="C20" s="223">
        <v>11271.77</v>
      </c>
      <c r="D20" s="4">
        <f t="shared" si="1"/>
        <v>1.7557923781649432E-2</v>
      </c>
      <c r="E20" s="229">
        <f t="shared" si="2"/>
        <v>1.8155377607104291E-2</v>
      </c>
      <c r="F20" s="87">
        <f t="shared" si="3"/>
        <v>7.5648078785767917E-2</v>
      </c>
      <c r="G20" s="83">
        <f t="shared" si="4"/>
        <v>3.4027589644698431E-2</v>
      </c>
      <c r="I20" s="25">
        <v>3172.0249999999996</v>
      </c>
      <c r="J20" s="223">
        <v>3164.1660000000002</v>
      </c>
      <c r="K20" s="4">
        <f t="shared" si="5"/>
        <v>1.7085650428483687E-2</v>
      </c>
      <c r="L20" s="229">
        <f t="shared" si="6"/>
        <v>1.6343042674621128E-2</v>
      </c>
      <c r="M20" s="87">
        <f t="shared" si="7"/>
        <v>-2.4775971185597434E-3</v>
      </c>
      <c r="N20" s="83">
        <f t="shared" si="8"/>
        <v>-4.3463826968187784E-2</v>
      </c>
      <c r="P20" s="49">
        <f t="shared" si="0"/>
        <v>3.0270158077306624</v>
      </c>
      <c r="Q20" s="254">
        <f t="shared" si="0"/>
        <v>2.8071598338149202</v>
      </c>
      <c r="R20" s="92">
        <f t="shared" si="9"/>
        <v>-7.2631260581545176E-2</v>
      </c>
    </row>
    <row r="21" spans="1:18" ht="20.100000000000001" customHeight="1" x14ac:dyDescent="0.25">
      <c r="A21" s="14" t="s">
        <v>153</v>
      </c>
      <c r="B21" s="25">
        <v>7905.46</v>
      </c>
      <c r="C21" s="223">
        <v>8195.7800000000025</v>
      </c>
      <c r="D21" s="4">
        <f t="shared" si="1"/>
        <v>1.3245806073916847E-2</v>
      </c>
      <c r="E21" s="229">
        <f t="shared" si="2"/>
        <v>1.3200897524058178E-2</v>
      </c>
      <c r="F21" s="87">
        <f t="shared" si="3"/>
        <v>3.6723985701022137E-2</v>
      </c>
      <c r="G21" s="83">
        <f t="shared" si="4"/>
        <v>-3.3903976555342318E-3</v>
      </c>
      <c r="I21" s="25">
        <v>2527.2069999999994</v>
      </c>
      <c r="J21" s="223">
        <v>2927.2080000000001</v>
      </c>
      <c r="K21" s="4">
        <f t="shared" si="5"/>
        <v>1.3612432235690756E-2</v>
      </c>
      <c r="L21" s="229">
        <f t="shared" si="6"/>
        <v>1.5119145222308932E-2</v>
      </c>
      <c r="M21" s="87">
        <f t="shared" si="7"/>
        <v>0.15827789334233433</v>
      </c>
      <c r="N21" s="83">
        <f t="shared" si="8"/>
        <v>0.11068653716913941</v>
      </c>
      <c r="P21" s="49">
        <f t="shared" si="0"/>
        <v>3.1967867777460128</v>
      </c>
      <c r="Q21" s="254">
        <f t="shared" si="0"/>
        <v>3.5716039229945156</v>
      </c>
      <c r="R21" s="92">
        <f t="shared" si="9"/>
        <v>0.11724809044436127</v>
      </c>
    </row>
    <row r="22" spans="1:18" ht="20.100000000000001" customHeight="1" x14ac:dyDescent="0.25">
      <c r="A22" s="14" t="s">
        <v>165</v>
      </c>
      <c r="B22" s="25">
        <v>6657.3799999999992</v>
      </c>
      <c r="C22" s="223">
        <v>8418.27</v>
      </c>
      <c r="D22" s="4">
        <f t="shared" si="1"/>
        <v>1.1154615220413807E-2</v>
      </c>
      <c r="E22" s="229">
        <f t="shared" si="2"/>
        <v>1.3559260936708064E-2</v>
      </c>
      <c r="F22" s="87">
        <f t="shared" si="3"/>
        <v>0.26450195121804698</v>
      </c>
      <c r="G22" s="83">
        <f t="shared" si="4"/>
        <v>0.21557406228531933</v>
      </c>
      <c r="I22" s="25">
        <v>2336.489</v>
      </c>
      <c r="J22" s="223">
        <v>2923.1149999999998</v>
      </c>
      <c r="K22" s="4">
        <f t="shared" si="5"/>
        <v>1.2585157520510535E-2</v>
      </c>
      <c r="L22" s="229">
        <f t="shared" si="6"/>
        <v>1.5098004715247283E-2</v>
      </c>
      <c r="M22" s="87">
        <f t="shared" si="7"/>
        <v>0.25107158647012667</v>
      </c>
      <c r="N22" s="83">
        <f t="shared" si="8"/>
        <v>0.19966752030250398</v>
      </c>
      <c r="P22" s="49">
        <f t="shared" si="0"/>
        <v>3.5096224040087849</v>
      </c>
      <c r="Q22" s="254">
        <f t="shared" si="0"/>
        <v>3.4723464559820485</v>
      </c>
      <c r="R22" s="92">
        <f t="shared" si="9"/>
        <v>-1.0621070797860991E-2</v>
      </c>
    </row>
    <row r="23" spans="1:18" ht="20.100000000000001" customHeight="1" x14ac:dyDescent="0.25">
      <c r="A23" s="14" t="s">
        <v>170</v>
      </c>
      <c r="B23" s="25">
        <v>4488.57</v>
      </c>
      <c r="C23" s="223">
        <v>4012.33</v>
      </c>
      <c r="D23" s="4">
        <f t="shared" si="1"/>
        <v>7.5207170448273646E-3</v>
      </c>
      <c r="E23" s="229">
        <f t="shared" si="2"/>
        <v>6.4626377431683544E-3</v>
      </c>
      <c r="F23" s="87">
        <f t="shared" si="3"/>
        <v>-0.10610060665200717</v>
      </c>
      <c r="G23" s="83">
        <f t="shared" si="4"/>
        <v>-0.14068861989519219</v>
      </c>
      <c r="I23" s="25">
        <v>2626.6369999999997</v>
      </c>
      <c r="J23" s="223">
        <v>2570.6430000000005</v>
      </c>
      <c r="K23" s="4">
        <f t="shared" si="5"/>
        <v>1.4147997441546366E-2</v>
      </c>
      <c r="L23" s="229">
        <f t="shared" si="6"/>
        <v>1.3277472879177668E-2</v>
      </c>
      <c r="M23" s="87">
        <f t="shared" si="7"/>
        <v>-2.1317753461936019E-2</v>
      </c>
      <c r="N23" s="83">
        <f t="shared" si="8"/>
        <v>-6.1529878413206021E-2</v>
      </c>
      <c r="P23" s="49">
        <f t="shared" si="0"/>
        <v>5.8518347714305445</v>
      </c>
      <c r="Q23" s="254">
        <f t="shared" si="0"/>
        <v>6.4068583591080506</v>
      </c>
      <c r="R23" s="92">
        <f t="shared" si="9"/>
        <v>9.4846079794871668E-2</v>
      </c>
    </row>
    <row r="24" spans="1:18" ht="20.100000000000001" customHeight="1" x14ac:dyDescent="0.25">
      <c r="A24" s="14" t="s">
        <v>150</v>
      </c>
      <c r="B24" s="25">
        <v>4381.05</v>
      </c>
      <c r="C24" s="223">
        <v>6244.02</v>
      </c>
      <c r="D24" s="4">
        <f t="shared" si="1"/>
        <v>7.3405644579990796E-3</v>
      </c>
      <c r="E24" s="229">
        <f t="shared" si="2"/>
        <v>1.0057208485119137E-2</v>
      </c>
      <c r="F24" s="87">
        <f t="shared" ref="F24:F25" si="10">(C24-B24)/B24</f>
        <v>0.42523367685828745</v>
      </c>
      <c r="G24" s="83">
        <f t="shared" ref="G24:G25" si="11">(E24-D24)/D24</f>
        <v>0.37008652981171036</v>
      </c>
      <c r="I24" s="25">
        <v>1707.143</v>
      </c>
      <c r="J24" s="223">
        <v>2285.9260000000004</v>
      </c>
      <c r="K24" s="4">
        <f t="shared" si="5"/>
        <v>9.1952770011058966E-3</v>
      </c>
      <c r="L24" s="229">
        <f t="shared" si="6"/>
        <v>1.1806898300855892E-2</v>
      </c>
      <c r="M24" s="87">
        <f t="shared" ref="M24:M25" si="12">(J24-I24)/I24</f>
        <v>0.3390360385743903</v>
      </c>
      <c r="N24" s="83">
        <f t="shared" ref="N24:N25" si="13">(L24-K24)/K24</f>
        <v>0.28401768640965369</v>
      </c>
      <c r="P24" s="49">
        <f t="shared" ref="P24:P27" si="14">(I24/B24)*10</f>
        <v>3.8966526289359855</v>
      </c>
      <c r="Q24" s="254">
        <f t="shared" ref="Q24:Q27" si="15">(J24/C24)*10</f>
        <v>3.6609844299025314</v>
      </c>
      <c r="R24" s="92">
        <f t="shared" ref="R24:R27" si="16">(Q24-P24)/P24</f>
        <v>-6.047965304461983E-2</v>
      </c>
    </row>
    <row r="25" spans="1:18" ht="20.100000000000001" customHeight="1" x14ac:dyDescent="0.25">
      <c r="A25" s="14" t="s">
        <v>154</v>
      </c>
      <c r="B25" s="25">
        <v>880.93999999999994</v>
      </c>
      <c r="C25" s="223">
        <v>962.61999999999989</v>
      </c>
      <c r="D25" s="4">
        <f t="shared" si="1"/>
        <v>1.4760381309571241E-3</v>
      </c>
      <c r="E25" s="229">
        <f t="shared" si="2"/>
        <v>1.5504867107961509E-3</v>
      </c>
      <c r="F25" s="87">
        <f t="shared" si="10"/>
        <v>9.2719140917656095E-2</v>
      </c>
      <c r="G25" s="83">
        <f t="shared" si="11"/>
        <v>5.043811421778871E-2</v>
      </c>
      <c r="I25" s="25">
        <v>1727.876</v>
      </c>
      <c r="J25" s="223">
        <v>1815.549</v>
      </c>
      <c r="K25" s="4">
        <f t="shared" si="5"/>
        <v>9.3069522843504341E-3</v>
      </c>
      <c r="L25" s="229">
        <f t="shared" si="6"/>
        <v>9.3773824713576075E-3</v>
      </c>
      <c r="M25" s="87">
        <f t="shared" si="12"/>
        <v>5.0740330903375014E-2</v>
      </c>
      <c r="N25" s="83">
        <f t="shared" si="13"/>
        <v>7.5674812608206047E-3</v>
      </c>
      <c r="P25" s="49">
        <f t="shared" si="14"/>
        <v>19.614003223829094</v>
      </c>
      <c r="Q25" s="254">
        <f t="shared" si="15"/>
        <v>18.860495314869837</v>
      </c>
      <c r="R25" s="92">
        <f t="shared" si="16"/>
        <v>-3.8416834154682854E-2</v>
      </c>
    </row>
    <row r="26" spans="1:18" ht="20.100000000000001" customHeight="1" x14ac:dyDescent="0.25">
      <c r="A26" s="14" t="s">
        <v>168</v>
      </c>
      <c r="B26" s="25">
        <v>5380.2300000000005</v>
      </c>
      <c r="C26" s="223">
        <v>5037.82</v>
      </c>
      <c r="D26" s="4">
        <f t="shared" si="1"/>
        <v>9.0147168176260006E-3</v>
      </c>
      <c r="E26" s="229">
        <f t="shared" si="2"/>
        <v>8.1143888152989396E-3</v>
      </c>
      <c r="F26" s="87">
        <f t="shared" si="3"/>
        <v>-6.3642260646849802E-2</v>
      </c>
      <c r="G26" s="83">
        <f t="shared" si="4"/>
        <v>-9.987313196202649E-2</v>
      </c>
      <c r="I26" s="25">
        <v>1742.374</v>
      </c>
      <c r="J26" s="223">
        <v>1658.3920000000001</v>
      </c>
      <c r="K26" s="4">
        <f t="shared" si="5"/>
        <v>9.3850436486720128E-3</v>
      </c>
      <c r="L26" s="229">
        <f t="shared" si="6"/>
        <v>8.5656603437525968E-3</v>
      </c>
      <c r="M26" s="87">
        <f t="shared" si="7"/>
        <v>-4.8199755046849854E-2</v>
      </c>
      <c r="N26" s="83">
        <f t="shared" si="8"/>
        <v>-8.730735152578209E-2</v>
      </c>
      <c r="P26" s="49">
        <f t="shared" si="14"/>
        <v>3.2384749350864177</v>
      </c>
      <c r="Q26" s="254">
        <f t="shared" si="15"/>
        <v>3.2918841880019531</v>
      </c>
      <c r="R26" s="92">
        <f t="shared" si="16"/>
        <v>1.6492100135433112E-2</v>
      </c>
    </row>
    <row r="27" spans="1:18" ht="20.100000000000001" customHeight="1" x14ac:dyDescent="0.25">
      <c r="A27" s="14" t="s">
        <v>192</v>
      </c>
      <c r="B27" s="25">
        <v>2882.58</v>
      </c>
      <c r="C27" s="223">
        <v>3559.36</v>
      </c>
      <c r="D27" s="4">
        <f t="shared" si="1"/>
        <v>4.8298385764460544E-3</v>
      </c>
      <c r="E27" s="229">
        <f t="shared" si="2"/>
        <v>5.733041469052574E-3</v>
      </c>
      <c r="F27" s="87">
        <f t="shared" si="3"/>
        <v>0.23478272936050351</v>
      </c>
      <c r="G27" s="83">
        <f t="shared" si="4"/>
        <v>0.18700477838145979</v>
      </c>
      <c r="I27" s="25">
        <v>922.30799999999988</v>
      </c>
      <c r="J27" s="223">
        <v>1340.8390000000002</v>
      </c>
      <c r="K27" s="4">
        <f t="shared" si="5"/>
        <v>4.9678776413785933E-3</v>
      </c>
      <c r="L27" s="229">
        <f t="shared" si="6"/>
        <v>6.9254865252949185E-3</v>
      </c>
      <c r="M27" s="87">
        <f t="shared" si="7"/>
        <v>0.45378658756077184</v>
      </c>
      <c r="N27" s="83">
        <f t="shared" si="8"/>
        <v>0.39405336146183462</v>
      </c>
      <c r="P27" s="49">
        <f t="shared" si="14"/>
        <v>3.1995920321378764</v>
      </c>
      <c r="Q27" s="254">
        <f t="shared" si="15"/>
        <v>3.7670789130630227</v>
      </c>
      <c r="R27" s="92">
        <f t="shared" si="16"/>
        <v>0.17736226219627374</v>
      </c>
    </row>
    <row r="28" spans="1:18" ht="20.100000000000001" customHeight="1" x14ac:dyDescent="0.25">
      <c r="A28" s="14" t="s">
        <v>194</v>
      </c>
      <c r="B28" s="25">
        <v>5078.42</v>
      </c>
      <c r="C28" s="223">
        <v>4859.8099999999995</v>
      </c>
      <c r="D28" s="4">
        <f t="shared" si="1"/>
        <v>8.5090262276832467E-3</v>
      </c>
      <c r="E28" s="229">
        <f t="shared" si="2"/>
        <v>7.8276690926785669E-3</v>
      </c>
      <c r="F28" s="87">
        <f t="shared" si="3"/>
        <v>-4.3046853155115285E-2</v>
      </c>
      <c r="G28" s="83">
        <f t="shared" si="4"/>
        <v>-8.0074630959292861E-2</v>
      </c>
      <c r="I28" s="25">
        <v>1235.385</v>
      </c>
      <c r="J28" s="223">
        <v>1229.0039999999999</v>
      </c>
      <c r="K28" s="4">
        <f t="shared" si="5"/>
        <v>6.6542212796533206E-3</v>
      </c>
      <c r="L28" s="229">
        <f t="shared" si="6"/>
        <v>6.3478543222068827E-3</v>
      </c>
      <c r="M28" s="87">
        <f t="shared" si="7"/>
        <v>-5.1651914180600262E-3</v>
      </c>
      <c r="N28" s="83">
        <f t="shared" si="8"/>
        <v>-4.6040993314006434E-2</v>
      </c>
      <c r="P28" s="49">
        <f t="shared" si="0"/>
        <v>2.4326168375203312</v>
      </c>
      <c r="Q28" s="254">
        <f t="shared" si="0"/>
        <v>2.5289136818106055</v>
      </c>
      <c r="R28" s="92">
        <f t="shared" si="9"/>
        <v>3.9585701621811402E-2</v>
      </c>
    </row>
    <row r="29" spans="1:18" ht="20.100000000000001" customHeight="1" x14ac:dyDescent="0.25">
      <c r="A29" s="14" t="s">
        <v>171</v>
      </c>
      <c r="B29" s="25">
        <v>3613.94</v>
      </c>
      <c r="C29" s="223">
        <v>3638.7</v>
      </c>
      <c r="D29" s="4">
        <f t="shared" si="1"/>
        <v>6.055251484767623E-3</v>
      </c>
      <c r="E29" s="229">
        <f t="shared" si="2"/>
        <v>5.8608339683093582E-3</v>
      </c>
      <c r="F29" s="87">
        <f>(C29-B29)/B29</f>
        <v>6.8512482221618964E-3</v>
      </c>
      <c r="G29" s="83">
        <f>(E29-D29)/D29</f>
        <v>-3.2107257138260001E-2</v>
      </c>
      <c r="I29" s="25">
        <v>1278.347</v>
      </c>
      <c r="J29" s="223">
        <v>1191.6859999999999</v>
      </c>
      <c r="K29" s="4">
        <f t="shared" si="5"/>
        <v>6.8856298321421927E-3</v>
      </c>
      <c r="L29" s="229">
        <f t="shared" si="6"/>
        <v>6.1551053746069428E-3</v>
      </c>
      <c r="M29" s="87">
        <f>(J29-I29)/I29</f>
        <v>-6.7791452555526835E-2</v>
      </c>
      <c r="N29" s="83">
        <f>(L29-K29)/K29</f>
        <v>-0.10609406479058081</v>
      </c>
      <c r="P29" s="49">
        <f t="shared" si="0"/>
        <v>3.5372668057577048</v>
      </c>
      <c r="Q29" s="254">
        <f t="shared" si="0"/>
        <v>3.2750322917525487</v>
      </c>
      <c r="R29" s="92">
        <f>(Q29-P29)/P29</f>
        <v>-7.4134784964003803E-2</v>
      </c>
    </row>
    <row r="30" spans="1:18" ht="20.100000000000001" customHeight="1" x14ac:dyDescent="0.25">
      <c r="A30" s="14" t="s">
        <v>164</v>
      </c>
      <c r="B30" s="25">
        <v>3692.9700000000003</v>
      </c>
      <c r="C30" s="223">
        <v>4515.71</v>
      </c>
      <c r="D30" s="4">
        <f t="shared" si="1"/>
        <v>6.187668327560028E-3</v>
      </c>
      <c r="E30" s="229">
        <f t="shared" si="2"/>
        <v>7.2734291255212727E-3</v>
      </c>
      <c r="F30" s="87">
        <f t="shared" si="3"/>
        <v>0.22278545452576104</v>
      </c>
      <c r="G30" s="83">
        <f t="shared" si="4"/>
        <v>0.17547171898746403</v>
      </c>
      <c r="I30" s="25">
        <v>1103.8579999999999</v>
      </c>
      <c r="J30" s="223">
        <v>1069.0720000000001</v>
      </c>
      <c r="K30" s="4">
        <f t="shared" si="5"/>
        <v>5.9457702605386614E-3</v>
      </c>
      <c r="L30" s="229">
        <f t="shared" si="6"/>
        <v>5.5217992097262155E-3</v>
      </c>
      <c r="M30" s="87">
        <f t="shared" si="7"/>
        <v>-3.151311128786477E-2</v>
      </c>
      <c r="N30" s="83">
        <f t="shared" si="8"/>
        <v>-7.1306329076703312E-2</v>
      </c>
      <c r="P30" s="49">
        <f t="shared" si="0"/>
        <v>2.9890792505760944</v>
      </c>
      <c r="Q30" s="254">
        <f t="shared" si="0"/>
        <v>2.3674505227306448</v>
      </c>
      <c r="R30" s="92">
        <f t="shared" si="9"/>
        <v>-0.20796662642037381</v>
      </c>
    </row>
    <row r="31" spans="1:18" ht="20.100000000000001" customHeight="1" x14ac:dyDescent="0.25">
      <c r="A31" s="14" t="s">
        <v>162</v>
      </c>
      <c r="B31" s="25">
        <v>2219.7399999999998</v>
      </c>
      <c r="C31" s="223">
        <v>2672.45</v>
      </c>
      <c r="D31" s="4">
        <f t="shared" si="1"/>
        <v>3.7192327295965293E-3</v>
      </c>
      <c r="E31" s="229">
        <f t="shared" si="2"/>
        <v>4.3045004365867877E-3</v>
      </c>
      <c r="F31" s="87">
        <f t="shared" si="3"/>
        <v>0.20394730914431425</v>
      </c>
      <c r="G31" s="83">
        <f t="shared" si="4"/>
        <v>0.15736248563658708</v>
      </c>
      <c r="I31" s="25">
        <v>651.35500000000002</v>
      </c>
      <c r="J31" s="223">
        <v>856.42400000000009</v>
      </c>
      <c r="K31" s="4">
        <f t="shared" si="5"/>
        <v>3.508428790707827E-3</v>
      </c>
      <c r="L31" s="229">
        <f t="shared" si="6"/>
        <v>4.4234638699643843E-3</v>
      </c>
      <c r="M31" s="87">
        <f t="shared" si="7"/>
        <v>0.31483446047086466</v>
      </c>
      <c r="N31" s="83">
        <f t="shared" si="8"/>
        <v>0.26081050345956958</v>
      </c>
      <c r="P31" s="49">
        <f t="shared" si="0"/>
        <v>2.9343751970951559</v>
      </c>
      <c r="Q31" s="254">
        <f t="shared" si="0"/>
        <v>3.2046399371363359</v>
      </c>
      <c r="R31" s="92">
        <f t="shared" si="9"/>
        <v>9.2102993614696843E-2</v>
      </c>
    </row>
    <row r="32" spans="1:18" ht="20.100000000000001" customHeight="1" thickBot="1" x14ac:dyDescent="0.3">
      <c r="A32" s="14" t="s">
        <v>18</v>
      </c>
      <c r="B32" s="25">
        <f>B33-SUM(B7:B31)</f>
        <v>24610.560000000172</v>
      </c>
      <c r="C32" s="223">
        <f>C33-SUM(C7:C31)</f>
        <v>24413.550000000396</v>
      </c>
      <c r="D32" s="4">
        <f t="shared" si="1"/>
        <v>4.1235640320803256E-2</v>
      </c>
      <c r="E32" s="229">
        <f t="shared" si="2"/>
        <v>3.932276998021856E-2</v>
      </c>
      <c r="F32" s="87">
        <f t="shared" si="3"/>
        <v>-8.0051002496397926E-3</v>
      </c>
      <c r="G32" s="83">
        <f t="shared" si="4"/>
        <v>-4.6388762868795785E-2</v>
      </c>
      <c r="I32" s="25">
        <f>I33-SUM(I7:I31)</f>
        <v>8275.0609999998414</v>
      </c>
      <c r="J32" s="223">
        <f>J33-SUM(J7:J31)</f>
        <v>7807.4040000000095</v>
      </c>
      <c r="K32" s="4">
        <f t="shared" si="5"/>
        <v>4.4572410217566368E-2</v>
      </c>
      <c r="L32" s="229">
        <f t="shared" si="6"/>
        <v>4.0325550792849628E-2</v>
      </c>
      <c r="M32" s="87">
        <f t="shared" si="7"/>
        <v>-5.6514024488742848E-2</v>
      </c>
      <c r="N32" s="83">
        <f t="shared" si="8"/>
        <v>-9.528000402013298E-2</v>
      </c>
      <c r="P32" s="49">
        <f t="shared" si="0"/>
        <v>3.3624025621520937</v>
      </c>
      <c r="Q32" s="254">
        <f t="shared" si="0"/>
        <v>3.1979798103921322</v>
      </c>
      <c r="R32" s="92">
        <f t="shared" si="9"/>
        <v>-4.8900376656483176E-2</v>
      </c>
    </row>
    <row r="33" spans="1:18" ht="26.25" customHeight="1" thickBot="1" x14ac:dyDescent="0.3">
      <c r="A33" s="18" t="s">
        <v>19</v>
      </c>
      <c r="B33" s="23">
        <v>596827.4</v>
      </c>
      <c r="C33" s="242">
        <v>620850.2100000002</v>
      </c>
      <c r="D33" s="20">
        <f>SUM(D7:D32)</f>
        <v>1.0000000000000004</v>
      </c>
      <c r="E33" s="243">
        <f>SUM(E7:E32)</f>
        <v>1.0000000000000004</v>
      </c>
      <c r="F33" s="97">
        <f t="shared" si="3"/>
        <v>4.0250849743158859E-2</v>
      </c>
      <c r="G33" s="99">
        <v>0</v>
      </c>
      <c r="H33" s="2"/>
      <c r="I33" s="23">
        <v>185654.33099999983</v>
      </c>
      <c r="J33" s="242">
        <v>193609.35800000004</v>
      </c>
      <c r="K33" s="20">
        <f>SUM(K7:K32)</f>
        <v>0.99999999999999978</v>
      </c>
      <c r="L33" s="243">
        <f>SUM(L7:L32)</f>
        <v>0.99999999999999978</v>
      </c>
      <c r="M33" s="97">
        <f t="shared" si="7"/>
        <v>4.2848593712581977E-2</v>
      </c>
      <c r="N33" s="99">
        <f t="shared" si="8"/>
        <v>0</v>
      </c>
      <c r="P33" s="40">
        <f t="shared" si="0"/>
        <v>3.110687126629907</v>
      </c>
      <c r="Q33" s="244">
        <f t="shared" si="0"/>
        <v>3.1184552228789606</v>
      </c>
      <c r="R33" s="98">
        <f t="shared" si="9"/>
        <v>2.4972284041531057E-3</v>
      </c>
    </row>
    <row r="35" spans="1:18" ht="15.75" thickBot="1" x14ac:dyDescent="0.3"/>
    <row r="36" spans="1:18" x14ac:dyDescent="0.25">
      <c r="A36" s="418" t="s">
        <v>2</v>
      </c>
      <c r="B36" s="404" t="s">
        <v>1</v>
      </c>
      <c r="C36" s="399"/>
      <c r="D36" s="404" t="s">
        <v>13</v>
      </c>
      <c r="E36" s="399"/>
      <c r="F36" s="416" t="s">
        <v>115</v>
      </c>
      <c r="G36" s="417"/>
      <c r="I36" s="414" t="s">
        <v>20</v>
      </c>
      <c r="J36" s="415"/>
      <c r="K36" s="404" t="s">
        <v>13</v>
      </c>
      <c r="L36" s="405"/>
      <c r="M36" s="421" t="s">
        <v>115</v>
      </c>
      <c r="N36" s="417"/>
      <c r="P36" s="410" t="s">
        <v>23</v>
      </c>
      <c r="Q36" s="399"/>
      <c r="R36" s="208" t="s">
        <v>0</v>
      </c>
    </row>
    <row r="37" spans="1:18" x14ac:dyDescent="0.25">
      <c r="A37" s="419"/>
      <c r="B37" s="407" t="str">
        <f>B5</f>
        <v>jan-dez</v>
      </c>
      <c r="C37" s="395"/>
      <c r="D37" s="407" t="str">
        <f>B5</f>
        <v>jan-dez</v>
      </c>
      <c r="E37" s="395"/>
      <c r="F37" s="407" t="str">
        <f>B5</f>
        <v>jan-dez</v>
      </c>
      <c r="G37" s="396"/>
      <c r="I37" s="409" t="str">
        <f>B5</f>
        <v>jan-dez</v>
      </c>
      <c r="J37" s="395"/>
      <c r="K37" s="407" t="str">
        <f>B5</f>
        <v>jan-dez</v>
      </c>
      <c r="L37" s="408"/>
      <c r="M37" s="395" t="str">
        <f>B5</f>
        <v>jan-dez</v>
      </c>
      <c r="N37" s="396"/>
      <c r="P37" s="409" t="str">
        <f>B5</f>
        <v>jan-dez</v>
      </c>
      <c r="Q37" s="408"/>
      <c r="R37" s="209" t="str">
        <f>R5</f>
        <v>2018/2017</v>
      </c>
    </row>
    <row r="38" spans="1:18" ht="19.5" customHeight="1" thickBot="1" x14ac:dyDescent="0.3">
      <c r="A38" s="420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151</v>
      </c>
      <c r="B39" s="59">
        <v>87405.29</v>
      </c>
      <c r="C39" s="245">
        <v>86277.57</v>
      </c>
      <c r="D39" s="4">
        <f t="shared" ref="D39:D61" si="17">B39/$B$62</f>
        <v>0.3158763543960118</v>
      </c>
      <c r="E39" s="247">
        <f t="shared" ref="E39:E61" si="18">C39/$C$62</f>
        <v>0.29582135425399175</v>
      </c>
      <c r="F39" s="87">
        <f>(C39-B39)/B39</f>
        <v>-1.2902193906112396E-2</v>
      </c>
      <c r="G39" s="101">
        <f>(E39-D39)/D39</f>
        <v>-6.3490032928761903E-2</v>
      </c>
      <c r="I39" s="59">
        <v>20682.985000000001</v>
      </c>
      <c r="J39" s="245">
        <v>20806.771000000004</v>
      </c>
      <c r="K39" s="4">
        <f t="shared" ref="K39:K61" si="19">I39/$I$62</f>
        <v>0.27904434413549495</v>
      </c>
      <c r="L39" s="247">
        <f t="shared" ref="L39:L61" si="20">J39/$J$62</f>
        <v>0.26933562608342382</v>
      </c>
      <c r="M39" s="87">
        <f>(J39-I39)/I39</f>
        <v>5.9849194881688352E-3</v>
      </c>
      <c r="N39" s="101">
        <f>(L39-K39)/K39</f>
        <v>-3.4792742645078985E-2</v>
      </c>
      <c r="P39" s="49">
        <f t="shared" ref="P39:Q62" si="21">(I39/B39)*10</f>
        <v>2.366331030993662</v>
      </c>
      <c r="Q39" s="253">
        <f t="shared" si="21"/>
        <v>2.4116083705185485</v>
      </c>
      <c r="R39" s="104">
        <f t="shared" si="9"/>
        <v>1.91339837629876E-2</v>
      </c>
    </row>
    <row r="40" spans="1:18" ht="20.100000000000001" customHeight="1" x14ac:dyDescent="0.25">
      <c r="A40" s="57" t="s">
        <v>146</v>
      </c>
      <c r="B40" s="25">
        <v>38363.969999999994</v>
      </c>
      <c r="C40" s="223">
        <v>50861.51</v>
      </c>
      <c r="D40" s="4">
        <f t="shared" si="17"/>
        <v>0.13864459443768179</v>
      </c>
      <c r="E40" s="229">
        <f t="shared" si="18"/>
        <v>0.17438971412387883</v>
      </c>
      <c r="F40" s="87">
        <f t="shared" ref="F40:F62" si="22">(C40-B40)/B40</f>
        <v>0.32576242761111557</v>
      </c>
      <c r="G40" s="83">
        <f t="shared" ref="G40:G61" si="23">(E40-D40)/D40</f>
        <v>0.25781834359408662</v>
      </c>
      <c r="I40" s="25">
        <v>10302.025000000001</v>
      </c>
      <c r="J40" s="223">
        <v>13661.772000000001</v>
      </c>
      <c r="K40" s="4">
        <f t="shared" si="19"/>
        <v>0.13898969657389745</v>
      </c>
      <c r="L40" s="229">
        <f t="shared" si="20"/>
        <v>0.17684636962789607</v>
      </c>
      <c r="M40" s="87">
        <f t="shared" ref="M40:M62" si="24">(J40-I40)/I40</f>
        <v>0.32612491233519614</v>
      </c>
      <c r="N40" s="83">
        <f t="shared" ref="N40:N61" si="25">(L40-K40)/K40</f>
        <v>0.27237035540883525</v>
      </c>
      <c r="P40" s="49">
        <f t="shared" si="21"/>
        <v>2.6853386132874162</v>
      </c>
      <c r="Q40" s="254">
        <f t="shared" si="21"/>
        <v>2.686072827959689</v>
      </c>
      <c r="R40" s="92">
        <f t="shared" si="9"/>
        <v>2.7341604840442339E-4</v>
      </c>
    </row>
    <row r="41" spans="1:18" ht="20.100000000000001" customHeight="1" x14ac:dyDescent="0.25">
      <c r="A41" s="57" t="s">
        <v>145</v>
      </c>
      <c r="B41" s="25">
        <v>52898.89</v>
      </c>
      <c r="C41" s="223">
        <v>53351.5</v>
      </c>
      <c r="D41" s="4">
        <f t="shared" si="17"/>
        <v>0.19117273708256843</v>
      </c>
      <c r="E41" s="229">
        <f t="shared" si="18"/>
        <v>0.18292718468405914</v>
      </c>
      <c r="F41" s="87">
        <f t="shared" si="22"/>
        <v>8.5561341646299312E-3</v>
      </c>
      <c r="G41" s="83">
        <f t="shared" si="23"/>
        <v>-4.3131424094995326E-2</v>
      </c>
      <c r="I41" s="25">
        <v>13488.773000000001</v>
      </c>
      <c r="J41" s="223">
        <v>12508.445999999998</v>
      </c>
      <c r="K41" s="4">
        <f t="shared" si="19"/>
        <v>0.18198368441390703</v>
      </c>
      <c r="L41" s="229">
        <f t="shared" si="20"/>
        <v>0.16191700935915029</v>
      </c>
      <c r="M41" s="87">
        <f t="shared" si="24"/>
        <v>-7.2677255373784028E-2</v>
      </c>
      <c r="N41" s="83">
        <f t="shared" si="25"/>
        <v>-0.11026634128978684</v>
      </c>
      <c r="P41" s="49">
        <f t="shared" si="21"/>
        <v>2.5499160757437442</v>
      </c>
      <c r="Q41" s="254">
        <f t="shared" si="21"/>
        <v>2.3445350177595752</v>
      </c>
      <c r="R41" s="92">
        <f t="shared" si="9"/>
        <v>-8.0544242195996485E-2</v>
      </c>
    </row>
    <row r="42" spans="1:18" ht="20.100000000000001" customHeight="1" x14ac:dyDescent="0.25">
      <c r="A42" s="57" t="s">
        <v>158</v>
      </c>
      <c r="B42" s="25">
        <v>22202.77</v>
      </c>
      <c r="C42" s="223">
        <v>23247.85</v>
      </c>
      <c r="D42" s="4">
        <f t="shared" si="17"/>
        <v>8.0239194276377782E-2</v>
      </c>
      <c r="E42" s="229">
        <f t="shared" si="18"/>
        <v>7.9710294002179966E-2</v>
      </c>
      <c r="F42" s="87">
        <f t="shared" si="22"/>
        <v>4.7069802551663514E-2</v>
      </c>
      <c r="G42" s="83">
        <f t="shared" si="23"/>
        <v>-6.5915451789814762E-3</v>
      </c>
      <c r="I42" s="25">
        <v>5642.58</v>
      </c>
      <c r="J42" s="223">
        <v>6100.6220000000003</v>
      </c>
      <c r="K42" s="4">
        <f t="shared" si="19"/>
        <v>7.6126827695908547E-2</v>
      </c>
      <c r="L42" s="229">
        <f t="shared" si="20"/>
        <v>7.8970198973608588E-2</v>
      </c>
      <c r="M42" s="87">
        <f t="shared" si="24"/>
        <v>8.1175986871253991E-2</v>
      </c>
      <c r="N42" s="83">
        <f t="shared" si="25"/>
        <v>3.7350450081251166E-2</v>
      </c>
      <c r="P42" s="49">
        <f t="shared" si="21"/>
        <v>2.5413856018866117</v>
      </c>
      <c r="Q42" s="254">
        <f t="shared" si="21"/>
        <v>2.6241661056828915</v>
      </c>
      <c r="R42" s="92">
        <f t="shared" si="9"/>
        <v>3.2572980556286824E-2</v>
      </c>
    </row>
    <row r="43" spans="1:18" ht="20.100000000000001" customHeight="1" x14ac:dyDescent="0.25">
      <c r="A43" s="57" t="s">
        <v>147</v>
      </c>
      <c r="B43" s="25">
        <v>16394.79</v>
      </c>
      <c r="C43" s="223">
        <v>15530.25</v>
      </c>
      <c r="D43" s="4">
        <f t="shared" si="17"/>
        <v>5.9249577414458451E-2</v>
      </c>
      <c r="E43" s="229">
        <f t="shared" si="18"/>
        <v>5.3248829178928606E-2</v>
      </c>
      <c r="F43" s="87">
        <f t="shared" si="22"/>
        <v>-5.2732605907120547E-2</v>
      </c>
      <c r="G43" s="83">
        <f t="shared" si="23"/>
        <v>-0.10127917358049386</v>
      </c>
      <c r="I43" s="25">
        <v>5563.625</v>
      </c>
      <c r="J43" s="223">
        <v>5051.5450000000001</v>
      </c>
      <c r="K43" s="4">
        <f t="shared" si="19"/>
        <v>7.5061606878351603E-2</v>
      </c>
      <c r="L43" s="229">
        <f t="shared" si="20"/>
        <v>6.5390301804330378E-2</v>
      </c>
      <c r="M43" s="87">
        <f t="shared" si="24"/>
        <v>-9.2040710867465E-2</v>
      </c>
      <c r="N43" s="83">
        <f t="shared" si="25"/>
        <v>-0.12884489789427236</v>
      </c>
      <c r="P43" s="49">
        <f t="shared" si="21"/>
        <v>3.3935323355773388</v>
      </c>
      <c r="Q43" s="254">
        <f t="shared" si="21"/>
        <v>3.2527132531672058</v>
      </c>
      <c r="R43" s="92">
        <f t="shared" si="9"/>
        <v>-4.149631371824708E-2</v>
      </c>
    </row>
    <row r="44" spans="1:18" ht="20.100000000000001" customHeight="1" x14ac:dyDescent="0.25">
      <c r="A44" s="57" t="s">
        <v>160</v>
      </c>
      <c r="B44" s="25">
        <v>13194.279999999999</v>
      </c>
      <c r="C44" s="223">
        <v>13243.470000000001</v>
      </c>
      <c r="D44" s="4">
        <f t="shared" si="17"/>
        <v>4.7683167292050757E-2</v>
      </c>
      <c r="E44" s="229">
        <f t="shared" si="18"/>
        <v>4.5408108160928877E-2</v>
      </c>
      <c r="F44" s="87">
        <f t="shared" si="22"/>
        <v>3.7281306748077449E-3</v>
      </c>
      <c r="G44" s="83">
        <f t="shared" si="23"/>
        <v>-4.771199692309773E-2</v>
      </c>
      <c r="I44" s="25">
        <v>3183.6370000000002</v>
      </c>
      <c r="J44" s="223">
        <v>3235.1109999999999</v>
      </c>
      <c r="K44" s="4">
        <f t="shared" si="19"/>
        <v>4.2952015805769558E-2</v>
      </c>
      <c r="L44" s="229">
        <f t="shared" si="20"/>
        <v>4.1877264215306215E-2</v>
      </c>
      <c r="M44" s="87">
        <f t="shared" si="24"/>
        <v>1.6168300594571462E-2</v>
      </c>
      <c r="N44" s="83">
        <f t="shared" si="25"/>
        <v>-2.5022145533830264E-2</v>
      </c>
      <c r="P44" s="49">
        <f t="shared" si="21"/>
        <v>2.4128917985672582</v>
      </c>
      <c r="Q44" s="254">
        <f t="shared" si="21"/>
        <v>2.4427970916987767</v>
      </c>
      <c r="R44" s="92">
        <f t="shared" si="9"/>
        <v>1.2393963603869768E-2</v>
      </c>
    </row>
    <row r="45" spans="1:18" ht="20.100000000000001" customHeight="1" x14ac:dyDescent="0.25">
      <c r="A45" s="57" t="s">
        <v>166</v>
      </c>
      <c r="B45" s="25">
        <v>10274.99</v>
      </c>
      <c r="C45" s="223">
        <v>9483.57</v>
      </c>
      <c r="D45" s="4">
        <f t="shared" si="17"/>
        <v>3.7133065775028923E-2</v>
      </c>
      <c r="E45" s="229">
        <f t="shared" si="18"/>
        <v>3.2516475841432815E-2</v>
      </c>
      <c r="F45" s="87">
        <f t="shared" si="22"/>
        <v>-7.7023919244690264E-2</v>
      </c>
      <c r="G45" s="83">
        <f t="shared" si="23"/>
        <v>-0.12432557983673546</v>
      </c>
      <c r="I45" s="25">
        <v>3492.9879999999994</v>
      </c>
      <c r="J45" s="223">
        <v>3206.6950000000002</v>
      </c>
      <c r="K45" s="4">
        <f t="shared" si="19"/>
        <v>4.7125622608784661E-2</v>
      </c>
      <c r="L45" s="229">
        <f t="shared" si="20"/>
        <v>4.1509430054456051E-2</v>
      </c>
      <c r="M45" s="87">
        <f t="shared" si="24"/>
        <v>-8.1962205424123774E-2</v>
      </c>
      <c r="N45" s="83">
        <f t="shared" si="25"/>
        <v>-0.11917492530447117</v>
      </c>
      <c r="P45" s="49">
        <f t="shared" si="21"/>
        <v>3.3995050116837087</v>
      </c>
      <c r="Q45" s="254">
        <f t="shared" si="21"/>
        <v>3.3813163186437176</v>
      </c>
      <c r="R45" s="92">
        <f t="shared" si="9"/>
        <v>-5.3503945361099902E-3</v>
      </c>
    </row>
    <row r="46" spans="1:18" ht="20.100000000000001" customHeight="1" x14ac:dyDescent="0.25">
      <c r="A46" s="57" t="s">
        <v>148</v>
      </c>
      <c r="B46" s="25">
        <v>10479.049999999999</v>
      </c>
      <c r="C46" s="223">
        <v>11271.77</v>
      </c>
      <c r="D46" s="4">
        <f t="shared" si="17"/>
        <v>3.7870523758156145E-2</v>
      </c>
      <c r="E46" s="229">
        <f t="shared" si="18"/>
        <v>3.8647707234215296E-2</v>
      </c>
      <c r="F46" s="87">
        <f t="shared" si="22"/>
        <v>7.5648078785767917E-2</v>
      </c>
      <c r="G46" s="83">
        <f t="shared" si="23"/>
        <v>2.0522121136277386E-2</v>
      </c>
      <c r="I46" s="25">
        <v>3172.0249999999996</v>
      </c>
      <c r="J46" s="223">
        <v>3164.1660000000002</v>
      </c>
      <c r="K46" s="4">
        <f t="shared" si="19"/>
        <v>4.2795352590856359E-2</v>
      </c>
      <c r="L46" s="229">
        <f t="shared" si="20"/>
        <v>4.0958908551542314E-2</v>
      </c>
      <c r="M46" s="87">
        <f t="shared" si="24"/>
        <v>-2.4775971185597434E-3</v>
      </c>
      <c r="N46" s="83">
        <f t="shared" si="25"/>
        <v>-4.2912230607638893E-2</v>
      </c>
      <c r="P46" s="49">
        <f t="shared" si="21"/>
        <v>3.0270158077306624</v>
      </c>
      <c r="Q46" s="254">
        <f t="shared" si="21"/>
        <v>2.8071598338149202</v>
      </c>
      <c r="R46" s="92">
        <f t="shared" si="9"/>
        <v>-7.2631260581545176E-2</v>
      </c>
    </row>
    <row r="47" spans="1:18" ht="20.100000000000001" customHeight="1" x14ac:dyDescent="0.25">
      <c r="A47" s="57" t="s">
        <v>153</v>
      </c>
      <c r="B47" s="25">
        <v>7905.46</v>
      </c>
      <c r="C47" s="223">
        <v>8195.7800000000025</v>
      </c>
      <c r="D47" s="4">
        <f t="shared" si="17"/>
        <v>2.8569756871963881E-2</v>
      </c>
      <c r="E47" s="229">
        <f t="shared" si="18"/>
        <v>2.8101008625622873E-2</v>
      </c>
      <c r="F47" s="87">
        <f t="shared" si="22"/>
        <v>3.6723985701022137E-2</v>
      </c>
      <c r="G47" s="83">
        <f t="shared" si="23"/>
        <v>-1.6407148595688641E-2</v>
      </c>
      <c r="I47" s="25">
        <v>2527.2070000000003</v>
      </c>
      <c r="J47" s="223">
        <v>2927.2080000000001</v>
      </c>
      <c r="K47" s="4">
        <f t="shared" si="19"/>
        <v>3.4095795157692753E-2</v>
      </c>
      <c r="L47" s="229">
        <f t="shared" si="20"/>
        <v>3.7891578628726517E-2</v>
      </c>
      <c r="M47" s="87">
        <f t="shared" si="24"/>
        <v>0.15827789334233391</v>
      </c>
      <c r="N47" s="83">
        <f t="shared" si="25"/>
        <v>0.11132702591267631</v>
      </c>
      <c r="P47" s="49">
        <f t="shared" si="21"/>
        <v>3.1967867777460142</v>
      </c>
      <c r="Q47" s="254">
        <f t="shared" si="21"/>
        <v>3.5716039229945156</v>
      </c>
      <c r="R47" s="92">
        <f t="shared" si="9"/>
        <v>0.1172480904443608</v>
      </c>
    </row>
    <row r="48" spans="1:18" ht="20.100000000000001" customHeight="1" x14ac:dyDescent="0.25">
      <c r="A48" s="57" t="s">
        <v>150</v>
      </c>
      <c r="B48" s="25">
        <v>4381.0500000000011</v>
      </c>
      <c r="C48" s="223">
        <v>6244.02</v>
      </c>
      <c r="D48" s="4">
        <f t="shared" si="17"/>
        <v>1.5832795731547233E-2</v>
      </c>
      <c r="E48" s="229">
        <f t="shared" si="18"/>
        <v>2.1408976312024198E-2</v>
      </c>
      <c r="F48" s="87">
        <f t="shared" si="22"/>
        <v>0.42523367685828717</v>
      </c>
      <c r="G48" s="83">
        <f t="shared" si="23"/>
        <v>0.35219178438374527</v>
      </c>
      <c r="I48" s="25">
        <v>1707.1429999999998</v>
      </c>
      <c r="J48" s="223">
        <v>2285.9260000000004</v>
      </c>
      <c r="K48" s="4">
        <f t="shared" si="19"/>
        <v>2.3031907569458721E-2</v>
      </c>
      <c r="L48" s="229">
        <f t="shared" si="20"/>
        <v>2.9590430460852222E-2</v>
      </c>
      <c r="M48" s="87">
        <f t="shared" si="24"/>
        <v>0.33903603857439046</v>
      </c>
      <c r="N48" s="83">
        <f t="shared" si="25"/>
        <v>0.28475812833194847</v>
      </c>
      <c r="P48" s="49">
        <f t="shared" si="21"/>
        <v>3.8966526289359842</v>
      </c>
      <c r="Q48" s="254">
        <f t="shared" si="21"/>
        <v>3.6609844299025314</v>
      </c>
      <c r="R48" s="92">
        <f t="shared" si="9"/>
        <v>-6.0479653044619511E-2</v>
      </c>
    </row>
    <row r="49" spans="1:18" ht="20.100000000000001" customHeight="1" x14ac:dyDescent="0.25">
      <c r="A49" s="57" t="s">
        <v>171</v>
      </c>
      <c r="B49" s="25">
        <v>3613.94</v>
      </c>
      <c r="C49" s="223">
        <v>3638.7</v>
      </c>
      <c r="D49" s="4">
        <f t="shared" si="17"/>
        <v>1.306051604206019E-2</v>
      </c>
      <c r="E49" s="229">
        <f t="shared" si="18"/>
        <v>1.247607184258898E-2</v>
      </c>
      <c r="F49" s="87">
        <f t="shared" si="22"/>
        <v>6.8512482221618964E-3</v>
      </c>
      <c r="G49" s="83">
        <f t="shared" si="23"/>
        <v>-4.4748936228022042E-2</v>
      </c>
      <c r="I49" s="25">
        <v>1278.3470000000002</v>
      </c>
      <c r="J49" s="223">
        <v>1191.6859999999999</v>
      </c>
      <c r="K49" s="4">
        <f t="shared" si="19"/>
        <v>1.7246809403602893E-2</v>
      </c>
      <c r="L49" s="229">
        <f t="shared" si="20"/>
        <v>1.5425915674510519E-2</v>
      </c>
      <c r="M49" s="87">
        <f t="shared" si="24"/>
        <v>-6.7791452555527001E-2</v>
      </c>
      <c r="N49" s="83">
        <f t="shared" si="25"/>
        <v>-0.10557858479679062</v>
      </c>
      <c r="P49" s="49">
        <f t="shared" si="21"/>
        <v>3.5372668057577057</v>
      </c>
      <c r="Q49" s="254">
        <f t="shared" si="21"/>
        <v>3.2750322917525487</v>
      </c>
      <c r="R49" s="92">
        <f t="shared" si="9"/>
        <v>-7.4134784964004038E-2</v>
      </c>
    </row>
    <row r="50" spans="1:18" ht="20.100000000000001" customHeight="1" x14ac:dyDescent="0.25">
      <c r="A50" s="57" t="s">
        <v>162</v>
      </c>
      <c r="B50" s="25">
        <v>2219.7399999999998</v>
      </c>
      <c r="C50" s="223">
        <v>2672.45</v>
      </c>
      <c r="D50" s="4">
        <f t="shared" si="17"/>
        <v>8.0219787487348111E-3</v>
      </c>
      <c r="E50" s="229">
        <f t="shared" si="18"/>
        <v>9.1630742286330068E-3</v>
      </c>
      <c r="F50" s="87">
        <f t="shared" si="22"/>
        <v>0.20394730914431425</v>
      </c>
      <c r="G50" s="83">
        <f t="shared" si="23"/>
        <v>0.14224613597713209</v>
      </c>
      <c r="I50" s="25">
        <v>651.35500000000002</v>
      </c>
      <c r="J50" s="223">
        <v>856.42400000000009</v>
      </c>
      <c r="K50" s="4">
        <f t="shared" si="19"/>
        <v>8.7877513218897231E-3</v>
      </c>
      <c r="L50" s="229">
        <f t="shared" si="20"/>
        <v>1.1086078384429286E-2</v>
      </c>
      <c r="M50" s="87">
        <f t="shared" si="24"/>
        <v>0.31483446047086466</v>
      </c>
      <c r="N50" s="83">
        <f t="shared" si="25"/>
        <v>0.26153756272262485</v>
      </c>
      <c r="P50" s="49">
        <f t="shared" si="21"/>
        <v>2.9343751970951559</v>
      </c>
      <c r="Q50" s="254">
        <f t="shared" si="21"/>
        <v>3.2046399371363359</v>
      </c>
      <c r="R50" s="92">
        <f t="shared" si="9"/>
        <v>9.2102993614696843E-2</v>
      </c>
    </row>
    <row r="51" spans="1:18" ht="20.100000000000001" customHeight="1" x14ac:dyDescent="0.25">
      <c r="A51" s="57" t="s">
        <v>167</v>
      </c>
      <c r="B51" s="25">
        <v>2987.82</v>
      </c>
      <c r="C51" s="223">
        <v>2436.21</v>
      </c>
      <c r="D51" s="4">
        <f t="shared" si="17"/>
        <v>1.079776394759965E-2</v>
      </c>
      <c r="E51" s="229">
        <f t="shared" si="18"/>
        <v>8.3530741703448218E-3</v>
      </c>
      <c r="F51" s="87">
        <f t="shared" si="22"/>
        <v>-0.18461955539490335</v>
      </c>
      <c r="G51" s="83">
        <f t="shared" si="23"/>
        <v>-0.22640704030192144</v>
      </c>
      <c r="I51" s="25">
        <v>1068.818</v>
      </c>
      <c r="J51" s="223">
        <v>751.38699999999994</v>
      </c>
      <c r="K51" s="4">
        <f t="shared" si="19"/>
        <v>1.4419950399336044E-2</v>
      </c>
      <c r="L51" s="229">
        <f t="shared" si="20"/>
        <v>9.726414928868372E-3</v>
      </c>
      <c r="M51" s="87">
        <f t="shared" si="24"/>
        <v>-0.29699256561921678</v>
      </c>
      <c r="N51" s="83">
        <f t="shared" si="25"/>
        <v>-0.32548901629257909</v>
      </c>
      <c r="P51" s="49">
        <f t="shared" si="21"/>
        <v>3.577250302896426</v>
      </c>
      <c r="Q51" s="254">
        <f t="shared" si="21"/>
        <v>3.084245611010545</v>
      </c>
      <c r="R51" s="92">
        <f t="shared" si="9"/>
        <v>-0.13781666088243957</v>
      </c>
    </row>
    <row r="52" spans="1:18" ht="20.100000000000001" customHeight="1" x14ac:dyDescent="0.25">
      <c r="A52" s="57" t="s">
        <v>187</v>
      </c>
      <c r="B52" s="25">
        <v>1331.33</v>
      </c>
      <c r="C52" s="223">
        <v>1353.92</v>
      </c>
      <c r="D52" s="4">
        <f t="shared" si="17"/>
        <v>4.8113296906633733E-3</v>
      </c>
      <c r="E52" s="229">
        <f t="shared" si="18"/>
        <v>4.6422082582015757E-3</v>
      </c>
      <c r="F52" s="87">
        <f t="shared" si="22"/>
        <v>1.6967994411603543E-2</v>
      </c>
      <c r="G52" s="83">
        <f t="shared" si="23"/>
        <v>-3.5150663815449248E-2</v>
      </c>
      <c r="I52" s="25">
        <v>408.80399999999997</v>
      </c>
      <c r="J52" s="223">
        <v>395.46300000000002</v>
      </c>
      <c r="K52" s="4">
        <f t="shared" si="19"/>
        <v>5.515376240903664E-3</v>
      </c>
      <c r="L52" s="229">
        <f t="shared" si="20"/>
        <v>5.1191160174651326E-3</v>
      </c>
      <c r="M52" s="87">
        <f t="shared" si="24"/>
        <v>-3.2634220800187748E-2</v>
      </c>
      <c r="N52" s="83">
        <f t="shared" si="25"/>
        <v>-7.1846453647123512E-2</v>
      </c>
      <c r="P52" s="49">
        <f t="shared" si="21"/>
        <v>3.0706436420722132</v>
      </c>
      <c r="Q52" s="254">
        <f t="shared" si="21"/>
        <v>2.9208742023162371</v>
      </c>
      <c r="R52" s="92">
        <f t="shared" si="9"/>
        <v>-4.877460793688998E-2</v>
      </c>
    </row>
    <row r="53" spans="1:18" ht="20.100000000000001" customHeight="1" x14ac:dyDescent="0.25">
      <c r="A53" s="57" t="s">
        <v>172</v>
      </c>
      <c r="B53" s="25">
        <v>832.84</v>
      </c>
      <c r="C53" s="223">
        <v>936.39</v>
      </c>
      <c r="D53" s="4">
        <f t="shared" si="17"/>
        <v>3.0098231239227571E-3</v>
      </c>
      <c r="E53" s="229">
        <f t="shared" si="18"/>
        <v>3.2106161301239168E-3</v>
      </c>
      <c r="F53" s="87">
        <f t="shared" si="22"/>
        <v>0.12433360549445266</v>
      </c>
      <c r="G53" s="83">
        <f t="shared" si="23"/>
        <v>6.6712560151861194E-2</v>
      </c>
      <c r="I53" s="25">
        <v>244.15500000000003</v>
      </c>
      <c r="J53" s="223">
        <v>281.71699999999998</v>
      </c>
      <c r="K53" s="4">
        <f t="shared" si="19"/>
        <v>3.294015435509032E-3</v>
      </c>
      <c r="L53" s="229">
        <f t="shared" si="20"/>
        <v>3.6467179156892673E-3</v>
      </c>
      <c r="M53" s="87">
        <f t="shared" si="24"/>
        <v>0.15384489361266387</v>
      </c>
      <c r="N53" s="83">
        <f t="shared" si="25"/>
        <v>0.1070737181065247</v>
      </c>
      <c r="P53" s="49">
        <f t="shared" si="21"/>
        <v>2.931595504538687</v>
      </c>
      <c r="Q53" s="254">
        <f t="shared" si="21"/>
        <v>3.0085434487766847</v>
      </c>
      <c r="R53" s="92">
        <f t="shared" si="9"/>
        <v>2.6247804009409587E-2</v>
      </c>
    </row>
    <row r="54" spans="1:18" ht="20.100000000000001" customHeight="1" x14ac:dyDescent="0.25">
      <c r="A54" s="57" t="s">
        <v>159</v>
      </c>
      <c r="B54" s="25">
        <v>982.80000000000007</v>
      </c>
      <c r="C54" s="223">
        <v>758.74</v>
      </c>
      <c r="D54" s="4">
        <f t="shared" si="17"/>
        <v>3.5517676458759013E-3</v>
      </c>
      <c r="E54" s="229">
        <f t="shared" si="18"/>
        <v>2.6015045895088807E-3</v>
      </c>
      <c r="F54" s="87">
        <f t="shared" si="22"/>
        <v>-0.22798127798127801</v>
      </c>
      <c r="G54" s="83">
        <f t="shared" si="23"/>
        <v>-0.26754651517545325</v>
      </c>
      <c r="I54" s="25">
        <v>325.40500000000003</v>
      </c>
      <c r="J54" s="223">
        <v>230.82300000000001</v>
      </c>
      <c r="K54" s="4">
        <f t="shared" si="19"/>
        <v>4.3901992291446685E-3</v>
      </c>
      <c r="L54" s="229">
        <f t="shared" si="20"/>
        <v>2.9879147138906909E-3</v>
      </c>
      <c r="M54" s="87">
        <f t="shared" si="24"/>
        <v>-0.29065933221677603</v>
      </c>
      <c r="N54" s="83">
        <f t="shared" si="25"/>
        <v>-0.31941250090538176</v>
      </c>
      <c r="P54" s="49">
        <f t="shared" si="21"/>
        <v>3.3109991859991861</v>
      </c>
      <c r="Q54" s="254">
        <f t="shared" si="21"/>
        <v>3.0421883649207899</v>
      </c>
      <c r="R54" s="92">
        <f t="shared" si="9"/>
        <v>-8.1187220526988749E-2</v>
      </c>
    </row>
    <row r="55" spans="1:18" ht="20.100000000000001" customHeight="1" x14ac:dyDescent="0.25">
      <c r="A55" s="57" t="s">
        <v>186</v>
      </c>
      <c r="B55" s="25">
        <v>317.03999999999996</v>
      </c>
      <c r="C55" s="223">
        <v>831.87</v>
      </c>
      <c r="D55" s="4">
        <f t="shared" si="17"/>
        <v>1.1457594774608216E-3</v>
      </c>
      <c r="E55" s="229">
        <f t="shared" si="18"/>
        <v>2.8522466495436547E-3</v>
      </c>
      <c r="F55" s="87">
        <f t="shared" si="22"/>
        <v>1.6238644965934901</v>
      </c>
      <c r="G55" s="83">
        <f t="shared" si="23"/>
        <v>1.4893938960598168</v>
      </c>
      <c r="I55" s="25">
        <v>77.281000000000006</v>
      </c>
      <c r="J55" s="223">
        <v>199.19400000000002</v>
      </c>
      <c r="K55" s="4">
        <f t="shared" si="19"/>
        <v>1.0426360585348384E-3</v>
      </c>
      <c r="L55" s="229">
        <f t="shared" si="20"/>
        <v>2.5784895071927073E-3</v>
      </c>
      <c r="M55" s="87">
        <f t="shared" si="24"/>
        <v>1.5775287586858349</v>
      </c>
      <c r="N55" s="83">
        <f t="shared" si="25"/>
        <v>1.4730484679535474</v>
      </c>
      <c r="P55" s="49">
        <f t="shared" si="21"/>
        <v>2.4375788544032302</v>
      </c>
      <c r="Q55" s="254">
        <f t="shared" si="21"/>
        <v>2.394532799596091</v>
      </c>
      <c r="R55" s="92">
        <f t="shared" si="9"/>
        <v>-1.7659348631688779E-2</v>
      </c>
    </row>
    <row r="56" spans="1:18" ht="20.100000000000001" customHeight="1" x14ac:dyDescent="0.25">
      <c r="A56" s="57" t="s">
        <v>200</v>
      </c>
      <c r="B56" s="25">
        <v>262.44</v>
      </c>
      <c r="C56" s="223">
        <v>394.92</v>
      </c>
      <c r="D56" s="4">
        <f t="shared" si="17"/>
        <v>9.4843905268993838E-4</v>
      </c>
      <c r="E56" s="229">
        <f t="shared" si="18"/>
        <v>1.3540688410902907E-3</v>
      </c>
      <c r="F56" s="87">
        <f t="shared" ref="F56" si="26">(C56-B56)/B56</f>
        <v>0.50480109739369006</v>
      </c>
      <c r="G56" s="83">
        <f t="shared" ref="G56" si="27">(E56-D56)/D56</f>
        <v>0.42768144906087063</v>
      </c>
      <c r="I56" s="25">
        <v>77.915999999999997</v>
      </c>
      <c r="J56" s="223">
        <v>109.254</v>
      </c>
      <c r="K56" s="4">
        <f t="shared" si="19"/>
        <v>1.0512031564912522E-3</v>
      </c>
      <c r="L56" s="229">
        <f t="shared" si="20"/>
        <v>1.4142508941977774E-3</v>
      </c>
      <c r="M56" s="87">
        <f t="shared" ref="M56" si="28">(J56-I56)/I56</f>
        <v>0.40220237178499935</v>
      </c>
      <c r="N56" s="83">
        <f t="shared" ref="N56" si="29">(L56-K56)/K56</f>
        <v>0.34536401024357694</v>
      </c>
      <c r="P56" s="49">
        <f t="shared" ref="P56" si="30">(I56/B56)*10</f>
        <v>2.9689071787837218</v>
      </c>
      <c r="Q56" s="254">
        <f t="shared" ref="Q56" si="31">(J56/C56)*10</f>
        <v>2.7664843512610151</v>
      </c>
      <c r="R56" s="92">
        <f t="shared" ref="R56:R59" si="32">(Q56-P56)/P56</f>
        <v>-6.8180921575875492E-2</v>
      </c>
    </row>
    <row r="57" spans="1:18" ht="20.100000000000001" customHeight="1" x14ac:dyDescent="0.25">
      <c r="A57" s="57" t="s">
        <v>189</v>
      </c>
      <c r="B57" s="25">
        <v>123.66000000000001</v>
      </c>
      <c r="C57" s="223">
        <v>313.64999999999998</v>
      </c>
      <c r="D57" s="4">
        <f t="shared" si="17"/>
        <v>4.4689823676130846E-4</v>
      </c>
      <c r="E57" s="229">
        <f t="shared" si="18"/>
        <v>1.0754170262533415E-3</v>
      </c>
      <c r="F57" s="87">
        <f t="shared" ref="F57:F58" si="33">(C57-B57)/B57</f>
        <v>1.5363901018922848</v>
      </c>
      <c r="G57" s="83">
        <f t="shared" ref="G57:G58" si="34">(E57-D57)/D57</f>
        <v>1.4064024822450336</v>
      </c>
      <c r="I57" s="25">
        <v>46.39</v>
      </c>
      <c r="J57" s="223">
        <v>100.041</v>
      </c>
      <c r="K57" s="4">
        <f t="shared" si="19"/>
        <v>6.2587035306778057E-4</v>
      </c>
      <c r="L57" s="229">
        <f t="shared" si="20"/>
        <v>1.2949921623596375E-3</v>
      </c>
      <c r="M57" s="87">
        <f t="shared" ref="M57:M58" si="35">(J57-I57)/I57</f>
        <v>1.1565208018969604</v>
      </c>
      <c r="N57" s="83">
        <f t="shared" ref="N57:N58" si="36">(L57-K57)/K57</f>
        <v>1.0691060952353375</v>
      </c>
      <c r="P57" s="49">
        <f t="shared" ref="P57:P58" si="37">(I57/B57)*10</f>
        <v>3.7514151706291443</v>
      </c>
      <c r="Q57" s="254">
        <f t="shared" ref="Q57:Q58" si="38">(J57/C57)*10</f>
        <v>3.1895743663318985</v>
      </c>
      <c r="R57" s="92">
        <f t="shared" ref="R57:R58" si="39">(Q57-P57)/P57</f>
        <v>-0.14976769532096879</v>
      </c>
    </row>
    <row r="58" spans="1:18" ht="20.100000000000001" customHeight="1" x14ac:dyDescent="0.25">
      <c r="A58" s="57" t="s">
        <v>157</v>
      </c>
      <c r="B58" s="25">
        <v>45.25</v>
      </c>
      <c r="C58" s="223">
        <v>303.12</v>
      </c>
      <c r="D58" s="4">
        <f t="shared" si="17"/>
        <v>1.6353020551066803E-4</v>
      </c>
      <c r="E58" s="229">
        <f t="shared" si="18"/>
        <v>1.0393126382844346E-3</v>
      </c>
      <c r="F58" s="87">
        <f t="shared" si="33"/>
        <v>5.6987845303867406</v>
      </c>
      <c r="G58" s="83">
        <f t="shared" si="34"/>
        <v>5.3554780906615695</v>
      </c>
      <c r="I58" s="25">
        <v>20.473000000000003</v>
      </c>
      <c r="J58" s="223">
        <v>83.534000000000006</v>
      </c>
      <c r="K58" s="4">
        <f t="shared" si="19"/>
        <v>2.7621133301049093E-4</v>
      </c>
      <c r="L58" s="229">
        <f t="shared" si="20"/>
        <v>1.0813154135859294E-3</v>
      </c>
      <c r="M58" s="87">
        <f t="shared" si="35"/>
        <v>3.0802031944512285</v>
      </c>
      <c r="N58" s="83">
        <f t="shared" si="36"/>
        <v>2.9148119007298643</v>
      </c>
      <c r="P58" s="49">
        <f t="shared" si="37"/>
        <v>4.524419889502763</v>
      </c>
      <c r="Q58" s="254">
        <f t="shared" si="38"/>
        <v>2.7558062813407229</v>
      </c>
      <c r="R58" s="92">
        <f t="shared" si="39"/>
        <v>-0.39090395041924636</v>
      </c>
    </row>
    <row r="59" spans="1:18" ht="20.100000000000001" customHeight="1" x14ac:dyDescent="0.25">
      <c r="A59" s="57" t="s">
        <v>201</v>
      </c>
      <c r="B59" s="25">
        <v>20.509999999999998</v>
      </c>
      <c r="C59" s="223">
        <v>78.150000000000006</v>
      </c>
      <c r="D59" s="4">
        <f t="shared" si="17"/>
        <v>7.4121646740857473E-5</v>
      </c>
      <c r="E59" s="229">
        <f t="shared" si="18"/>
        <v>2.6795421840171733E-4</v>
      </c>
      <c r="F59" s="87">
        <f t="shared" ref="F59" si="40">(C59-B59)/B59</f>
        <v>2.8103364212579236</v>
      </c>
      <c r="G59" s="83">
        <f t="shared" ref="G59" si="41">(E59-D59)/D59</f>
        <v>2.6150602446614979</v>
      </c>
      <c r="I59" s="25">
        <v>11.270999999999999</v>
      </c>
      <c r="J59" s="223">
        <v>26.475999999999999</v>
      </c>
      <c r="K59" s="4">
        <f t="shared" si="19"/>
        <v>1.5206261585313548E-4</v>
      </c>
      <c r="L59" s="229">
        <f t="shared" si="20"/>
        <v>3.4272160904662849E-4</v>
      </c>
      <c r="M59" s="87">
        <f t="shared" ref="M59" si="42">(J59-I59)/I59</f>
        <v>1.3490373524975603</v>
      </c>
      <c r="N59" s="83">
        <f t="shared" ref="N59" si="43">(L59-K59)/K59</f>
        <v>1.253818975320236</v>
      </c>
      <c r="P59" s="49">
        <f t="shared" ref="P59" si="44">(I59/B59)*10</f>
        <v>5.4953681131155534</v>
      </c>
      <c r="Q59" s="254">
        <f t="shared" si="21"/>
        <v>3.3878438899552137</v>
      </c>
      <c r="R59" s="92">
        <f t="shared" si="32"/>
        <v>-0.38350919897984709</v>
      </c>
    </row>
    <row r="60" spans="1:18" ht="20.100000000000001" customHeight="1" x14ac:dyDescent="0.25">
      <c r="A60" s="57" t="s">
        <v>173</v>
      </c>
      <c r="B60" s="25">
        <v>54.31</v>
      </c>
      <c r="C60" s="223">
        <v>82.97</v>
      </c>
      <c r="D60" s="4">
        <f t="shared" si="17"/>
        <v>1.9627238588473768E-4</v>
      </c>
      <c r="E60" s="229">
        <f t="shared" si="18"/>
        <v>2.8448063340742784E-4</v>
      </c>
      <c r="F60" s="87">
        <f>(C60-B60)/B60</f>
        <v>0.52771128705579073</v>
      </c>
      <c r="G60" s="83">
        <f>(E60-D60)/D60</f>
        <v>0.44941751293781629</v>
      </c>
      <c r="I60" s="25">
        <v>32.695</v>
      </c>
      <c r="J60" s="223">
        <v>23.244999999999997</v>
      </c>
      <c r="K60" s="4">
        <f t="shared" si="19"/>
        <v>4.4110435855898008E-4</v>
      </c>
      <c r="L60" s="229">
        <f t="shared" si="20"/>
        <v>3.0089756014083996E-4</v>
      </c>
      <c r="M60" s="87">
        <f>(J60-I60)/I60</f>
        <v>-0.28903502064535869</v>
      </c>
      <c r="N60" s="83">
        <f>(L60-K60)/K60</f>
        <v>-0.31785403090591557</v>
      </c>
      <c r="P60" s="49">
        <f t="shared" si="21"/>
        <v>6.0200699686982144</v>
      </c>
      <c r="Q60" s="254">
        <f t="shared" si="21"/>
        <v>2.8016150415812939</v>
      </c>
      <c r="R60" s="92">
        <f>(Q60-P60)/P60</f>
        <v>-0.53462085056344988</v>
      </c>
    </row>
    <row r="61" spans="1:18" ht="20.100000000000001" customHeight="1" thickBot="1" x14ac:dyDescent="0.3">
      <c r="A61" s="14" t="s">
        <v>18</v>
      </c>
      <c r="B61" s="25">
        <f>B62-SUM(B39:B60)</f>
        <v>415.07000000000698</v>
      </c>
      <c r="C61" s="223">
        <f>C62-SUM(C39:C60)</f>
        <v>145.91999999992549</v>
      </c>
      <c r="D61" s="4">
        <f t="shared" si="17"/>
        <v>1.5000327602500358E-3</v>
      </c>
      <c r="E61" s="229">
        <f t="shared" si="18"/>
        <v>5.0031835635519679E-4</v>
      </c>
      <c r="F61" s="87">
        <f t="shared" si="22"/>
        <v>-0.64844484062947683</v>
      </c>
      <c r="G61" s="83">
        <f t="shared" si="23"/>
        <v>-0.66646171362830753</v>
      </c>
      <c r="I61" s="25">
        <f>I62-SUM(I39:I60)</f>
        <v>114.88400000002002</v>
      </c>
      <c r="J61" s="223">
        <f>J62-SUM(J39:J60)</f>
        <v>54.698999999993248</v>
      </c>
      <c r="K61" s="4">
        <f t="shared" si="19"/>
        <v>1.5499566639761034E-3</v>
      </c>
      <c r="L61" s="229">
        <f t="shared" si="20"/>
        <v>7.0805745933068503E-4</v>
      </c>
      <c r="M61" s="87">
        <f t="shared" si="24"/>
        <v>-0.52387625779060865</v>
      </c>
      <c r="N61" s="83">
        <f t="shared" si="25"/>
        <v>-0.54317596369803955</v>
      </c>
      <c r="P61" s="49">
        <f t="shared" si="21"/>
        <v>2.7678222950350087</v>
      </c>
      <c r="Q61" s="254">
        <f t="shared" si="21"/>
        <v>3.7485608552646092</v>
      </c>
      <c r="R61" s="92">
        <f t="shared" si="9"/>
        <v>0.35433581194460168</v>
      </c>
    </row>
    <row r="62" spans="1:18" ht="26.25" customHeight="1" thickBot="1" x14ac:dyDescent="0.3">
      <c r="A62" s="18" t="s">
        <v>19</v>
      </c>
      <c r="B62" s="61">
        <v>276707.28999999992</v>
      </c>
      <c r="C62" s="251">
        <v>291654.30000000005</v>
      </c>
      <c r="D62" s="58">
        <f>SUM(D39:D61)</f>
        <v>1.0000000000000004</v>
      </c>
      <c r="E62" s="252">
        <f>SUM(E39:E61)</f>
        <v>0.99999999999999989</v>
      </c>
      <c r="F62" s="97">
        <f t="shared" si="22"/>
        <v>5.4017405902100121E-2</v>
      </c>
      <c r="G62" s="99">
        <v>0</v>
      </c>
      <c r="H62" s="2"/>
      <c r="I62" s="61">
        <v>74120.782000000007</v>
      </c>
      <c r="J62" s="251">
        <v>77252.205000000002</v>
      </c>
      <c r="K62" s="58">
        <f>SUM(K39:K61)</f>
        <v>1</v>
      </c>
      <c r="L62" s="252">
        <f>SUM(L39:L61)</f>
        <v>1</v>
      </c>
      <c r="M62" s="97">
        <f t="shared" si="24"/>
        <v>4.224757099837391E-2</v>
      </c>
      <c r="N62" s="99">
        <v>0</v>
      </c>
      <c r="O62" s="2"/>
      <c r="P62" s="40">
        <f t="shared" si="21"/>
        <v>2.6786710968113643</v>
      </c>
      <c r="Q62" s="244">
        <f t="shared" si="21"/>
        <v>2.6487593359672736</v>
      </c>
      <c r="R62" s="98">
        <f t="shared" si="9"/>
        <v>-1.116664187689821E-2</v>
      </c>
    </row>
    <row r="64" spans="1:18" ht="15.75" thickBot="1" x14ac:dyDescent="0.3"/>
    <row r="65" spans="1:18" x14ac:dyDescent="0.25">
      <c r="A65" s="418" t="s">
        <v>16</v>
      </c>
      <c r="B65" s="404" t="s">
        <v>1</v>
      </c>
      <c r="C65" s="399"/>
      <c r="D65" s="404" t="s">
        <v>13</v>
      </c>
      <c r="E65" s="399"/>
      <c r="F65" s="416" t="s">
        <v>115</v>
      </c>
      <c r="G65" s="417"/>
      <c r="I65" s="414" t="s">
        <v>20</v>
      </c>
      <c r="J65" s="415"/>
      <c r="K65" s="404" t="s">
        <v>13</v>
      </c>
      <c r="L65" s="405"/>
      <c r="M65" s="421" t="s">
        <v>115</v>
      </c>
      <c r="N65" s="417"/>
      <c r="P65" s="410" t="s">
        <v>23</v>
      </c>
      <c r="Q65" s="399"/>
      <c r="R65" s="208" t="s">
        <v>0</v>
      </c>
    </row>
    <row r="66" spans="1:18" x14ac:dyDescent="0.25">
      <c r="A66" s="419"/>
      <c r="B66" s="407" t="str">
        <f>B5</f>
        <v>jan-dez</v>
      </c>
      <c r="C66" s="395"/>
      <c r="D66" s="407" t="str">
        <f>B5</f>
        <v>jan-dez</v>
      </c>
      <c r="E66" s="395"/>
      <c r="F66" s="407" t="str">
        <f>B5</f>
        <v>jan-dez</v>
      </c>
      <c r="G66" s="396"/>
      <c r="I66" s="409" t="str">
        <f>B5</f>
        <v>jan-dez</v>
      </c>
      <c r="J66" s="395"/>
      <c r="K66" s="407" t="str">
        <f>B5</f>
        <v>jan-dez</v>
      </c>
      <c r="L66" s="408"/>
      <c r="M66" s="395" t="str">
        <f>B5</f>
        <v>jan-dez</v>
      </c>
      <c r="N66" s="396"/>
      <c r="P66" s="409" t="str">
        <f>B5</f>
        <v>jan-dez</v>
      </c>
      <c r="Q66" s="408"/>
      <c r="R66" s="209" t="str">
        <f>R37</f>
        <v>2018/2017</v>
      </c>
    </row>
    <row r="67" spans="1:18" ht="19.5" customHeight="1" thickBot="1" x14ac:dyDescent="0.3">
      <c r="A67" s="420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149</v>
      </c>
      <c r="B68" s="59">
        <v>83245.84</v>
      </c>
      <c r="C68" s="245">
        <v>82415.170000000013</v>
      </c>
      <c r="D68" s="4">
        <f>B68/$B$96</f>
        <v>0.26004564349300013</v>
      </c>
      <c r="E68" s="247">
        <f>C68/$C$96</f>
        <v>0.25035295851640449</v>
      </c>
      <c r="F68" s="100">
        <f t="shared" ref="F68:F93" si="45">(C68-B68)/B68</f>
        <v>-9.9785166441948778E-3</v>
      </c>
      <c r="G68" s="101">
        <f t="shared" ref="G68:G93" si="46">(E68-D68)/D68</f>
        <v>-3.7273014253963267E-2</v>
      </c>
      <c r="I68" s="25">
        <v>25651.040000000001</v>
      </c>
      <c r="J68" s="245">
        <v>25121.474000000002</v>
      </c>
      <c r="K68" s="63">
        <f>I68/$I$96</f>
        <v>0.22998497071047203</v>
      </c>
      <c r="L68" s="247">
        <f>J68/$J$96</f>
        <v>0.21589969634269057</v>
      </c>
      <c r="M68" s="100">
        <f t="shared" ref="M68:M75" si="47">(J68-I68)/I68</f>
        <v>-2.0645010884548887E-2</v>
      </c>
      <c r="N68" s="101">
        <f t="shared" ref="N68:N75" si="48">(L68-K68)/K68</f>
        <v>-6.1244325332516614E-2</v>
      </c>
      <c r="P68" s="64">
        <f t="shared" ref="P68:Q96" si="49">(I68/B68)*10</f>
        <v>3.0813599814717469</v>
      </c>
      <c r="Q68" s="249">
        <f t="shared" si="49"/>
        <v>3.0481614003829631</v>
      </c>
      <c r="R68" s="104">
        <f t="shared" si="9"/>
        <v>-1.0774002806685123E-2</v>
      </c>
    </row>
    <row r="69" spans="1:18" ht="20.100000000000001" customHeight="1" x14ac:dyDescent="0.25">
      <c r="A69" s="57" t="s">
        <v>156</v>
      </c>
      <c r="B69" s="25">
        <v>62404.840000000011</v>
      </c>
      <c r="C69" s="223">
        <v>65148.490000000005</v>
      </c>
      <c r="D69" s="4">
        <f t="shared" ref="D69:D95" si="50">B69/$B$96</f>
        <v>0.19494195475566969</v>
      </c>
      <c r="E69" s="229">
        <f t="shared" ref="E69:E95" si="51">C69/$C$96</f>
        <v>0.19790188158777555</v>
      </c>
      <c r="F69" s="102">
        <f t="shared" si="45"/>
        <v>4.3965339867869123E-2</v>
      </c>
      <c r="G69" s="83">
        <f t="shared" si="46"/>
        <v>1.5183631639559988E-2</v>
      </c>
      <c r="I69" s="25">
        <v>19498.086000000007</v>
      </c>
      <c r="J69" s="223">
        <v>22597.083999999995</v>
      </c>
      <c r="K69" s="31">
        <f t="shared" ref="K69:K96" si="52">I69/$I$96</f>
        <v>0.17481812579997794</v>
      </c>
      <c r="L69" s="229">
        <f t="shared" ref="L69:L96" si="53">J69/$J$96</f>
        <v>0.19420451100243044</v>
      </c>
      <c r="M69" s="102">
        <f t="shared" si="47"/>
        <v>0.1589385747913917</v>
      </c>
      <c r="N69" s="83">
        <f t="shared" si="48"/>
        <v>0.11089459467511893</v>
      </c>
      <c r="P69" s="62">
        <f t="shared" si="49"/>
        <v>3.1244509239988445</v>
      </c>
      <c r="Q69" s="236">
        <f t="shared" si="49"/>
        <v>3.4685506908909156</v>
      </c>
      <c r="R69" s="92">
        <f t="shared" si="9"/>
        <v>0.11013127594645439</v>
      </c>
    </row>
    <row r="70" spans="1:18" ht="20.100000000000001" customHeight="1" x14ac:dyDescent="0.25">
      <c r="A70" s="57" t="s">
        <v>152</v>
      </c>
      <c r="B70" s="25">
        <v>55176.31</v>
      </c>
      <c r="C70" s="223">
        <v>60965.65</v>
      </c>
      <c r="D70" s="4">
        <f t="shared" si="50"/>
        <v>0.17236127402305337</v>
      </c>
      <c r="E70" s="229">
        <f t="shared" si="51"/>
        <v>0.18519564839064986</v>
      </c>
      <c r="F70" s="102">
        <f t="shared" si="45"/>
        <v>0.10492437787159026</v>
      </c>
      <c r="G70" s="83">
        <f t="shared" si="46"/>
        <v>7.4462053267718875E-2</v>
      </c>
      <c r="I70" s="25">
        <v>19770.228999999999</v>
      </c>
      <c r="J70" s="223">
        <v>21143.582000000002</v>
      </c>
      <c r="K70" s="31">
        <f t="shared" si="52"/>
        <v>0.17725813602506271</v>
      </c>
      <c r="L70" s="229">
        <f t="shared" si="53"/>
        <v>0.18171278219569356</v>
      </c>
      <c r="M70" s="102">
        <f t="shared" si="47"/>
        <v>6.9465710285905286E-2</v>
      </c>
      <c r="N70" s="83">
        <f t="shared" si="48"/>
        <v>2.5130841779815411E-2</v>
      </c>
      <c r="P70" s="62">
        <f t="shared" si="49"/>
        <v>3.5831009721382241</v>
      </c>
      <c r="Q70" s="236">
        <f t="shared" si="49"/>
        <v>3.4681139297292822</v>
      </c>
      <c r="R70" s="92">
        <f t="shared" si="9"/>
        <v>-3.2091488155948637E-2</v>
      </c>
    </row>
    <row r="71" spans="1:18" ht="20.100000000000001" customHeight="1" x14ac:dyDescent="0.25">
      <c r="A71" s="57" t="s">
        <v>155</v>
      </c>
      <c r="B71" s="25">
        <v>31870.309999999998</v>
      </c>
      <c r="C71" s="223">
        <v>33790.949999999997</v>
      </c>
      <c r="D71" s="4">
        <f t="shared" si="50"/>
        <v>9.9557350520715474E-2</v>
      </c>
      <c r="E71" s="229">
        <f t="shared" si="51"/>
        <v>0.10264693142755026</v>
      </c>
      <c r="F71" s="102">
        <f t="shared" si="45"/>
        <v>6.0264239663812481E-2</v>
      </c>
      <c r="G71" s="83">
        <f t="shared" si="46"/>
        <v>3.1033177265920867E-2</v>
      </c>
      <c r="I71" s="25">
        <v>11885.213</v>
      </c>
      <c r="J71" s="223">
        <v>12446.513999999999</v>
      </c>
      <c r="K71" s="31">
        <f t="shared" si="52"/>
        <v>0.10656177541700927</v>
      </c>
      <c r="L71" s="229">
        <f t="shared" si="53"/>
        <v>0.10696818957060587</v>
      </c>
      <c r="M71" s="102">
        <f t="shared" si="47"/>
        <v>4.7226835564495098E-2</v>
      </c>
      <c r="N71" s="83">
        <f t="shared" si="48"/>
        <v>3.8138830927523203E-3</v>
      </c>
      <c r="P71" s="62">
        <f t="shared" si="49"/>
        <v>3.729242985085492</v>
      </c>
      <c r="Q71" s="236">
        <f t="shared" si="49"/>
        <v>3.6833868239868961</v>
      </c>
      <c r="R71" s="92">
        <f t="shared" si="9"/>
        <v>-1.2296372556572543E-2</v>
      </c>
    </row>
    <row r="72" spans="1:18" ht="20.100000000000001" customHeight="1" x14ac:dyDescent="0.25">
      <c r="A72" s="57" t="s">
        <v>169</v>
      </c>
      <c r="B72" s="25">
        <v>24954.280000000002</v>
      </c>
      <c r="C72" s="223">
        <v>22501.680000000004</v>
      </c>
      <c r="D72" s="4">
        <f t="shared" si="50"/>
        <v>7.7952865878997732E-2</v>
      </c>
      <c r="E72" s="229">
        <f t="shared" si="51"/>
        <v>6.8353461621075459E-2</v>
      </c>
      <c r="F72" s="102">
        <f t="shared" si="45"/>
        <v>-9.8283741306100528E-2</v>
      </c>
      <c r="G72" s="83">
        <f t="shared" si="46"/>
        <v>-0.12314369907609221</v>
      </c>
      <c r="I72" s="25">
        <v>10762.793999999998</v>
      </c>
      <c r="J72" s="223">
        <v>10187.412999999999</v>
      </c>
      <c r="K72" s="31">
        <f t="shared" si="52"/>
        <v>9.6498265288769716E-2</v>
      </c>
      <c r="L72" s="229">
        <f t="shared" si="53"/>
        <v>8.7552958604959957E-2</v>
      </c>
      <c r="M72" s="102">
        <f t="shared" si="47"/>
        <v>-5.3460188869172774E-2</v>
      </c>
      <c r="N72" s="83">
        <f t="shared" si="48"/>
        <v>-9.2699144974689993E-2</v>
      </c>
      <c r="P72" s="62">
        <f t="shared" si="49"/>
        <v>4.3130052239535646</v>
      </c>
      <c r="Q72" s="236">
        <f t="shared" si="49"/>
        <v>4.5274010651649101</v>
      </c>
      <c r="R72" s="92">
        <f t="shared" ref="R72:R75" si="54">(Q72-P72)/P72</f>
        <v>4.9709154076752367E-2</v>
      </c>
    </row>
    <row r="73" spans="1:18" ht="20.100000000000001" customHeight="1" x14ac:dyDescent="0.25">
      <c r="A73" s="57" t="s">
        <v>161</v>
      </c>
      <c r="B73" s="25">
        <v>16169.95</v>
      </c>
      <c r="C73" s="223">
        <v>16230.36</v>
      </c>
      <c r="D73" s="4">
        <f t="shared" si="50"/>
        <v>5.0512134336077791E-2</v>
      </c>
      <c r="E73" s="229">
        <f t="shared" si="51"/>
        <v>4.9303042677535103E-2</v>
      </c>
      <c r="F73" s="102">
        <f t="shared" si="45"/>
        <v>3.7359422880095393E-3</v>
      </c>
      <c r="G73" s="83">
        <f t="shared" si="46"/>
        <v>-2.3936657487052697E-2</v>
      </c>
      <c r="I73" s="25">
        <v>6424.2909999999993</v>
      </c>
      <c r="J73" s="223">
        <v>6702.9009999999998</v>
      </c>
      <c r="K73" s="31">
        <f t="shared" si="52"/>
        <v>5.7599628610401327E-2</v>
      </c>
      <c r="L73" s="229">
        <f t="shared" si="53"/>
        <v>5.7606265082817867E-2</v>
      </c>
      <c r="M73" s="102">
        <f t="shared" si="47"/>
        <v>4.3368209814904184E-2</v>
      </c>
      <c r="N73" s="83">
        <f t="shared" si="48"/>
        <v>1.1521727789998872E-4</v>
      </c>
      <c r="P73" s="62">
        <f t="shared" si="49"/>
        <v>3.9729813635787363</v>
      </c>
      <c r="Q73" s="236">
        <f t="shared" si="49"/>
        <v>4.1298535583930365</v>
      </c>
      <c r="R73" s="92">
        <f t="shared" si="54"/>
        <v>3.9484754761848324E-2</v>
      </c>
    </row>
    <row r="74" spans="1:18" ht="20.100000000000001" customHeight="1" x14ac:dyDescent="0.25">
      <c r="A74" s="57" t="s">
        <v>165</v>
      </c>
      <c r="B74" s="25">
        <v>6657.3799999999992</v>
      </c>
      <c r="C74" s="223">
        <v>8418.27</v>
      </c>
      <c r="D74" s="4">
        <f t="shared" si="50"/>
        <v>2.079650666120288E-2</v>
      </c>
      <c r="E74" s="229">
        <f t="shared" si="51"/>
        <v>2.5572219290330801E-2</v>
      </c>
      <c r="F74" s="102">
        <f t="shared" si="45"/>
        <v>0.26450195121804698</v>
      </c>
      <c r="G74" s="83">
        <f t="shared" si="46"/>
        <v>0.22964013653491608</v>
      </c>
      <c r="I74" s="25">
        <v>2336.4889999999996</v>
      </c>
      <c r="J74" s="223">
        <v>2923.1149999999998</v>
      </c>
      <c r="K74" s="31">
        <f t="shared" si="52"/>
        <v>2.0948755069203431E-2</v>
      </c>
      <c r="L74" s="229">
        <f t="shared" si="53"/>
        <v>2.5121919234307823E-2</v>
      </c>
      <c r="M74" s="102">
        <f t="shared" si="47"/>
        <v>0.2510715864701269</v>
      </c>
      <c r="N74" s="83">
        <f t="shared" si="48"/>
        <v>0.19920821792600563</v>
      </c>
      <c r="P74" s="62">
        <f t="shared" si="49"/>
        <v>3.509622404008784</v>
      </c>
      <c r="Q74" s="236">
        <f t="shared" si="49"/>
        <v>3.4723464559820485</v>
      </c>
      <c r="R74" s="92">
        <f t="shared" si="54"/>
        <v>-1.0621070797860741E-2</v>
      </c>
    </row>
    <row r="75" spans="1:18" ht="20.100000000000001" customHeight="1" x14ac:dyDescent="0.25">
      <c r="A75" s="57" t="s">
        <v>170</v>
      </c>
      <c r="B75" s="25">
        <v>4488.57</v>
      </c>
      <c r="C75" s="223">
        <v>4012.33</v>
      </c>
      <c r="D75" s="4">
        <f t="shared" si="50"/>
        <v>1.4021518360717791E-2</v>
      </c>
      <c r="E75" s="229">
        <f t="shared" si="51"/>
        <v>1.2188274149578593E-2</v>
      </c>
      <c r="F75" s="102">
        <f t="shared" si="45"/>
        <v>-0.10610060665200717</v>
      </c>
      <c r="G75" s="83">
        <f t="shared" si="46"/>
        <v>-0.1307450565607183</v>
      </c>
      <c r="I75" s="25">
        <v>2626.6369999999997</v>
      </c>
      <c r="J75" s="223">
        <v>2570.6430000000005</v>
      </c>
      <c r="K75" s="31">
        <f t="shared" si="52"/>
        <v>2.3550196542208114E-2</v>
      </c>
      <c r="L75" s="229">
        <f t="shared" si="53"/>
        <v>2.2092694206775575E-2</v>
      </c>
      <c r="M75" s="102">
        <f t="shared" si="47"/>
        <v>-2.1317753461936019E-2</v>
      </c>
      <c r="N75" s="83">
        <f t="shared" si="48"/>
        <v>-6.1889179261001633E-2</v>
      </c>
      <c r="P75" s="62">
        <f t="shared" si="49"/>
        <v>5.8518347714305445</v>
      </c>
      <c r="Q75" s="236">
        <f t="shared" si="49"/>
        <v>6.4068583591080506</v>
      </c>
      <c r="R75" s="92">
        <f t="shared" si="54"/>
        <v>9.4846079794871668E-2</v>
      </c>
    </row>
    <row r="76" spans="1:18" ht="20.100000000000001" customHeight="1" x14ac:dyDescent="0.25">
      <c r="A76" s="57" t="s">
        <v>154</v>
      </c>
      <c r="B76" s="25">
        <v>880.94</v>
      </c>
      <c r="C76" s="223">
        <v>962.61999999999989</v>
      </c>
      <c r="D76" s="4">
        <f t="shared" si="50"/>
        <v>2.7519045898116178E-3</v>
      </c>
      <c r="E76" s="229">
        <f t="shared" si="51"/>
        <v>2.924155406426526E-3</v>
      </c>
      <c r="F76" s="102">
        <f t="shared" ref="F76:F84" si="55">(C76-B76)/B76</f>
        <v>9.2719140917655943E-2</v>
      </c>
      <c r="G76" s="83">
        <f t="shared" ref="G76:G84" si="56">(E76-D76)/D76</f>
        <v>6.2593309830810531E-2</v>
      </c>
      <c r="I76" s="25">
        <v>1727.876</v>
      </c>
      <c r="J76" s="223">
        <v>1815.549</v>
      </c>
      <c r="K76" s="31">
        <f t="shared" si="52"/>
        <v>1.549198438937866E-2</v>
      </c>
      <c r="L76" s="229">
        <f t="shared" si="53"/>
        <v>1.5603243575407856E-2</v>
      </c>
      <c r="M76" s="102">
        <f t="shared" ref="M76:M93" si="57">(J76-I76)/I76</f>
        <v>5.0740330903375014E-2</v>
      </c>
      <c r="N76" s="83">
        <f t="shared" ref="N76:N93" si="58">(L76-K76)/K76</f>
        <v>7.1817259321198248E-3</v>
      </c>
      <c r="P76" s="62">
        <f t="shared" ref="P76:P93" si="59">(I76/B76)*10</f>
        <v>19.614003223829091</v>
      </c>
      <c r="Q76" s="236">
        <f t="shared" ref="Q76:Q93" si="60">(J76/C76)*10</f>
        <v>18.860495314869837</v>
      </c>
      <c r="R76" s="92">
        <f t="shared" ref="R76:R93" si="61">(Q76-P76)/P76</f>
        <v>-3.841683415468268E-2</v>
      </c>
    </row>
    <row r="77" spans="1:18" ht="20.100000000000001" customHeight="1" x14ac:dyDescent="0.25">
      <c r="A77" s="57" t="s">
        <v>168</v>
      </c>
      <c r="B77" s="25">
        <v>5380.23</v>
      </c>
      <c r="C77" s="223">
        <v>5037.82</v>
      </c>
      <c r="D77" s="4">
        <f t="shared" si="50"/>
        <v>1.6806910381231589E-2</v>
      </c>
      <c r="E77" s="229">
        <f t="shared" si="51"/>
        <v>1.5303410057555093E-2</v>
      </c>
      <c r="F77" s="102">
        <f t="shared" si="55"/>
        <v>-6.3642260646849649E-2</v>
      </c>
      <c r="G77" s="83">
        <f t="shared" si="56"/>
        <v>-8.9457270228290586E-2</v>
      </c>
      <c r="I77" s="25">
        <v>1742.374</v>
      </c>
      <c r="J77" s="223">
        <v>1658.3920000000001</v>
      </c>
      <c r="K77" s="31">
        <f t="shared" si="52"/>
        <v>1.5621972183454862E-2</v>
      </c>
      <c r="L77" s="229">
        <f t="shared" si="53"/>
        <v>1.4252600353671417E-2</v>
      </c>
      <c r="M77" s="102">
        <f t="shared" si="57"/>
        <v>-4.8199755046849854E-2</v>
      </c>
      <c r="N77" s="83">
        <f t="shared" si="58"/>
        <v>-8.7656783260293997E-2</v>
      </c>
      <c r="P77" s="62">
        <f t="shared" si="59"/>
        <v>3.2384749350864181</v>
      </c>
      <c r="Q77" s="236">
        <f t="shared" si="60"/>
        <v>3.2918841880019531</v>
      </c>
      <c r="R77" s="92">
        <f t="shared" si="61"/>
        <v>1.649210013543297E-2</v>
      </c>
    </row>
    <row r="78" spans="1:18" ht="20.100000000000001" customHeight="1" x14ac:dyDescent="0.25">
      <c r="A78" s="57" t="s">
        <v>192</v>
      </c>
      <c r="B78" s="25">
        <v>2882.58</v>
      </c>
      <c r="C78" s="223">
        <v>3559.36</v>
      </c>
      <c r="D78" s="4">
        <f t="shared" si="50"/>
        <v>9.0046826486470961E-3</v>
      </c>
      <c r="E78" s="229">
        <f t="shared" si="51"/>
        <v>1.0812285000746215E-2</v>
      </c>
      <c r="F78" s="102">
        <f t="shared" si="55"/>
        <v>0.23478272936050351</v>
      </c>
      <c r="G78" s="83">
        <f t="shared" si="56"/>
        <v>0.20074026177598844</v>
      </c>
      <c r="I78" s="25">
        <v>922.30799999999999</v>
      </c>
      <c r="J78" s="223">
        <v>1340.8390000000002</v>
      </c>
      <c r="K78" s="31">
        <f t="shared" si="52"/>
        <v>8.2693324857796811E-3</v>
      </c>
      <c r="L78" s="229">
        <f t="shared" si="53"/>
        <v>1.1523477202987249E-2</v>
      </c>
      <c r="M78" s="102">
        <f t="shared" si="57"/>
        <v>0.45378658756077167</v>
      </c>
      <c r="N78" s="83">
        <f t="shared" si="58"/>
        <v>0.39351963689977915</v>
      </c>
      <c r="P78" s="62">
        <f t="shared" si="59"/>
        <v>3.1995920321378768</v>
      </c>
      <c r="Q78" s="236">
        <f t="shared" si="60"/>
        <v>3.7670789130630227</v>
      </c>
      <c r="R78" s="92">
        <f t="shared" si="61"/>
        <v>0.17736226219627357</v>
      </c>
    </row>
    <row r="79" spans="1:18" ht="20.100000000000001" customHeight="1" x14ac:dyDescent="0.25">
      <c r="A79" s="57" t="s">
        <v>194</v>
      </c>
      <c r="B79" s="25">
        <v>5078.42</v>
      </c>
      <c r="C79" s="223">
        <v>4859.8099999999995</v>
      </c>
      <c r="D79" s="4">
        <f t="shared" si="50"/>
        <v>1.5864108006210541E-2</v>
      </c>
      <c r="E79" s="229">
        <f t="shared" si="51"/>
        <v>1.4762668223915663E-2</v>
      </c>
      <c r="F79" s="102">
        <f t="shared" si="55"/>
        <v>-4.3046853155115285E-2</v>
      </c>
      <c r="G79" s="83">
        <f t="shared" si="56"/>
        <v>-6.9429669910447009E-2</v>
      </c>
      <c r="I79" s="25">
        <v>1235.385</v>
      </c>
      <c r="J79" s="223">
        <v>1229.0039999999999</v>
      </c>
      <c r="K79" s="31">
        <f t="shared" si="52"/>
        <v>1.1076353358037588E-2</v>
      </c>
      <c r="L79" s="229">
        <f t="shared" si="53"/>
        <v>1.0562341620716684E-2</v>
      </c>
      <c r="M79" s="102">
        <f t="shared" si="57"/>
        <v>-5.1651914180600262E-3</v>
      </c>
      <c r="N79" s="83">
        <f t="shared" si="58"/>
        <v>-4.6406224206264585E-2</v>
      </c>
      <c r="P79" s="62">
        <f t="shared" si="59"/>
        <v>2.4326168375203312</v>
      </c>
      <c r="Q79" s="236">
        <f t="shared" si="60"/>
        <v>2.5289136818106055</v>
      </c>
      <c r="R79" s="92">
        <f t="shared" si="61"/>
        <v>3.9585701621811402E-2</v>
      </c>
    </row>
    <row r="80" spans="1:18" ht="20.100000000000001" customHeight="1" x14ac:dyDescent="0.25">
      <c r="A80" s="57" t="s">
        <v>164</v>
      </c>
      <c r="B80" s="25">
        <v>3692.9700000000003</v>
      </c>
      <c r="C80" s="223">
        <v>4515.71</v>
      </c>
      <c r="D80" s="4">
        <f t="shared" si="50"/>
        <v>1.1536201208977467E-2</v>
      </c>
      <c r="E80" s="229">
        <f t="shared" si="51"/>
        <v>1.3717393997999554E-2</v>
      </c>
      <c r="F80" s="102">
        <f t="shared" si="55"/>
        <v>0.22278545452576104</v>
      </c>
      <c r="G80" s="83">
        <f t="shared" si="56"/>
        <v>0.18907374702555327</v>
      </c>
      <c r="I80" s="25">
        <v>1103.8579999999999</v>
      </c>
      <c r="J80" s="223">
        <v>1069.0720000000001</v>
      </c>
      <c r="K80" s="31">
        <f t="shared" si="52"/>
        <v>9.8970938331748044E-3</v>
      </c>
      <c r="L80" s="229">
        <f t="shared" si="53"/>
        <v>9.1878494139505072E-3</v>
      </c>
      <c r="M80" s="102">
        <f t="shared" si="57"/>
        <v>-3.151311128786477E-2</v>
      </c>
      <c r="N80" s="83">
        <f t="shared" si="58"/>
        <v>-7.1661886931588759E-2</v>
      </c>
      <c r="P80" s="62">
        <f t="shared" si="59"/>
        <v>2.9890792505760944</v>
      </c>
      <c r="Q80" s="236">
        <f t="shared" si="60"/>
        <v>2.3674505227306448</v>
      </c>
      <c r="R80" s="92">
        <f t="shared" si="61"/>
        <v>-0.20796662642037381</v>
      </c>
    </row>
    <row r="81" spans="1:18" ht="20.100000000000001" customHeight="1" x14ac:dyDescent="0.25">
      <c r="A81" s="57" t="s">
        <v>198</v>
      </c>
      <c r="B81" s="25">
        <v>1529.69</v>
      </c>
      <c r="C81" s="223">
        <v>1676.66</v>
      </c>
      <c r="D81" s="4">
        <f t="shared" si="50"/>
        <v>4.7784876745169177E-3</v>
      </c>
      <c r="E81" s="229">
        <f t="shared" si="51"/>
        <v>5.0931981506088598E-3</v>
      </c>
      <c r="F81" s="102">
        <f t="shared" si="55"/>
        <v>9.6078290372559161E-2</v>
      </c>
      <c r="G81" s="83">
        <f t="shared" si="56"/>
        <v>6.585984887441565E-2</v>
      </c>
      <c r="I81" s="25">
        <v>401.73200000000003</v>
      </c>
      <c r="J81" s="223">
        <v>482.31900000000002</v>
      </c>
      <c r="K81" s="31">
        <f t="shared" si="52"/>
        <v>3.6018938122376071E-3</v>
      </c>
      <c r="L81" s="229">
        <f t="shared" si="53"/>
        <v>4.1451598596607096E-3</v>
      </c>
      <c r="M81" s="102">
        <f t="shared" si="57"/>
        <v>0.20059890673384242</v>
      </c>
      <c r="N81" s="83">
        <f t="shared" si="58"/>
        <v>0.15082789103258126</v>
      </c>
      <c r="P81" s="62">
        <f t="shared" si="59"/>
        <v>2.6262314586615587</v>
      </c>
      <c r="Q81" s="236">
        <f t="shared" si="60"/>
        <v>2.876665513580571</v>
      </c>
      <c r="R81" s="92">
        <f t="shared" si="61"/>
        <v>9.5358714135061168E-2</v>
      </c>
    </row>
    <row r="82" spans="1:18" ht="20.100000000000001" customHeight="1" x14ac:dyDescent="0.25">
      <c r="A82" s="57" t="s">
        <v>193</v>
      </c>
      <c r="B82" s="25">
        <v>1978.1</v>
      </c>
      <c r="C82" s="223">
        <v>2516.8399999999992</v>
      </c>
      <c r="D82" s="4">
        <f t="shared" si="50"/>
        <v>6.1792431597002748E-3</v>
      </c>
      <c r="E82" s="229">
        <f t="shared" si="51"/>
        <v>7.6454169798160611E-3</v>
      </c>
      <c r="F82" s="102">
        <f t="shared" si="55"/>
        <v>0.27235225721652057</v>
      </c>
      <c r="G82" s="83">
        <f t="shared" si="56"/>
        <v>0.23727401272664975</v>
      </c>
      <c r="I82" s="25">
        <v>439.08000000000004</v>
      </c>
      <c r="J82" s="223">
        <v>463.37400000000002</v>
      </c>
      <c r="K82" s="31">
        <f t="shared" si="52"/>
        <v>3.9367526985086788E-3</v>
      </c>
      <c r="L82" s="229">
        <f t="shared" si="53"/>
        <v>3.9823421942955222E-3</v>
      </c>
      <c r="M82" s="102">
        <f t="shared" si="57"/>
        <v>5.532932495217268E-2</v>
      </c>
      <c r="N82" s="83">
        <f t="shared" si="58"/>
        <v>1.1580482513954615E-2</v>
      </c>
      <c r="P82" s="62">
        <f t="shared" si="59"/>
        <v>2.2197057782720799</v>
      </c>
      <c r="Q82" s="236">
        <f t="shared" si="60"/>
        <v>1.8410943882010784</v>
      </c>
      <c r="R82" s="92">
        <f t="shared" si="61"/>
        <v>-0.1705682770108973</v>
      </c>
    </row>
    <row r="83" spans="1:18" ht="20.100000000000001" customHeight="1" x14ac:dyDescent="0.25">
      <c r="A83" s="57" t="s">
        <v>174</v>
      </c>
      <c r="B83" s="25">
        <v>1135.5999999999999</v>
      </c>
      <c r="C83" s="223">
        <v>1077.8900000000001</v>
      </c>
      <c r="D83" s="4">
        <f t="shared" si="50"/>
        <v>3.547418498637901E-3</v>
      </c>
      <c r="E83" s="229">
        <f t="shared" si="51"/>
        <v>3.2743116401415815E-3</v>
      </c>
      <c r="F83" s="102">
        <f t="shared" si="55"/>
        <v>-5.0818950334624705E-2</v>
      </c>
      <c r="G83" s="83">
        <f t="shared" si="56"/>
        <v>-7.6987493469176008E-2</v>
      </c>
      <c r="I83" s="25">
        <v>416.38200000000001</v>
      </c>
      <c r="J83" s="223">
        <v>426.78800000000001</v>
      </c>
      <c r="K83" s="31">
        <f t="shared" si="52"/>
        <v>3.7332444249577315E-3</v>
      </c>
      <c r="L83" s="229">
        <f t="shared" si="53"/>
        <v>3.6679137379719128E-3</v>
      </c>
      <c r="M83" s="102">
        <f t="shared" si="57"/>
        <v>2.4991474175156479E-2</v>
      </c>
      <c r="N83" s="83">
        <f t="shared" si="58"/>
        <v>-1.7499707907970247E-2</v>
      </c>
      <c r="P83" s="62">
        <f t="shared" si="59"/>
        <v>3.666625572384643</v>
      </c>
      <c r="Q83" s="236">
        <f t="shared" si="60"/>
        <v>3.9594763844177043</v>
      </c>
      <c r="R83" s="92">
        <f t="shared" si="61"/>
        <v>7.9869298419418797E-2</v>
      </c>
    </row>
    <row r="84" spans="1:18" ht="20.100000000000001" customHeight="1" x14ac:dyDescent="0.25">
      <c r="A84" s="57" t="s">
        <v>195</v>
      </c>
      <c r="B84" s="25">
        <v>985.52999999999986</v>
      </c>
      <c r="C84" s="223">
        <v>730.84999999999991</v>
      </c>
      <c r="D84" s="4">
        <f t="shared" si="50"/>
        <v>3.0786257070822567E-3</v>
      </c>
      <c r="E84" s="229">
        <f t="shared" si="51"/>
        <v>2.2201065620772753E-3</v>
      </c>
      <c r="F84" s="102">
        <f t="shared" si="55"/>
        <v>-0.25841932767140524</v>
      </c>
      <c r="G84" s="83">
        <f t="shared" si="56"/>
        <v>-0.27886441116566785</v>
      </c>
      <c r="I84" s="25">
        <v>540.40099999999995</v>
      </c>
      <c r="J84" s="223">
        <v>413.392</v>
      </c>
      <c r="K84" s="31">
        <f t="shared" si="52"/>
        <v>4.8451878815404673E-3</v>
      </c>
      <c r="L84" s="229">
        <f t="shared" si="53"/>
        <v>3.552785448437362E-3</v>
      </c>
      <c r="M84" s="102">
        <f t="shared" si="57"/>
        <v>-0.23502732230325252</v>
      </c>
      <c r="N84" s="83">
        <f t="shared" si="58"/>
        <v>-0.26673938445751294</v>
      </c>
      <c r="P84" s="62">
        <f t="shared" si="59"/>
        <v>5.4833541343236636</v>
      </c>
      <c r="Q84" s="236">
        <f t="shared" si="60"/>
        <v>5.6563179859068216</v>
      </c>
      <c r="R84" s="92">
        <f t="shared" si="61"/>
        <v>3.1543439899398715E-2</v>
      </c>
    </row>
    <row r="85" spans="1:18" ht="20.100000000000001" customHeight="1" x14ac:dyDescent="0.25">
      <c r="A85" s="57" t="s">
        <v>177</v>
      </c>
      <c r="B85" s="25">
        <v>986.58999999999992</v>
      </c>
      <c r="C85" s="223">
        <v>949.36</v>
      </c>
      <c r="D85" s="4">
        <f t="shared" si="50"/>
        <v>3.0819369642225846E-3</v>
      </c>
      <c r="E85" s="229">
        <f t="shared" si="51"/>
        <v>2.8838754406152866E-3</v>
      </c>
      <c r="F85" s="102">
        <f t="shared" si="45"/>
        <v>-3.7736040300428653E-2</v>
      </c>
      <c r="G85" s="83">
        <f t="shared" si="46"/>
        <v>-6.4265274048932008E-2</v>
      </c>
      <c r="I85" s="25">
        <v>373.48500000000001</v>
      </c>
      <c r="J85" s="223">
        <v>333.83199999999999</v>
      </c>
      <c r="K85" s="31">
        <f t="shared" si="52"/>
        <v>3.3486336922713719E-3</v>
      </c>
      <c r="L85" s="229">
        <f t="shared" si="53"/>
        <v>2.8690286019631282E-3</v>
      </c>
      <c r="M85" s="102">
        <f t="shared" si="57"/>
        <v>-0.10617026118853506</v>
      </c>
      <c r="N85" s="83">
        <f t="shared" si="58"/>
        <v>-0.14322411299126853</v>
      </c>
      <c r="P85" s="62">
        <f t="shared" si="59"/>
        <v>3.7856150984704895</v>
      </c>
      <c r="Q85" s="236">
        <f t="shared" si="60"/>
        <v>3.5163899890452517</v>
      </c>
      <c r="R85" s="92">
        <f t="shared" si="61"/>
        <v>-7.1117929959126969E-2</v>
      </c>
    </row>
    <row r="86" spans="1:18" ht="20.100000000000001" customHeight="1" x14ac:dyDescent="0.25">
      <c r="A86" s="57" t="s">
        <v>185</v>
      </c>
      <c r="B86" s="25">
        <v>1228.1099999999999</v>
      </c>
      <c r="C86" s="223">
        <v>1089.97</v>
      </c>
      <c r="D86" s="4">
        <f t="shared" si="50"/>
        <v>3.8364037798187677E-3</v>
      </c>
      <c r="E86" s="229">
        <f t="shared" si="51"/>
        <v>3.3110071142742944E-3</v>
      </c>
      <c r="F86" s="102">
        <f t="shared" si="45"/>
        <v>-0.11248178094796059</v>
      </c>
      <c r="G86" s="83">
        <f t="shared" si="46"/>
        <v>-0.13695030442527953</v>
      </c>
      <c r="I86" s="25">
        <v>236.42700000000002</v>
      </c>
      <c r="J86" s="223">
        <v>299.005</v>
      </c>
      <c r="K86" s="31">
        <f t="shared" si="52"/>
        <v>2.1197837074116597E-3</v>
      </c>
      <c r="L86" s="229">
        <f t="shared" si="53"/>
        <v>2.5697173941682796E-3</v>
      </c>
      <c r="M86" s="102">
        <f t="shared" si="57"/>
        <v>0.26468212175428341</v>
      </c>
      <c r="N86" s="83">
        <f t="shared" si="58"/>
        <v>0.21225452633844744</v>
      </c>
      <c r="P86" s="62">
        <f t="shared" si="59"/>
        <v>1.9251288565356528</v>
      </c>
      <c r="Q86" s="236">
        <f t="shared" si="60"/>
        <v>2.7432406396506326</v>
      </c>
      <c r="R86" s="92">
        <f t="shared" si="61"/>
        <v>0.42496468760392747</v>
      </c>
    </row>
    <row r="87" spans="1:18" ht="20.100000000000001" customHeight="1" x14ac:dyDescent="0.25">
      <c r="A87" s="57" t="s">
        <v>176</v>
      </c>
      <c r="B87" s="25">
        <v>1080.3600000000001</v>
      </c>
      <c r="C87" s="223">
        <v>1104.81</v>
      </c>
      <c r="D87" s="4">
        <f t="shared" si="50"/>
        <v>3.3748582680419546E-3</v>
      </c>
      <c r="E87" s="229">
        <f t="shared" si="51"/>
        <v>3.3560866536889848E-3</v>
      </c>
      <c r="F87" s="102">
        <f t="shared" si="45"/>
        <v>2.2631345107186323E-2</v>
      </c>
      <c r="G87" s="83">
        <f t="shared" si="46"/>
        <v>-5.5621933906756004E-3</v>
      </c>
      <c r="I87" s="25">
        <v>267.55899999999997</v>
      </c>
      <c r="J87" s="223">
        <v>279.25</v>
      </c>
      <c r="K87" s="31">
        <f t="shared" si="52"/>
        <v>2.3989104838760215E-3</v>
      </c>
      <c r="L87" s="229">
        <f t="shared" si="53"/>
        <v>2.3999384034430601E-3</v>
      </c>
      <c r="M87" s="102">
        <f t="shared" si="57"/>
        <v>4.3695035487500075E-2</v>
      </c>
      <c r="N87" s="83">
        <f t="shared" si="58"/>
        <v>4.2849434105510275E-4</v>
      </c>
      <c r="P87" s="62">
        <f t="shared" si="59"/>
        <v>2.4765726239401675</v>
      </c>
      <c r="Q87" s="236">
        <f t="shared" si="60"/>
        <v>2.5275839284582871</v>
      </c>
      <c r="R87" s="92">
        <f t="shared" si="61"/>
        <v>2.0597540336597022E-2</v>
      </c>
    </row>
    <row r="88" spans="1:18" ht="20.100000000000001" customHeight="1" x14ac:dyDescent="0.25">
      <c r="A88" s="57" t="s">
        <v>163</v>
      </c>
      <c r="B88" s="25">
        <v>205.07</v>
      </c>
      <c r="C88" s="223">
        <v>177.86999999999998</v>
      </c>
      <c r="D88" s="4">
        <f t="shared" si="50"/>
        <v>6.4060330355378162E-4</v>
      </c>
      <c r="E88" s="229">
        <f t="shared" si="51"/>
        <v>5.4031655496570425E-4</v>
      </c>
      <c r="F88" s="102">
        <f t="shared" si="45"/>
        <v>-0.132637635929195</v>
      </c>
      <c r="G88" s="83">
        <f t="shared" si="46"/>
        <v>-0.15655047052010376</v>
      </c>
      <c r="I88" s="25">
        <v>199.62900000000002</v>
      </c>
      <c r="J88" s="223">
        <v>235.36799999999997</v>
      </c>
      <c r="K88" s="31">
        <f t="shared" si="52"/>
        <v>1.7898560728126746E-3</v>
      </c>
      <c r="L88" s="229">
        <f t="shared" si="53"/>
        <v>2.0228064535061274E-3</v>
      </c>
      <c r="M88" s="102">
        <f t="shared" si="57"/>
        <v>0.17902709526171021</v>
      </c>
      <c r="N88" s="83">
        <f t="shared" si="58"/>
        <v>0.13015034238333048</v>
      </c>
      <c r="P88" s="62">
        <f t="shared" si="59"/>
        <v>9.7346759643048735</v>
      </c>
      <c r="Q88" s="236">
        <f t="shared" si="60"/>
        <v>13.232585596221959</v>
      </c>
      <c r="R88" s="92">
        <f t="shared" si="61"/>
        <v>0.35932471144835498</v>
      </c>
    </row>
    <row r="89" spans="1:18" ht="20.100000000000001" customHeight="1" x14ac:dyDescent="0.25">
      <c r="A89" s="57" t="s">
        <v>179</v>
      </c>
      <c r="B89" s="25">
        <v>672.58999999999992</v>
      </c>
      <c r="C89" s="223">
        <v>374.23000000000008</v>
      </c>
      <c r="D89" s="4">
        <f t="shared" si="50"/>
        <v>2.1010551320877649E-3</v>
      </c>
      <c r="E89" s="229">
        <f t="shared" si="51"/>
        <v>1.1368002719110337E-3</v>
      </c>
      <c r="F89" s="102">
        <f t="shared" ref="F89" si="62">(C89-B89)/B89</f>
        <v>-0.44359862620615809</v>
      </c>
      <c r="G89" s="83">
        <f t="shared" ref="G89" si="63">(E89-D89)/D89</f>
        <v>-0.45893839026421723</v>
      </c>
      <c r="I89" s="25">
        <v>417.83700000000005</v>
      </c>
      <c r="J89" s="223">
        <v>216.273</v>
      </c>
      <c r="K89" s="31">
        <f t="shared" si="52"/>
        <v>3.7462898271084337E-3</v>
      </c>
      <c r="L89" s="229">
        <f t="shared" si="53"/>
        <v>1.8586996538150077E-3</v>
      </c>
      <c r="M89" s="102">
        <f t="shared" si="57"/>
        <v>-0.48239863870360938</v>
      </c>
      <c r="N89" s="83">
        <f t="shared" si="58"/>
        <v>-0.50385588419632732</v>
      </c>
      <c r="P89" s="62">
        <f t="shared" si="59"/>
        <v>6.2123581974159601</v>
      </c>
      <c r="Q89" s="236">
        <f t="shared" si="60"/>
        <v>5.779146514175773</v>
      </c>
      <c r="R89" s="92">
        <f t="shared" si="61"/>
        <v>-6.9733854596533432E-2</v>
      </c>
    </row>
    <row r="90" spans="1:18" ht="20.100000000000001" customHeight="1" x14ac:dyDescent="0.25">
      <c r="A90" s="57" t="s">
        <v>202</v>
      </c>
      <c r="B90" s="25">
        <v>817.92000000000007</v>
      </c>
      <c r="C90" s="223">
        <v>884.71</v>
      </c>
      <c r="D90" s="4">
        <f t="shared" si="50"/>
        <v>2.5550409813366614E-3</v>
      </c>
      <c r="E90" s="229">
        <f t="shared" si="51"/>
        <v>2.6874878244993999E-3</v>
      </c>
      <c r="F90" s="102">
        <f t="shared" si="45"/>
        <v>8.1658352895148612E-2</v>
      </c>
      <c r="G90" s="83">
        <f t="shared" si="46"/>
        <v>5.1837463324541005E-2</v>
      </c>
      <c r="I90" s="25">
        <v>171.887</v>
      </c>
      <c r="J90" s="223">
        <v>197.77199999999999</v>
      </c>
      <c r="K90" s="31">
        <f t="shared" si="52"/>
        <v>1.5411237384726274E-3</v>
      </c>
      <c r="L90" s="229">
        <f t="shared" si="53"/>
        <v>1.6996978260545776E-3</v>
      </c>
      <c r="M90" s="102">
        <f t="shared" si="57"/>
        <v>0.15059312222564819</v>
      </c>
      <c r="N90" s="83">
        <f t="shared" si="58"/>
        <v>0.10289510415244749</v>
      </c>
      <c r="P90" s="62">
        <f t="shared" si="59"/>
        <v>2.1015135954616588</v>
      </c>
      <c r="Q90" s="236">
        <f t="shared" si="60"/>
        <v>2.2354443829051327</v>
      </c>
      <c r="R90" s="92">
        <f t="shared" si="61"/>
        <v>6.3730630976028518E-2</v>
      </c>
    </row>
    <row r="91" spans="1:18" ht="20.100000000000001" customHeight="1" x14ac:dyDescent="0.25">
      <c r="A91" s="57" t="s">
        <v>175</v>
      </c>
      <c r="B91" s="25">
        <v>251.14999999999998</v>
      </c>
      <c r="C91" s="223">
        <v>381.57</v>
      </c>
      <c r="D91" s="4">
        <f t="shared" si="50"/>
        <v>7.8454927433331176E-4</v>
      </c>
      <c r="E91" s="229">
        <f t="shared" si="51"/>
        <v>1.1590970252333939E-3</v>
      </c>
      <c r="F91" s="102">
        <f t="shared" si="45"/>
        <v>0.51929126020306604</v>
      </c>
      <c r="G91" s="83">
        <f t="shared" si="46"/>
        <v>0.47740500584665313</v>
      </c>
      <c r="I91" s="25">
        <v>125.23399999999999</v>
      </c>
      <c r="J91" s="223">
        <v>182.38799999999998</v>
      </c>
      <c r="K91" s="31">
        <f t="shared" si="52"/>
        <v>1.1228370398219821E-3</v>
      </c>
      <c r="L91" s="229">
        <f t="shared" si="53"/>
        <v>1.5674842095870108E-3</v>
      </c>
      <c r="M91" s="102">
        <f t="shared" si="57"/>
        <v>0.45637766101857313</v>
      </c>
      <c r="N91" s="83">
        <f t="shared" si="58"/>
        <v>0.39600329700160619</v>
      </c>
      <c r="P91" s="62">
        <f t="shared" si="59"/>
        <v>4.9864224566991835</v>
      </c>
      <c r="Q91" s="236">
        <f t="shared" si="60"/>
        <v>4.7799355295227608</v>
      </c>
      <c r="R91" s="92">
        <f t="shared" si="61"/>
        <v>-4.1409834198666944E-2</v>
      </c>
    </row>
    <row r="92" spans="1:18" ht="20.100000000000001" customHeight="1" x14ac:dyDescent="0.25">
      <c r="A92" s="57" t="s">
        <v>203</v>
      </c>
      <c r="B92" s="25">
        <v>816.86</v>
      </c>
      <c r="C92" s="223">
        <v>399.23</v>
      </c>
      <c r="D92" s="4">
        <f t="shared" si="50"/>
        <v>2.5517297241963335E-3</v>
      </c>
      <c r="E92" s="229">
        <f t="shared" si="51"/>
        <v>1.212742892218801E-3</v>
      </c>
      <c r="F92" s="102">
        <f t="shared" si="45"/>
        <v>-0.51126263986484832</v>
      </c>
      <c r="G92" s="83">
        <f t="shared" si="46"/>
        <v>-0.52473693404157296</v>
      </c>
      <c r="I92" s="25">
        <v>363.11900000000003</v>
      </c>
      <c r="J92" s="223">
        <v>181.178</v>
      </c>
      <c r="K92" s="31">
        <f t="shared" si="52"/>
        <v>3.2556930471207366E-3</v>
      </c>
      <c r="L92" s="229">
        <f t="shared" si="53"/>
        <v>1.5570851926911609E-3</v>
      </c>
      <c r="M92" s="102">
        <f t="shared" si="57"/>
        <v>-0.50105061976927678</v>
      </c>
      <c r="N92" s="83">
        <f t="shared" si="58"/>
        <v>-0.52173464446588025</v>
      </c>
      <c r="P92" s="62">
        <f t="shared" si="59"/>
        <v>4.4453027446563675</v>
      </c>
      <c r="Q92" s="236">
        <f t="shared" si="60"/>
        <v>4.5381860080655256</v>
      </c>
      <c r="R92" s="92">
        <f t="shared" si="61"/>
        <v>2.0894699134004244E-2</v>
      </c>
    </row>
    <row r="93" spans="1:18" ht="20.100000000000001" customHeight="1" x14ac:dyDescent="0.25">
      <c r="A93" s="57" t="s">
        <v>204</v>
      </c>
      <c r="B93" s="25">
        <v>387.70000000000005</v>
      </c>
      <c r="C93" s="223">
        <v>489.54999999999995</v>
      </c>
      <c r="D93" s="4">
        <f t="shared" si="50"/>
        <v>1.2111079182123236E-3</v>
      </c>
      <c r="E93" s="229">
        <f t="shared" si="51"/>
        <v>1.4871083908667034E-3</v>
      </c>
      <c r="F93" s="102">
        <f t="shared" si="45"/>
        <v>0.26270312096982174</v>
      </c>
      <c r="G93" s="83">
        <f t="shared" si="46"/>
        <v>0.2278908993195049</v>
      </c>
      <c r="I93" s="25">
        <v>160.292</v>
      </c>
      <c r="J93" s="223">
        <v>180.12900000000002</v>
      </c>
      <c r="K93" s="31">
        <f t="shared" si="52"/>
        <v>1.4371639873129113E-3</v>
      </c>
      <c r="L93" s="229">
        <f t="shared" si="53"/>
        <v>1.5480698466384781E-3</v>
      </c>
      <c r="M93" s="102">
        <f t="shared" si="57"/>
        <v>0.12375539640156724</v>
      </c>
      <c r="N93" s="83">
        <f t="shared" si="58"/>
        <v>7.7169940455388983E-2</v>
      </c>
      <c r="P93" s="62">
        <f t="shared" si="59"/>
        <v>4.1344338405984002</v>
      </c>
      <c r="Q93" s="236">
        <f t="shared" si="60"/>
        <v>3.6794811561638245</v>
      </c>
      <c r="R93" s="92">
        <f t="shared" si="61"/>
        <v>-0.11003989953041014</v>
      </c>
    </row>
    <row r="94" spans="1:18" ht="20.100000000000001" customHeight="1" x14ac:dyDescent="0.25">
      <c r="A94" s="57" t="s">
        <v>191</v>
      </c>
      <c r="B94" s="25">
        <v>912.19999999999993</v>
      </c>
      <c r="C94" s="223">
        <v>1001.5899999999999</v>
      </c>
      <c r="D94" s="4">
        <f t="shared" si="50"/>
        <v>2.8495554371763768E-3</v>
      </c>
      <c r="E94" s="229">
        <f t="shared" si="51"/>
        <v>3.0425347629622745E-3</v>
      </c>
      <c r="F94" s="102">
        <f t="shared" ref="F94" si="64">(C94-B94)/B94</f>
        <v>9.799386099539574E-2</v>
      </c>
      <c r="G94" s="83">
        <f t="shared" ref="G94" si="65">(E94-D94)/D94</f>
        <v>6.7722607978850463E-2</v>
      </c>
      <c r="I94" s="25">
        <v>176.88700000000003</v>
      </c>
      <c r="J94" s="223">
        <v>173.72400000000002</v>
      </c>
      <c r="K94" s="31">
        <f t="shared" si="52"/>
        <v>1.5859532991279602E-3</v>
      </c>
      <c r="L94" s="229">
        <f t="shared" si="53"/>
        <v>1.4930238109211896E-3</v>
      </c>
      <c r="M94" s="102">
        <f t="shared" ref="M94" si="66">(J94-I94)/I94</f>
        <v>-1.7881472352405833E-2</v>
      </c>
      <c r="N94" s="83">
        <f t="shared" ref="N94" si="67">(L94-K94)/K94</f>
        <v>-5.8595349723013987E-2</v>
      </c>
      <c r="P94" s="62">
        <f t="shared" ref="P94" si="68">(I94/B94)*10</f>
        <v>1.9391251918438943</v>
      </c>
      <c r="Q94" s="236">
        <f t="shared" ref="Q94" si="69">(J94/C94)*10</f>
        <v>1.7344821733443827</v>
      </c>
      <c r="R94" s="92">
        <f t="shared" ref="R94" si="70">(Q94-P94)/P94</f>
        <v>-0.10553368052782536</v>
      </c>
    </row>
    <row r="95" spans="1:18" ht="20.100000000000001" customHeight="1" thickBot="1" x14ac:dyDescent="0.3">
      <c r="A95" s="14" t="s">
        <v>18</v>
      </c>
      <c r="B95" s="25">
        <f>B96-SUM(B68:B94)</f>
        <v>4250.0200000000768</v>
      </c>
      <c r="C95" s="223">
        <f>C96-SUM(C68:C94)</f>
        <v>3922.5599999999395</v>
      </c>
      <c r="D95" s="4">
        <f t="shared" si="50"/>
        <v>1.3276329312769748E-2</v>
      </c>
      <c r="E95" s="229">
        <f t="shared" si="51"/>
        <v>1.1915579388577277E-2</v>
      </c>
      <c r="F95" s="102">
        <f>(C95-B95)/B95</f>
        <v>-7.7049049180975965E-2</v>
      </c>
      <c r="G95" s="83">
        <f>(E95-D95)/D95</f>
        <v>-0.10249443894734084</v>
      </c>
      <c r="I95" s="25">
        <f>I96-SUM(I68:I94)</f>
        <v>1557.0180000000255</v>
      </c>
      <c r="J95" s="223">
        <f>J96-SUM(J68:J94)</f>
        <v>1486.7790000000386</v>
      </c>
      <c r="K95" s="31">
        <f t="shared" si="52"/>
        <v>1.3960086574489128E-2</v>
      </c>
      <c r="L95" s="229">
        <f t="shared" si="53"/>
        <v>1.277771895983084E-2</v>
      </c>
      <c r="M95" s="102">
        <f>(J95-I95)/I95</f>
        <v>-4.5111231854728526E-2</v>
      </c>
      <c r="N95" s="83">
        <f>(L95-K95)/K95</f>
        <v>-8.4696295280787467E-2</v>
      </c>
      <c r="P95" s="62">
        <f t="shared" si="49"/>
        <v>3.6635545244492906</v>
      </c>
      <c r="Q95" s="236">
        <f t="shared" si="49"/>
        <v>3.7903282550172883</v>
      </c>
      <c r="R95" s="92">
        <f>(Q95-P95)/P95</f>
        <v>3.4604024512793194E-2</v>
      </c>
    </row>
    <row r="96" spans="1:18" ht="26.25" customHeight="1" thickBot="1" x14ac:dyDescent="0.3">
      <c r="A96" s="18" t="s">
        <v>19</v>
      </c>
      <c r="B96" s="23">
        <v>320120.11000000004</v>
      </c>
      <c r="C96" s="242">
        <v>329195.90999999992</v>
      </c>
      <c r="D96" s="20">
        <f>SUM(D68:D95)</f>
        <v>1.0000000000000002</v>
      </c>
      <c r="E96" s="243">
        <f>SUM(E68:E95)</f>
        <v>1</v>
      </c>
      <c r="F96" s="103">
        <f>(C96-B96)/B96</f>
        <v>2.8351233541684933E-2</v>
      </c>
      <c r="G96" s="99">
        <v>0</v>
      </c>
      <c r="H96" s="2"/>
      <c r="I96" s="23">
        <v>111533.54900000001</v>
      </c>
      <c r="J96" s="242">
        <v>116357.15300000006</v>
      </c>
      <c r="K96" s="30">
        <f t="shared" si="52"/>
        <v>1</v>
      </c>
      <c r="L96" s="243">
        <f t="shared" si="53"/>
        <v>1</v>
      </c>
      <c r="M96" s="103">
        <f>(J96-I96)/I96</f>
        <v>4.3248009619061341E-2</v>
      </c>
      <c r="N96" s="99">
        <f>(L96-K96)/K96</f>
        <v>0</v>
      </c>
      <c r="O96" s="2"/>
      <c r="P96" s="56">
        <f t="shared" si="49"/>
        <v>3.4841156652107856</v>
      </c>
      <c r="Q96" s="250">
        <f t="shared" si="49"/>
        <v>3.5345868361487263</v>
      </c>
      <c r="R96" s="98">
        <f>(Q96-P96)/P96</f>
        <v>1.4486077899737914E-2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F27:F3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117</v>
      </c>
      <c r="B1" s="6"/>
    </row>
    <row r="3" spans="1:21" ht="15.75" thickBot="1" x14ac:dyDescent="0.3"/>
    <row r="4" spans="1:21" x14ac:dyDescent="0.25">
      <c r="A4" s="379" t="s">
        <v>17</v>
      </c>
      <c r="B4" s="401"/>
      <c r="C4" s="401"/>
      <c r="D4" s="401"/>
      <c r="E4" s="404" t="s">
        <v>1</v>
      </c>
      <c r="F4" s="405"/>
      <c r="G4" s="399" t="s">
        <v>13</v>
      </c>
      <c r="H4" s="399"/>
      <c r="I4" s="412" t="s">
        <v>113</v>
      </c>
      <c r="J4" s="400"/>
      <c r="L4" s="406" t="s">
        <v>20</v>
      </c>
      <c r="M4" s="399"/>
      <c r="N4" s="397" t="s">
        <v>13</v>
      </c>
      <c r="O4" s="398"/>
      <c r="P4" s="413" t="s">
        <v>113</v>
      </c>
      <c r="Q4" s="400"/>
      <c r="R4"/>
      <c r="S4" s="410" t="s">
        <v>23</v>
      </c>
      <c r="T4" s="399"/>
      <c r="U4" s="208" t="s">
        <v>0</v>
      </c>
    </row>
    <row r="5" spans="1:21" x14ac:dyDescent="0.25">
      <c r="A5" s="402"/>
      <c r="B5" s="403"/>
      <c r="C5" s="403"/>
      <c r="D5" s="403"/>
      <c r="E5" s="407" t="s">
        <v>184</v>
      </c>
      <c r="F5" s="408"/>
      <c r="G5" s="395" t="str">
        <f>E5</f>
        <v>jan-dez</v>
      </c>
      <c r="H5" s="395"/>
      <c r="I5" s="407" t="str">
        <f>G5</f>
        <v>jan-dez</v>
      </c>
      <c r="J5" s="396"/>
      <c r="L5" s="409" t="str">
        <f>E5</f>
        <v>jan-dez</v>
      </c>
      <c r="M5" s="395"/>
      <c r="N5" s="393" t="str">
        <f>E5</f>
        <v>jan-dez</v>
      </c>
      <c r="O5" s="394"/>
      <c r="P5" s="395" t="str">
        <f>E5</f>
        <v>jan-dez</v>
      </c>
      <c r="Q5" s="396"/>
      <c r="R5"/>
      <c r="S5" s="409" t="str">
        <f>E5</f>
        <v>jan-dez</v>
      </c>
      <c r="T5" s="408"/>
      <c r="U5" s="209" t="s">
        <v>111</v>
      </c>
    </row>
    <row r="6" spans="1:21" ht="15.75" thickBot="1" x14ac:dyDescent="0.3">
      <c r="A6" s="380"/>
      <c r="B6" s="411"/>
      <c r="C6" s="411"/>
      <c r="D6" s="411"/>
      <c r="E6" s="148">
        <v>2017</v>
      </c>
      <c r="F6" s="241">
        <v>2018</v>
      </c>
      <c r="G6" s="293">
        <f>E6</f>
        <v>2017</v>
      </c>
      <c r="H6" s="219">
        <f>F6</f>
        <v>2018</v>
      </c>
      <c r="I6" s="221" t="s">
        <v>1</v>
      </c>
      <c r="J6" s="222" t="s">
        <v>15</v>
      </c>
      <c r="L6" s="292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2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189415.15000000005</v>
      </c>
      <c r="F7" s="242">
        <v>180660.63999999998</v>
      </c>
      <c r="G7" s="20">
        <f>E7/E15</f>
        <v>0.3710584219822346</v>
      </c>
      <c r="H7" s="243">
        <f>F7/F15</f>
        <v>0.35839325015343643</v>
      </c>
      <c r="I7" s="153">
        <f t="shared" ref="I7:I18" si="0">(F7-E7)/E7</f>
        <v>-4.6218636682441007E-2</v>
      </c>
      <c r="J7" s="99">
        <f t="shared" ref="J7:J18" si="1">(H7-G7)/G7</f>
        <v>-3.4132554547985847E-2</v>
      </c>
      <c r="K7" s="12"/>
      <c r="L7" s="23">
        <v>45239.966</v>
      </c>
      <c r="M7" s="242">
        <v>43884.163000000008</v>
      </c>
      <c r="N7" s="20">
        <f>L7/L15</f>
        <v>0.35204321475335454</v>
      </c>
      <c r="O7" s="243">
        <f>M7/M15</f>
        <v>0.33776037349736471</v>
      </c>
      <c r="P7" s="153">
        <f t="shared" ref="P7:P18" si="2">(M7-L7)/L7</f>
        <v>-2.9969142770796792E-2</v>
      </c>
      <c r="Q7" s="99">
        <f t="shared" ref="Q7:Q18" si="3">(O7-N7)/N7</f>
        <v>-4.0571272666046272E-2</v>
      </c>
      <c r="R7" s="67"/>
      <c r="S7" s="332">
        <f>(L7/E7)*10</f>
        <v>2.3884027228022671</v>
      </c>
      <c r="T7" s="333">
        <f>(M7/F7)*10</f>
        <v>2.4290937417248166</v>
      </c>
      <c r="U7" s="95">
        <f>(T7-S7)/S7</f>
        <v>1.7036916988106415E-2</v>
      </c>
    </row>
    <row r="8" spans="1:21" s="9" customFormat="1" ht="24" customHeight="1" x14ac:dyDescent="0.25">
      <c r="A8" s="73"/>
      <c r="B8" s="301" t="s">
        <v>36</v>
      </c>
      <c r="C8" s="301"/>
      <c r="D8" s="302"/>
      <c r="E8" s="304">
        <v>161670.82000000004</v>
      </c>
      <c r="F8" s="305">
        <v>153178.66999999998</v>
      </c>
      <c r="G8" s="306">
        <f>E8/E7</f>
        <v>0.85352634147796513</v>
      </c>
      <c r="H8" s="307">
        <f>F8/F7</f>
        <v>0.84788070052226094</v>
      </c>
      <c r="I8" s="316">
        <f t="shared" si="0"/>
        <v>-5.2527413419441123E-2</v>
      </c>
      <c r="J8" s="315">
        <f t="shared" si="1"/>
        <v>-6.6144894203595461E-3</v>
      </c>
      <c r="K8" s="5"/>
      <c r="L8" s="304">
        <v>40150.353000000003</v>
      </c>
      <c r="M8" s="305">
        <v>38505.88900000001</v>
      </c>
      <c r="N8" s="319">
        <f>L8/L7</f>
        <v>0.88749741765942092</v>
      </c>
      <c r="O8" s="307">
        <f>M8/M7</f>
        <v>0.87744385144135029</v>
      </c>
      <c r="P8" s="314">
        <f t="shared" si="2"/>
        <v>-4.0957647371120065E-2</v>
      </c>
      <c r="Q8" s="315">
        <f t="shared" si="3"/>
        <v>-1.132799489668905E-2</v>
      </c>
      <c r="R8" s="72"/>
      <c r="S8" s="334">
        <f t="shared" ref="S8:T18" si="4">(L8/E8)*10</f>
        <v>2.4834631877292384</v>
      </c>
      <c r="T8" s="335">
        <f t="shared" si="4"/>
        <v>2.5137892240479704</v>
      </c>
      <c r="U8" s="308">
        <f t="shared" ref="U8:U18" si="5">(T8-S8)/S8</f>
        <v>1.2211188178094476E-2</v>
      </c>
    </row>
    <row r="9" spans="1:21" ht="24" customHeight="1" x14ac:dyDescent="0.25">
      <c r="A9" s="14"/>
      <c r="B9" s="1" t="s">
        <v>40</v>
      </c>
      <c r="D9" s="1"/>
      <c r="E9" s="25">
        <v>24647.200000000004</v>
      </c>
      <c r="F9" s="223">
        <v>27187.940000000006</v>
      </c>
      <c r="G9" s="4">
        <f>E9/E7</f>
        <v>0.13012264330493098</v>
      </c>
      <c r="H9" s="229">
        <f>F9/F7</f>
        <v>0.15049177286209109</v>
      </c>
      <c r="I9" s="312">
        <f t="shared" si="0"/>
        <v>0.10308432600863389</v>
      </c>
      <c r="J9" s="313">
        <f t="shared" si="1"/>
        <v>0.15653793252129719</v>
      </c>
      <c r="K9" s="1"/>
      <c r="L9" s="25">
        <v>4752.0999999999995</v>
      </c>
      <c r="M9" s="223">
        <v>5326.5069999999978</v>
      </c>
      <c r="N9" s="4">
        <f>L9/L7</f>
        <v>0.10504207717574322</v>
      </c>
      <c r="O9" s="229">
        <f>M9/M7</f>
        <v>0.12137652027224484</v>
      </c>
      <c r="P9" s="312">
        <f t="shared" si="2"/>
        <v>0.1208743502872411</v>
      </c>
      <c r="Q9" s="313">
        <f t="shared" si="3"/>
        <v>0.15550380890862311</v>
      </c>
      <c r="R9" s="8"/>
      <c r="S9" s="334">
        <f t="shared" si="4"/>
        <v>1.9280486221558628</v>
      </c>
      <c r="T9" s="335">
        <f t="shared" si="4"/>
        <v>1.9591432819110224</v>
      </c>
      <c r="U9" s="308">
        <f t="shared" si="5"/>
        <v>1.6127528838142488E-2</v>
      </c>
    </row>
    <row r="10" spans="1:21" ht="24" customHeight="1" thickBot="1" x14ac:dyDescent="0.3">
      <c r="A10" s="14"/>
      <c r="B10" s="1" t="s">
        <v>39</v>
      </c>
      <c r="D10" s="1"/>
      <c r="E10" s="25">
        <v>3097.1300000000006</v>
      </c>
      <c r="F10" s="223">
        <v>294.02999999999997</v>
      </c>
      <c r="G10" s="4">
        <f>E10/E7</f>
        <v>1.6351015217103804E-2</v>
      </c>
      <c r="H10" s="229">
        <f>F10/F7</f>
        <v>1.6275266156479905E-3</v>
      </c>
      <c r="I10" s="317">
        <f t="shared" si="0"/>
        <v>-0.90506372028297166</v>
      </c>
      <c r="J10" s="310">
        <f t="shared" si="1"/>
        <v>-0.90046326824125678</v>
      </c>
      <c r="K10" s="1"/>
      <c r="L10" s="25">
        <v>337.51299999999998</v>
      </c>
      <c r="M10" s="223">
        <v>51.767000000000003</v>
      </c>
      <c r="N10" s="4">
        <f>L10/L7</f>
        <v>7.4605051648358881E-3</v>
      </c>
      <c r="O10" s="229">
        <f>M10/M7</f>
        <v>1.1796282864048244E-3</v>
      </c>
      <c r="P10" s="318">
        <f t="shared" si="2"/>
        <v>-0.84662220418176481</v>
      </c>
      <c r="Q10" s="313">
        <f t="shared" si="3"/>
        <v>-0.84188359094437093</v>
      </c>
      <c r="R10" s="8"/>
      <c r="S10" s="334">
        <f t="shared" si="4"/>
        <v>1.0897605202235614</v>
      </c>
      <c r="T10" s="335">
        <f t="shared" si="4"/>
        <v>1.7606026595925588</v>
      </c>
      <c r="U10" s="308">
        <f t="shared" si="5"/>
        <v>0.61558675224477388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321057.43000000005</v>
      </c>
      <c r="F11" s="242">
        <v>323424.29999999993</v>
      </c>
      <c r="G11" s="20">
        <f>E11/E15</f>
        <v>0.6289415780177654</v>
      </c>
      <c r="H11" s="243">
        <f>F11/F15</f>
        <v>0.64160674984656352</v>
      </c>
      <c r="I11" s="153">
        <f t="shared" si="0"/>
        <v>7.3721078499877062E-3</v>
      </c>
      <c r="J11" s="99">
        <f t="shared" si="1"/>
        <v>2.0137278678116537E-2</v>
      </c>
      <c r="K11" s="12"/>
      <c r="L11" s="23">
        <v>83266.888000000064</v>
      </c>
      <c r="M11" s="242">
        <v>86042.751000000047</v>
      </c>
      <c r="N11" s="20">
        <f>L11/L15</f>
        <v>0.64795678524664546</v>
      </c>
      <c r="O11" s="243">
        <f>M11/M15</f>
        <v>0.66223962650263524</v>
      </c>
      <c r="P11" s="153">
        <f t="shared" si="2"/>
        <v>3.3336937006700443E-2</v>
      </c>
      <c r="Q11" s="99">
        <f t="shared" si="3"/>
        <v>2.2042891719318898E-2</v>
      </c>
      <c r="R11" s="8"/>
      <c r="S11" s="336">
        <f t="shared" si="4"/>
        <v>2.5935200440619006</v>
      </c>
      <c r="T11" s="337">
        <f t="shared" si="4"/>
        <v>2.6603675419564969</v>
      </c>
      <c r="U11" s="98">
        <f t="shared" si="5"/>
        <v>2.5774814444812073E-2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287261.62000000005</v>
      </c>
      <c r="F12" s="225">
        <v>287048.65999999992</v>
      </c>
      <c r="G12" s="74">
        <f>E12/E11</f>
        <v>0.89473593556143527</v>
      </c>
      <c r="H12" s="231">
        <f>F12/F11</f>
        <v>0.88752966304634495</v>
      </c>
      <c r="I12" s="316">
        <f t="shared" si="0"/>
        <v>-7.4134511947728117E-4</v>
      </c>
      <c r="J12" s="315">
        <f t="shared" si="1"/>
        <v>-8.0540774419309239E-3</v>
      </c>
      <c r="K12" s="5"/>
      <c r="L12" s="42">
        <v>78270.969000000056</v>
      </c>
      <c r="M12" s="225">
        <v>80493.462000000043</v>
      </c>
      <c r="N12" s="74">
        <f>L12/L11</f>
        <v>0.94000113226280291</v>
      </c>
      <c r="O12" s="231">
        <f>M12/M11</f>
        <v>0.93550544426456095</v>
      </c>
      <c r="P12" s="316">
        <f t="shared" si="2"/>
        <v>2.8394857357649246E-2</v>
      </c>
      <c r="Q12" s="315">
        <f t="shared" si="3"/>
        <v>-4.7826410457823447E-3</v>
      </c>
      <c r="R12" s="72"/>
      <c r="S12" s="334">
        <f t="shared" si="4"/>
        <v>2.7247276889965337</v>
      </c>
      <c r="T12" s="335">
        <f t="shared" si="4"/>
        <v>2.8041748043694077</v>
      </c>
      <c r="U12" s="308">
        <f t="shared" si="5"/>
        <v>2.9157818483553803E-2</v>
      </c>
    </row>
    <row r="13" spans="1:21" ht="24" customHeight="1" x14ac:dyDescent="0.25">
      <c r="A13" s="14"/>
      <c r="B13" s="5" t="s">
        <v>40</v>
      </c>
      <c r="D13" s="5"/>
      <c r="E13" s="273">
        <v>26248.780000000006</v>
      </c>
      <c r="F13" s="269">
        <v>31183.390000000007</v>
      </c>
      <c r="G13" s="261">
        <f>E13/E11</f>
        <v>8.1757273145804485E-2</v>
      </c>
      <c r="H13" s="272">
        <f>F13/F11</f>
        <v>9.64163484314568E-2</v>
      </c>
      <c r="I13" s="312">
        <f t="shared" si="0"/>
        <v>0.18799388009652257</v>
      </c>
      <c r="J13" s="313">
        <f t="shared" si="1"/>
        <v>0.17929995365072388</v>
      </c>
      <c r="K13" s="322"/>
      <c r="L13" s="273">
        <v>4005.7469999999989</v>
      </c>
      <c r="M13" s="269">
        <v>4860.3629999999985</v>
      </c>
      <c r="N13" s="261">
        <f>L13/L11</f>
        <v>4.8107322084620187E-2</v>
      </c>
      <c r="O13" s="272">
        <f>M13/M11</f>
        <v>5.6487768504751734E-2</v>
      </c>
      <c r="P13" s="312">
        <f t="shared" si="2"/>
        <v>0.21334747301814114</v>
      </c>
      <c r="Q13" s="313">
        <f t="shared" si="3"/>
        <v>0.17420313700667947</v>
      </c>
      <c r="R13" s="323"/>
      <c r="S13" s="334">
        <f t="shared" si="4"/>
        <v>1.5260697830527736</v>
      </c>
      <c r="T13" s="335">
        <f t="shared" si="4"/>
        <v>1.5586384289841473</v>
      </c>
      <c r="U13" s="308">
        <f t="shared" si="5"/>
        <v>2.1341518122600416E-2</v>
      </c>
    </row>
    <row r="14" spans="1:21" ht="24" customHeight="1" thickBot="1" x14ac:dyDescent="0.3">
      <c r="A14" s="14"/>
      <c r="B14" s="1" t="s">
        <v>39</v>
      </c>
      <c r="D14" s="1"/>
      <c r="E14" s="273">
        <v>7547.0299999999979</v>
      </c>
      <c r="F14" s="269">
        <v>5192.2500000000009</v>
      </c>
      <c r="G14" s="261">
        <f>E14/E11</f>
        <v>2.3506791292760291E-2</v>
      </c>
      <c r="H14" s="272">
        <f>F14/F11</f>
        <v>1.6053988522198245E-2</v>
      </c>
      <c r="I14" s="317">
        <f t="shared" si="0"/>
        <v>-0.3120141300617591</v>
      </c>
      <c r="J14" s="310">
        <f t="shared" si="1"/>
        <v>-0.317048919086519</v>
      </c>
      <c r="K14" s="322"/>
      <c r="L14" s="273">
        <v>990.17200000000003</v>
      </c>
      <c r="M14" s="269">
        <v>688.92599999999993</v>
      </c>
      <c r="N14" s="261">
        <f>L14/L11</f>
        <v>1.18915456525768E-2</v>
      </c>
      <c r="O14" s="272">
        <f>M14/M11</f>
        <v>8.0067872306872137E-3</v>
      </c>
      <c r="P14" s="318">
        <f t="shared" si="2"/>
        <v>-0.30423603171974173</v>
      </c>
      <c r="Q14" s="313">
        <f t="shared" si="3"/>
        <v>-0.3266823788417943</v>
      </c>
      <c r="R14" s="323"/>
      <c r="S14" s="334">
        <f t="shared" si="4"/>
        <v>1.3120022048408451</v>
      </c>
      <c r="T14" s="335">
        <f t="shared" si="4"/>
        <v>1.3268351870576336</v>
      </c>
      <c r="U14" s="308">
        <f t="shared" si="5"/>
        <v>1.1305607690337586E-2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510472.58000000013</v>
      </c>
      <c r="F15" s="242">
        <v>504084.93999999994</v>
      </c>
      <c r="G15" s="20">
        <f>G7+G11</f>
        <v>1</v>
      </c>
      <c r="H15" s="243">
        <f>H7+H11</f>
        <v>1</v>
      </c>
      <c r="I15" s="153">
        <f t="shared" si="0"/>
        <v>-1.2513189249068357E-2</v>
      </c>
      <c r="J15" s="99">
        <v>0</v>
      </c>
      <c r="K15" s="12"/>
      <c r="L15" s="23">
        <v>128506.85400000006</v>
      </c>
      <c r="M15" s="242">
        <v>129926.91400000006</v>
      </c>
      <c r="N15" s="20">
        <f>N7+N11</f>
        <v>1</v>
      </c>
      <c r="O15" s="243">
        <f>O7+O11</f>
        <v>1</v>
      </c>
      <c r="P15" s="153">
        <f t="shared" si="2"/>
        <v>1.1050461168398045E-2</v>
      </c>
      <c r="Q15" s="99">
        <v>0</v>
      </c>
      <c r="R15" s="8"/>
      <c r="S15" s="336">
        <f t="shared" si="4"/>
        <v>2.5174095345140781</v>
      </c>
      <c r="T15" s="337">
        <f t="shared" si="4"/>
        <v>2.5774805730161288</v>
      </c>
      <c r="U15" s="98">
        <f t="shared" si="5"/>
        <v>2.386224318231393E-2</v>
      </c>
    </row>
    <row r="16" spans="1:21" s="68" customFormat="1" ht="24" customHeight="1" x14ac:dyDescent="0.25">
      <c r="A16" s="303"/>
      <c r="B16" s="301" t="s">
        <v>36</v>
      </c>
      <c r="C16" s="301"/>
      <c r="D16" s="302"/>
      <c r="E16" s="304">
        <f>E8+E12</f>
        <v>448932.44000000006</v>
      </c>
      <c r="F16" s="305">
        <f t="shared" ref="F16:F17" si="6">F8+F12</f>
        <v>440227.3299999999</v>
      </c>
      <c r="G16" s="306">
        <f>E16/E15</f>
        <v>0.8794447686102943</v>
      </c>
      <c r="H16" s="307">
        <f>F16/F15</f>
        <v>0.87331974250212663</v>
      </c>
      <c r="I16" s="314">
        <f t="shared" si="0"/>
        <v>-1.9390690501225886E-2</v>
      </c>
      <c r="J16" s="315">
        <f t="shared" si="1"/>
        <v>-6.964651251319046E-3</v>
      </c>
      <c r="K16" s="5"/>
      <c r="L16" s="304">
        <f t="shared" ref="L16:M18" si="7">L8+L12</f>
        <v>118421.32200000006</v>
      </c>
      <c r="M16" s="305">
        <f t="shared" si="7"/>
        <v>118999.35100000005</v>
      </c>
      <c r="N16" s="319">
        <f>L16/L15</f>
        <v>0.92151755578733563</v>
      </c>
      <c r="O16" s="307">
        <f>M16/M15</f>
        <v>0.91589453898674145</v>
      </c>
      <c r="P16" s="314">
        <f t="shared" si="2"/>
        <v>4.8811226748506891E-3</v>
      </c>
      <c r="Q16" s="315">
        <f t="shared" si="3"/>
        <v>-6.1019095786948212E-3</v>
      </c>
      <c r="R16" s="72"/>
      <c r="S16" s="334">
        <f t="shared" si="4"/>
        <v>2.6378428344362916</v>
      </c>
      <c r="T16" s="335">
        <f t="shared" si="4"/>
        <v>2.7031341057357814</v>
      </c>
      <c r="U16" s="308">
        <f t="shared" si="5"/>
        <v>2.4751767029911973E-2</v>
      </c>
    </row>
    <row r="17" spans="1:21" ht="24" customHeight="1" x14ac:dyDescent="0.25">
      <c r="A17" s="14"/>
      <c r="B17" s="5" t="s">
        <v>40</v>
      </c>
      <c r="C17" s="5"/>
      <c r="D17" s="324"/>
      <c r="E17" s="273">
        <f>E9+E13</f>
        <v>50895.98000000001</v>
      </c>
      <c r="F17" s="269">
        <f t="shared" si="6"/>
        <v>58371.330000000016</v>
      </c>
      <c r="G17" s="311">
        <f>E17/E15</f>
        <v>9.9703651075636612E-2</v>
      </c>
      <c r="H17" s="272">
        <f>F17/F15</f>
        <v>0.11579661554657837</v>
      </c>
      <c r="I17" s="312">
        <f t="shared" si="0"/>
        <v>0.14687505771575682</v>
      </c>
      <c r="J17" s="313">
        <f t="shared" si="1"/>
        <v>0.16140797550867428</v>
      </c>
      <c r="K17" s="322"/>
      <c r="L17" s="273">
        <f t="shared" si="7"/>
        <v>8757.8469999999979</v>
      </c>
      <c r="M17" s="269">
        <f t="shared" si="7"/>
        <v>10186.869999999995</v>
      </c>
      <c r="N17" s="74">
        <f>L17/L15</f>
        <v>6.8150816298094052E-2</v>
      </c>
      <c r="O17" s="231">
        <f>M17/M15</f>
        <v>7.8404617537517984E-2</v>
      </c>
      <c r="P17" s="312">
        <f t="shared" si="2"/>
        <v>0.16317058290696307</v>
      </c>
      <c r="Q17" s="313">
        <f t="shared" si="3"/>
        <v>0.15045749701035785</v>
      </c>
      <c r="R17" s="323"/>
      <c r="S17" s="334">
        <f t="shared" si="4"/>
        <v>1.7207345255951445</v>
      </c>
      <c r="T17" s="335">
        <f t="shared" si="4"/>
        <v>1.7451838085580698</v>
      </c>
      <c r="U17" s="308">
        <f t="shared" si="5"/>
        <v>1.4208631604267408E-2</v>
      </c>
    </row>
    <row r="18" spans="1:21" ht="24" customHeight="1" thickBot="1" x14ac:dyDescent="0.3">
      <c r="A18" s="15"/>
      <c r="B18" s="325" t="s">
        <v>39</v>
      </c>
      <c r="C18" s="325"/>
      <c r="D18" s="326"/>
      <c r="E18" s="327">
        <f>E10+E14</f>
        <v>10644.159999999998</v>
      </c>
      <c r="F18" s="328">
        <f>F10+F14</f>
        <v>5486.2800000000007</v>
      </c>
      <c r="G18" s="329">
        <f>E18/E15</f>
        <v>2.0851580314068967E-2</v>
      </c>
      <c r="H18" s="330">
        <f>F18/F15</f>
        <v>1.0883641951294957E-2</v>
      </c>
      <c r="I18" s="309">
        <f t="shared" si="0"/>
        <v>-0.48457370050807186</v>
      </c>
      <c r="J18" s="310">
        <f t="shared" si="1"/>
        <v>-0.47804234559854669</v>
      </c>
      <c r="K18" s="322"/>
      <c r="L18" s="327">
        <f t="shared" si="7"/>
        <v>1327.6849999999999</v>
      </c>
      <c r="M18" s="328">
        <f t="shared" si="7"/>
        <v>740.69299999999998</v>
      </c>
      <c r="N18" s="320">
        <f>L18/L15</f>
        <v>1.0331627914570216E-2</v>
      </c>
      <c r="O18" s="321">
        <f>M18/M15</f>
        <v>5.7008434757405196E-3</v>
      </c>
      <c r="P18" s="309">
        <f t="shared" si="2"/>
        <v>-0.44211691779300061</v>
      </c>
      <c r="Q18" s="310">
        <f t="shared" si="3"/>
        <v>-0.44821440310477262</v>
      </c>
      <c r="R18" s="323"/>
      <c r="S18" s="338">
        <f t="shared" si="4"/>
        <v>1.2473365676577579</v>
      </c>
      <c r="T18" s="339">
        <f t="shared" si="4"/>
        <v>1.350082387337139</v>
      </c>
      <c r="U18" s="331">
        <f t="shared" si="5"/>
        <v>8.2372169904644646E-2</v>
      </c>
    </row>
    <row r="19" spans="1:21" ht="6.75" customHeight="1" x14ac:dyDescent="0.25">
      <c r="S19" s="340"/>
      <c r="T19" s="340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>
    <pageSetUpPr fitToPage="1"/>
  </sheetPr>
  <dimension ref="A1:R96"/>
  <sheetViews>
    <sheetView showGridLines="0" topLeftCell="A94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35</v>
      </c>
    </row>
    <row r="3" spans="1:18" ht="8.25" customHeight="1" thickBot="1" x14ac:dyDescent="0.3"/>
    <row r="4" spans="1:18" x14ac:dyDescent="0.25">
      <c r="A4" s="418" t="s">
        <v>3</v>
      </c>
      <c r="B4" s="404" t="s">
        <v>1</v>
      </c>
      <c r="C4" s="399"/>
      <c r="D4" s="404" t="s">
        <v>13</v>
      </c>
      <c r="E4" s="399"/>
      <c r="F4" s="416" t="s">
        <v>115</v>
      </c>
      <c r="G4" s="417"/>
      <c r="I4" s="414" t="s">
        <v>20</v>
      </c>
      <c r="J4" s="415"/>
      <c r="K4" s="404" t="s">
        <v>13</v>
      </c>
      <c r="L4" s="405"/>
      <c r="M4" s="421" t="s">
        <v>115</v>
      </c>
      <c r="N4" s="417"/>
      <c r="P4" s="410" t="s">
        <v>23</v>
      </c>
      <c r="Q4" s="399"/>
      <c r="R4" s="208" t="s">
        <v>0</v>
      </c>
    </row>
    <row r="5" spans="1:18" x14ac:dyDescent="0.25">
      <c r="A5" s="419"/>
      <c r="B5" s="407" t="s">
        <v>184</v>
      </c>
      <c r="C5" s="395"/>
      <c r="D5" s="407" t="str">
        <f>B5</f>
        <v>jan-dez</v>
      </c>
      <c r="E5" s="395"/>
      <c r="F5" s="407" t="str">
        <f>D5</f>
        <v>jan-dez</v>
      </c>
      <c r="G5" s="396"/>
      <c r="I5" s="409" t="str">
        <f>B5</f>
        <v>jan-dez</v>
      </c>
      <c r="J5" s="395"/>
      <c r="K5" s="407" t="str">
        <f>B5</f>
        <v>jan-dez</v>
      </c>
      <c r="L5" s="408"/>
      <c r="M5" s="395" t="str">
        <f>B5</f>
        <v>jan-dez</v>
      </c>
      <c r="N5" s="396"/>
      <c r="P5" s="409" t="str">
        <f>B5</f>
        <v>jan-dez</v>
      </c>
      <c r="Q5" s="408"/>
      <c r="R5" s="209" t="s">
        <v>111</v>
      </c>
    </row>
    <row r="6" spans="1:18" ht="19.5" customHeight="1" thickBot="1" x14ac:dyDescent="0.3">
      <c r="A6" s="420"/>
      <c r="B6" s="148">
        <f>'5'!E6</f>
        <v>2017</v>
      </c>
      <c r="C6" s="213">
        <f>'5'!F6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156</v>
      </c>
      <c r="B7" s="59">
        <v>66386.990000000005</v>
      </c>
      <c r="C7" s="245">
        <v>72713.91</v>
      </c>
      <c r="D7" s="4">
        <f>B7/$B$33</f>
        <v>0.13005006067123132</v>
      </c>
      <c r="E7" s="247">
        <f>C7/$C$33</f>
        <v>0.14424932036255636</v>
      </c>
      <c r="F7" s="87">
        <f>(C7-B7)/B7</f>
        <v>9.5303612951875019E-2</v>
      </c>
      <c r="G7" s="101">
        <f>(E7-D7)/D7</f>
        <v>0.10918303011961683</v>
      </c>
      <c r="I7" s="59">
        <v>15650.19</v>
      </c>
      <c r="J7" s="245">
        <v>18146.684000000001</v>
      </c>
      <c r="K7" s="4">
        <f>I7/$I$33</f>
        <v>0.12178486604302061</v>
      </c>
      <c r="L7" s="247">
        <f>J7/$J$33</f>
        <v>0.13966839849671178</v>
      </c>
      <c r="M7" s="87">
        <f>(J7-I7)/I7</f>
        <v>0.15951844674090221</v>
      </c>
      <c r="N7" s="101">
        <f>(L7-K7)/K7</f>
        <v>0.1468452775353368</v>
      </c>
      <c r="P7" s="49">
        <f t="shared" ref="P7:Q33" si="0">(I7/B7)*10</f>
        <v>2.3574182230584637</v>
      </c>
      <c r="Q7" s="253">
        <f t="shared" si="0"/>
        <v>2.4956275903743865</v>
      </c>
      <c r="R7" s="104">
        <f>(Q7-P7)/P7</f>
        <v>5.862742807536838E-2</v>
      </c>
    </row>
    <row r="8" spans="1:18" ht="20.100000000000001" customHeight="1" x14ac:dyDescent="0.25">
      <c r="A8" s="14" t="s">
        <v>149</v>
      </c>
      <c r="B8" s="25">
        <v>53763.74</v>
      </c>
      <c r="C8" s="223">
        <v>62725.740000000005</v>
      </c>
      <c r="D8" s="4">
        <f t="shared" ref="D8:D32" si="1">B8/$B$33</f>
        <v>0.10532150424220627</v>
      </c>
      <c r="E8" s="229">
        <f t="shared" ref="E8:E32" si="2">C8/$C$33</f>
        <v>0.12443486210875492</v>
      </c>
      <c r="F8" s="87">
        <f t="shared" ref="F8:F33" si="3">(C8-B8)/B8</f>
        <v>0.16669227252419583</v>
      </c>
      <c r="G8" s="83">
        <f t="shared" ref="G8:G32" si="4">(E8-D8)/D8</f>
        <v>0.181476309174183</v>
      </c>
      <c r="I8" s="25">
        <v>13804.168</v>
      </c>
      <c r="J8" s="223">
        <v>16451.98</v>
      </c>
      <c r="K8" s="4">
        <f t="shared" ref="K8:K32" si="5">I8/$I$33</f>
        <v>0.10741970229852491</v>
      </c>
      <c r="L8" s="229">
        <f t="shared" ref="L8:L32" si="6">J8/$J$33</f>
        <v>0.12662488081568687</v>
      </c>
      <c r="M8" s="87">
        <f t="shared" ref="M8:M33" si="7">(J8-I8)/I8</f>
        <v>0.19181250184726817</v>
      </c>
      <c r="N8" s="83">
        <f t="shared" ref="N8:N32" si="8">(L8-K8)/K8</f>
        <v>0.17878636885242696</v>
      </c>
      <c r="P8" s="49">
        <f t="shared" si="0"/>
        <v>2.5675609620908069</v>
      </c>
      <c r="Q8" s="254">
        <f t="shared" si="0"/>
        <v>2.6228435089008113</v>
      </c>
      <c r="R8" s="92">
        <f t="shared" ref="R8:R71" si="9">(Q8-P8)/P8</f>
        <v>2.1531152570954715E-2</v>
      </c>
    </row>
    <row r="9" spans="1:18" ht="20.100000000000001" customHeight="1" x14ac:dyDescent="0.25">
      <c r="A9" s="14" t="s">
        <v>152</v>
      </c>
      <c r="B9" s="25">
        <v>31346.799999999996</v>
      </c>
      <c r="C9" s="223">
        <v>35169.919999999998</v>
      </c>
      <c r="D9" s="4">
        <f t="shared" si="1"/>
        <v>6.1407411931900406E-2</v>
      </c>
      <c r="E9" s="229">
        <f t="shared" si="2"/>
        <v>6.9769828870507408E-2</v>
      </c>
      <c r="F9" s="87">
        <f t="shared" si="3"/>
        <v>0.12196205035282719</v>
      </c>
      <c r="G9" s="83">
        <f t="shared" si="4"/>
        <v>0.13617927666257545</v>
      </c>
      <c r="I9" s="25">
        <v>9407.5300000000007</v>
      </c>
      <c r="J9" s="223">
        <v>10002.132</v>
      </c>
      <c r="K9" s="4">
        <f t="shared" si="5"/>
        <v>7.3206445470994128E-2</v>
      </c>
      <c r="L9" s="229">
        <f t="shared" si="6"/>
        <v>7.6982756628853663E-2</v>
      </c>
      <c r="M9" s="87">
        <f t="shared" si="7"/>
        <v>6.320490075503335E-2</v>
      </c>
      <c r="N9" s="83">
        <f t="shared" si="8"/>
        <v>5.1584408088161941E-2</v>
      </c>
      <c r="P9" s="49">
        <f t="shared" si="0"/>
        <v>3.0011133512830663</v>
      </c>
      <c r="Q9" s="254">
        <f t="shared" si="0"/>
        <v>2.8439450530453296</v>
      </c>
      <c r="R9" s="92">
        <f t="shared" si="9"/>
        <v>-5.2369997344666276E-2</v>
      </c>
    </row>
    <row r="10" spans="1:18" ht="20.100000000000001" customHeight="1" x14ac:dyDescent="0.25">
      <c r="A10" s="14" t="s">
        <v>155</v>
      </c>
      <c r="B10" s="25">
        <v>26225.820000000003</v>
      </c>
      <c r="C10" s="223">
        <v>29722.639999999999</v>
      </c>
      <c r="D10" s="4">
        <f t="shared" si="1"/>
        <v>5.1375570456693276E-2</v>
      </c>
      <c r="E10" s="229">
        <f t="shared" si="2"/>
        <v>5.8963554832643872E-2</v>
      </c>
      <c r="F10" s="87">
        <f t="shared" si="3"/>
        <v>0.13333501106924381</v>
      </c>
      <c r="G10" s="83">
        <f t="shared" si="4"/>
        <v>0.14769635273143764</v>
      </c>
      <c r="I10" s="25">
        <v>8046.2759999999998</v>
      </c>
      <c r="J10" s="223">
        <v>9093.4920000000002</v>
      </c>
      <c r="K10" s="4">
        <f t="shared" si="5"/>
        <v>6.2613594135609324E-2</v>
      </c>
      <c r="L10" s="229">
        <f t="shared" si="6"/>
        <v>6.9989286438374113E-2</v>
      </c>
      <c r="M10" s="87">
        <f t="shared" si="7"/>
        <v>0.13014915222893178</v>
      </c>
      <c r="N10" s="83">
        <f t="shared" si="8"/>
        <v>0.11779698010611593</v>
      </c>
      <c r="P10" s="49">
        <f t="shared" si="0"/>
        <v>3.0680741345742475</v>
      </c>
      <c r="Q10" s="254">
        <f t="shared" si="0"/>
        <v>3.0594496316612525</v>
      </c>
      <c r="R10" s="92">
        <f t="shared" si="9"/>
        <v>-2.8110477565731319E-3</v>
      </c>
    </row>
    <row r="11" spans="1:18" ht="20.100000000000001" customHeight="1" x14ac:dyDescent="0.25">
      <c r="A11" s="14" t="s">
        <v>158</v>
      </c>
      <c r="B11" s="25">
        <v>31674.530000000002</v>
      </c>
      <c r="C11" s="223">
        <v>36123.230000000003</v>
      </c>
      <c r="D11" s="4">
        <f t="shared" si="1"/>
        <v>6.2049424868226989E-2</v>
      </c>
      <c r="E11" s="229">
        <f t="shared" si="2"/>
        <v>7.1660998243669005E-2</v>
      </c>
      <c r="F11" s="87">
        <f t="shared" si="3"/>
        <v>0.14045038710913785</v>
      </c>
      <c r="G11" s="83">
        <f t="shared" si="4"/>
        <v>0.15490189306111871</v>
      </c>
      <c r="I11" s="25">
        <v>7630.2240000000002</v>
      </c>
      <c r="J11" s="223">
        <v>8490.3539999999994</v>
      </c>
      <c r="K11" s="4">
        <f t="shared" si="5"/>
        <v>5.9376008068799217E-2</v>
      </c>
      <c r="L11" s="229">
        <f t="shared" si="6"/>
        <v>6.5347153554343632E-2</v>
      </c>
      <c r="M11" s="87">
        <f t="shared" si="7"/>
        <v>0.1127267036983448</v>
      </c>
      <c r="N11" s="83">
        <f t="shared" si="8"/>
        <v>0.1005649534173066</v>
      </c>
      <c r="P11" s="49">
        <f t="shared" si="0"/>
        <v>2.4089462416648328</v>
      </c>
      <c r="Q11" s="254">
        <f t="shared" si="0"/>
        <v>2.3503861642494313</v>
      </c>
      <c r="R11" s="92">
        <f t="shared" si="9"/>
        <v>-2.4309416458762681E-2</v>
      </c>
    </row>
    <row r="12" spans="1:18" ht="20.100000000000001" customHeight="1" x14ac:dyDescent="0.25">
      <c r="A12" s="14" t="s">
        <v>161</v>
      </c>
      <c r="B12" s="25">
        <v>29527.9</v>
      </c>
      <c r="C12" s="223">
        <v>28983.34</v>
      </c>
      <c r="D12" s="4">
        <f t="shared" si="1"/>
        <v>5.7844243073741572E-2</v>
      </c>
      <c r="E12" s="229">
        <f t="shared" si="2"/>
        <v>5.7496936924955534E-2</v>
      </c>
      <c r="F12" s="87">
        <f t="shared" si="3"/>
        <v>-1.8442219053844036E-2</v>
      </c>
      <c r="G12" s="83">
        <f t="shared" si="4"/>
        <v>-6.0041610077476749E-3</v>
      </c>
      <c r="I12" s="25">
        <v>7572.924</v>
      </c>
      <c r="J12" s="223">
        <v>8072.1039999999994</v>
      </c>
      <c r="K12" s="4">
        <f t="shared" si="5"/>
        <v>5.8930117455058099E-2</v>
      </c>
      <c r="L12" s="229">
        <f t="shared" si="6"/>
        <v>6.2128036074188597E-2</v>
      </c>
      <c r="M12" s="87">
        <f t="shared" si="7"/>
        <v>6.591641484847853E-2</v>
      </c>
      <c r="N12" s="83">
        <f t="shared" si="8"/>
        <v>5.4266286191764809E-2</v>
      </c>
      <c r="P12" s="49">
        <f t="shared" si="0"/>
        <v>2.5646673146414067</v>
      </c>
      <c r="Q12" s="254">
        <f t="shared" si="0"/>
        <v>2.7850841207397075</v>
      </c>
      <c r="R12" s="92">
        <f t="shared" si="9"/>
        <v>8.5943625061997375E-2</v>
      </c>
    </row>
    <row r="13" spans="1:18" ht="20.100000000000001" customHeight="1" x14ac:dyDescent="0.25">
      <c r="A13" s="14" t="s">
        <v>169</v>
      </c>
      <c r="B13" s="25">
        <v>49586.94</v>
      </c>
      <c r="C13" s="223">
        <v>27861</v>
      </c>
      <c r="D13" s="4">
        <f t="shared" si="1"/>
        <v>9.7139282192199208E-2</v>
      </c>
      <c r="E13" s="229">
        <f t="shared" si="2"/>
        <v>5.5270447079811581E-2</v>
      </c>
      <c r="F13" s="87">
        <f t="shared" si="3"/>
        <v>-0.43813834852483335</v>
      </c>
      <c r="G13" s="83">
        <f t="shared" si="4"/>
        <v>-0.43101857629075535</v>
      </c>
      <c r="I13" s="25">
        <v>13387.371999999999</v>
      </c>
      <c r="J13" s="223">
        <v>7963.2519999999995</v>
      </c>
      <c r="K13" s="4">
        <f t="shared" si="5"/>
        <v>0.10417632665725367</v>
      </c>
      <c r="L13" s="229">
        <f t="shared" si="6"/>
        <v>6.1290241989431067E-2</v>
      </c>
      <c r="M13" s="87">
        <f t="shared" si="7"/>
        <v>-0.40516689907474002</v>
      </c>
      <c r="N13" s="83">
        <f t="shared" si="8"/>
        <v>-0.41166823638272809</v>
      </c>
      <c r="P13" s="49">
        <f t="shared" si="0"/>
        <v>2.6997778043976899</v>
      </c>
      <c r="Q13" s="254">
        <f t="shared" si="0"/>
        <v>2.8582075302394028</v>
      </c>
      <c r="R13" s="92">
        <f t="shared" si="9"/>
        <v>5.8682505494950521E-2</v>
      </c>
    </row>
    <row r="14" spans="1:18" ht="20.100000000000001" customHeight="1" x14ac:dyDescent="0.25">
      <c r="A14" s="14" t="s">
        <v>146</v>
      </c>
      <c r="B14" s="25">
        <v>30210.149999999998</v>
      </c>
      <c r="C14" s="223">
        <v>31383.200000000001</v>
      </c>
      <c r="D14" s="4">
        <f t="shared" si="1"/>
        <v>5.9180749728026505E-2</v>
      </c>
      <c r="E14" s="229">
        <f t="shared" si="2"/>
        <v>6.2257761558994394E-2</v>
      </c>
      <c r="F14" s="87">
        <f t="shared" si="3"/>
        <v>3.8829664864292401E-2</v>
      </c>
      <c r="G14" s="83">
        <f t="shared" si="4"/>
        <v>5.1993458094206843E-2</v>
      </c>
      <c r="I14" s="25">
        <v>7305.74</v>
      </c>
      <c r="J14" s="223">
        <v>7551.3689999999997</v>
      </c>
      <c r="K14" s="4">
        <f t="shared" si="5"/>
        <v>5.6850975435131283E-2</v>
      </c>
      <c r="L14" s="229">
        <f t="shared" si="6"/>
        <v>5.8120128982667899E-2</v>
      </c>
      <c r="M14" s="87">
        <f t="shared" si="7"/>
        <v>3.3621371688562683E-2</v>
      </c>
      <c r="N14" s="83">
        <f t="shared" si="8"/>
        <v>2.2324217620236942E-2</v>
      </c>
      <c r="P14" s="49">
        <f t="shared" si="0"/>
        <v>2.4183064301236508</v>
      </c>
      <c r="Q14" s="254">
        <f t="shared" si="0"/>
        <v>2.4061819699711946</v>
      </c>
      <c r="R14" s="92">
        <f t="shared" si="9"/>
        <v>-5.0136161412084679E-3</v>
      </c>
    </row>
    <row r="15" spans="1:18" ht="20.100000000000001" customHeight="1" x14ac:dyDescent="0.25">
      <c r="A15" s="14" t="s">
        <v>160</v>
      </c>
      <c r="B15" s="25">
        <v>24143.729999999996</v>
      </c>
      <c r="C15" s="223">
        <v>26150.99</v>
      </c>
      <c r="D15" s="4">
        <f t="shared" si="1"/>
        <v>4.7296820526579485E-2</v>
      </c>
      <c r="E15" s="229">
        <f t="shared" si="2"/>
        <v>5.1878141806815332E-2</v>
      </c>
      <c r="F15" s="87">
        <f t="shared" si="3"/>
        <v>8.3137940989234313E-2</v>
      </c>
      <c r="G15" s="83">
        <f t="shared" si="4"/>
        <v>9.6863197763183126E-2</v>
      </c>
      <c r="I15" s="25">
        <v>5483.95</v>
      </c>
      <c r="J15" s="223">
        <v>6480.8529999999992</v>
      </c>
      <c r="K15" s="4">
        <f t="shared" si="5"/>
        <v>4.2674377508300082E-2</v>
      </c>
      <c r="L15" s="229">
        <f t="shared" si="6"/>
        <v>4.9880758346958036E-2</v>
      </c>
      <c r="M15" s="87">
        <f t="shared" si="7"/>
        <v>0.18178557426672368</v>
      </c>
      <c r="N15" s="83">
        <f t="shared" si="8"/>
        <v>0.16886903241309911</v>
      </c>
      <c r="P15" s="49">
        <f t="shared" si="0"/>
        <v>2.2713764608865326</v>
      </c>
      <c r="Q15" s="254">
        <f t="shared" si="0"/>
        <v>2.4782438446880977</v>
      </c>
      <c r="R15" s="92">
        <f t="shared" si="9"/>
        <v>9.1075780419430541E-2</v>
      </c>
    </row>
    <row r="16" spans="1:18" ht="20.100000000000001" customHeight="1" x14ac:dyDescent="0.25">
      <c r="A16" s="14" t="s">
        <v>165</v>
      </c>
      <c r="B16" s="25">
        <v>23790.22</v>
      </c>
      <c r="C16" s="223">
        <v>23000.77</v>
      </c>
      <c r="D16" s="4">
        <f t="shared" si="1"/>
        <v>4.6604305367391116E-2</v>
      </c>
      <c r="E16" s="229">
        <f t="shared" si="2"/>
        <v>4.5628758518356051E-2</v>
      </c>
      <c r="F16" s="87">
        <f t="shared" si="3"/>
        <v>-3.3183804101012966E-2</v>
      </c>
      <c r="G16" s="83">
        <f t="shared" si="4"/>
        <v>-2.0932547783828834E-2</v>
      </c>
      <c r="I16" s="25">
        <v>4829.5069999999996</v>
      </c>
      <c r="J16" s="223">
        <v>4662.0349999999999</v>
      </c>
      <c r="K16" s="4">
        <f t="shared" si="5"/>
        <v>3.7581707509546543E-2</v>
      </c>
      <c r="L16" s="229">
        <f t="shared" si="6"/>
        <v>3.588198054176827E-2</v>
      </c>
      <c r="M16" s="87">
        <f t="shared" si="7"/>
        <v>-3.4676831403288116E-2</v>
      </c>
      <c r="N16" s="83">
        <f t="shared" si="8"/>
        <v>-4.5227507753512967E-2</v>
      </c>
      <c r="P16" s="49">
        <f t="shared" si="0"/>
        <v>2.0300388142690564</v>
      </c>
      <c r="Q16" s="254">
        <f t="shared" si="0"/>
        <v>2.0269038819135186</v>
      </c>
      <c r="R16" s="92">
        <f t="shared" si="9"/>
        <v>-1.5442721259822966E-3</v>
      </c>
    </row>
    <row r="17" spans="1:18" ht="20.100000000000001" customHeight="1" x14ac:dyDescent="0.25">
      <c r="A17" s="14" t="s">
        <v>151</v>
      </c>
      <c r="B17" s="25">
        <v>15528.970000000001</v>
      </c>
      <c r="C17" s="223">
        <v>12883.19</v>
      </c>
      <c r="D17" s="4">
        <f t="shared" si="1"/>
        <v>3.0420772061841198E-2</v>
      </c>
      <c r="E17" s="229">
        <f t="shared" si="2"/>
        <v>2.5557577657447966E-2</v>
      </c>
      <c r="F17" s="87">
        <f t="shared" si="3"/>
        <v>-0.17037704368029563</v>
      </c>
      <c r="G17" s="83">
        <f t="shared" si="4"/>
        <v>-0.15986426624896416</v>
      </c>
      <c r="I17" s="25">
        <v>3773.8330000000001</v>
      </c>
      <c r="J17" s="223">
        <v>3912.2040000000002</v>
      </c>
      <c r="K17" s="4">
        <f t="shared" si="5"/>
        <v>2.9366783813725622E-2</v>
      </c>
      <c r="L17" s="229">
        <f t="shared" si="6"/>
        <v>3.0110805217770355E-2</v>
      </c>
      <c r="M17" s="87">
        <f t="shared" si="7"/>
        <v>3.6665904400115239E-2</v>
      </c>
      <c r="N17" s="83">
        <f t="shared" si="8"/>
        <v>2.5335474553975078E-2</v>
      </c>
      <c r="P17" s="49">
        <f t="shared" si="0"/>
        <v>2.4301888663575237</v>
      </c>
      <c r="Q17" s="254">
        <f t="shared" si="0"/>
        <v>3.036673370492867</v>
      </c>
      <c r="R17" s="92">
        <f t="shared" si="9"/>
        <v>0.24956270375988082</v>
      </c>
    </row>
    <row r="18" spans="1:18" ht="20.100000000000001" customHeight="1" x14ac:dyDescent="0.25">
      <c r="A18" s="14" t="s">
        <v>145</v>
      </c>
      <c r="B18" s="25">
        <v>21391.84</v>
      </c>
      <c r="C18" s="223">
        <v>17530.2</v>
      </c>
      <c r="D18" s="4">
        <f t="shared" si="1"/>
        <v>4.1905953107216828E-2</v>
      </c>
      <c r="E18" s="229">
        <f t="shared" si="2"/>
        <v>3.4776281949625391E-2</v>
      </c>
      <c r="F18" s="87">
        <f t="shared" si="3"/>
        <v>-0.18051930081750794</v>
      </c>
      <c r="G18" s="83">
        <f t="shared" si="4"/>
        <v>-0.17013504356648559</v>
      </c>
      <c r="I18" s="25">
        <v>4624.6710000000003</v>
      </c>
      <c r="J18" s="223">
        <v>3882.529</v>
      </c>
      <c r="K18" s="4">
        <f t="shared" si="5"/>
        <v>3.598773805481225E-2</v>
      </c>
      <c r="L18" s="229">
        <f t="shared" si="6"/>
        <v>2.9882407581850207E-2</v>
      </c>
      <c r="M18" s="87">
        <f t="shared" si="7"/>
        <v>-0.16047455051397175</v>
      </c>
      <c r="N18" s="83">
        <f t="shared" si="8"/>
        <v>-0.16965029765591627</v>
      </c>
      <c r="P18" s="49">
        <f t="shared" si="0"/>
        <v>2.161885560101422</v>
      </c>
      <c r="Q18" s="254">
        <f t="shared" si="0"/>
        <v>2.214765946766152</v>
      </c>
      <c r="R18" s="92">
        <f t="shared" si="9"/>
        <v>2.4460308001802482E-2</v>
      </c>
    </row>
    <row r="19" spans="1:18" ht="20.100000000000001" customHeight="1" x14ac:dyDescent="0.25">
      <c r="A19" s="14" t="s">
        <v>147</v>
      </c>
      <c r="B19" s="25">
        <v>12417.52</v>
      </c>
      <c r="C19" s="223">
        <v>12754.550000000001</v>
      </c>
      <c r="D19" s="4">
        <f t="shared" si="1"/>
        <v>2.4325537720360994E-2</v>
      </c>
      <c r="E19" s="229">
        <f t="shared" si="2"/>
        <v>2.5302382570683422E-2</v>
      </c>
      <c r="F19" s="87">
        <f t="shared" si="3"/>
        <v>2.7141490410323529E-2</v>
      </c>
      <c r="G19" s="83">
        <f t="shared" si="4"/>
        <v>4.0157173977074641E-2</v>
      </c>
      <c r="I19" s="25">
        <v>3202.2159999999999</v>
      </c>
      <c r="J19" s="223">
        <v>3492.1419999999998</v>
      </c>
      <c r="K19" s="4">
        <f t="shared" si="5"/>
        <v>2.4918639748195852E-2</v>
      </c>
      <c r="L19" s="229">
        <f t="shared" si="6"/>
        <v>2.6877741435465785E-2</v>
      </c>
      <c r="M19" s="87">
        <f t="shared" si="7"/>
        <v>9.0539176620190495E-2</v>
      </c>
      <c r="N19" s="83">
        <f t="shared" si="8"/>
        <v>7.8619928979541315E-2</v>
      </c>
      <c r="P19" s="49">
        <f t="shared" si="0"/>
        <v>2.5787886792209713</v>
      </c>
      <c r="Q19" s="254">
        <f t="shared" si="0"/>
        <v>2.7379578268147444</v>
      </c>
      <c r="R19" s="92">
        <f t="shared" si="9"/>
        <v>6.172244700634278E-2</v>
      </c>
    </row>
    <row r="20" spans="1:18" ht="20.100000000000001" customHeight="1" x14ac:dyDescent="0.25">
      <c r="A20" s="14" t="s">
        <v>166</v>
      </c>
      <c r="B20" s="25">
        <v>10227.39</v>
      </c>
      <c r="C20" s="223">
        <v>10001.56</v>
      </c>
      <c r="D20" s="4">
        <f t="shared" si="1"/>
        <v>2.0035140770930333E-2</v>
      </c>
      <c r="E20" s="229">
        <f t="shared" si="2"/>
        <v>1.9841021237412881E-2</v>
      </c>
      <c r="F20" s="87">
        <f t="shared" si="3"/>
        <v>-2.2080902361208476E-2</v>
      </c>
      <c r="G20" s="83">
        <f t="shared" si="4"/>
        <v>-9.6889528123059957E-3</v>
      </c>
      <c r="I20" s="25">
        <v>2597.4710000000005</v>
      </c>
      <c r="J20" s="223">
        <v>2491.5940000000001</v>
      </c>
      <c r="K20" s="4">
        <f t="shared" si="5"/>
        <v>2.0212703985423231E-2</v>
      </c>
      <c r="L20" s="229">
        <f t="shared" si="6"/>
        <v>1.9176888939269349E-2</v>
      </c>
      <c r="M20" s="87">
        <f t="shared" si="7"/>
        <v>-4.0761571544013539E-2</v>
      </c>
      <c r="N20" s="83">
        <f t="shared" si="8"/>
        <v>-5.1245743612575494E-2</v>
      </c>
      <c r="P20" s="49">
        <f t="shared" si="0"/>
        <v>2.539720300096115</v>
      </c>
      <c r="Q20" s="254">
        <f t="shared" si="0"/>
        <v>2.491205371961974</v>
      </c>
      <c r="R20" s="92">
        <f t="shared" si="9"/>
        <v>-1.9102468934199174E-2</v>
      </c>
    </row>
    <row r="21" spans="1:18" ht="20.100000000000001" customHeight="1" x14ac:dyDescent="0.25">
      <c r="A21" s="14" t="s">
        <v>148</v>
      </c>
      <c r="B21" s="25">
        <v>12362.24</v>
      </c>
      <c r="C21" s="223">
        <v>11420.210000000001</v>
      </c>
      <c r="D21" s="4">
        <f t="shared" si="1"/>
        <v>2.4217245909662757E-2</v>
      </c>
      <c r="E21" s="229">
        <f t="shared" si="2"/>
        <v>2.2655328683296904E-2</v>
      </c>
      <c r="F21" s="87">
        <f t="shared" si="3"/>
        <v>-7.6202209308345314E-2</v>
      </c>
      <c r="G21" s="83">
        <f t="shared" si="4"/>
        <v>-6.4496071609143751E-2</v>
      </c>
      <c r="I21" s="25">
        <v>2907.1509999999998</v>
      </c>
      <c r="J21" s="223">
        <v>2454.1040000000003</v>
      </c>
      <c r="K21" s="4">
        <f t="shared" si="5"/>
        <v>2.2622536538012213E-2</v>
      </c>
      <c r="L21" s="229">
        <f t="shared" si="6"/>
        <v>1.8888342102853301E-2</v>
      </c>
      <c r="M21" s="87">
        <f t="shared" si="7"/>
        <v>-0.1558388263973903</v>
      </c>
      <c r="N21" s="83">
        <f t="shared" si="8"/>
        <v>-0.1650652405350044</v>
      </c>
      <c r="P21" s="49">
        <f t="shared" si="0"/>
        <v>2.3516377290846964</v>
      </c>
      <c r="Q21" s="254">
        <f t="shared" si="0"/>
        <v>2.1489131986189398</v>
      </c>
      <c r="R21" s="92">
        <f t="shared" si="9"/>
        <v>-8.6205680389666542E-2</v>
      </c>
    </row>
    <row r="22" spans="1:18" ht="20.100000000000001" customHeight="1" x14ac:dyDescent="0.25">
      <c r="A22" s="14" t="s">
        <v>168</v>
      </c>
      <c r="B22" s="25">
        <v>4322.38</v>
      </c>
      <c r="C22" s="223">
        <v>6642.05</v>
      </c>
      <c r="D22" s="4">
        <f t="shared" si="1"/>
        <v>8.467408768557165E-3</v>
      </c>
      <c r="E22" s="229">
        <f t="shared" si="2"/>
        <v>1.3176449984798196E-2</v>
      </c>
      <c r="F22" s="87">
        <f t="shared" si="3"/>
        <v>0.5366649854941028</v>
      </c>
      <c r="G22" s="83">
        <f t="shared" si="4"/>
        <v>0.5561372250891633</v>
      </c>
      <c r="I22" s="25">
        <v>1198.079</v>
      </c>
      <c r="J22" s="223">
        <v>1912.6420000000001</v>
      </c>
      <c r="K22" s="4">
        <f t="shared" si="5"/>
        <v>9.3230747054161046E-3</v>
      </c>
      <c r="L22" s="229">
        <f t="shared" si="6"/>
        <v>1.4720906863069186E-2</v>
      </c>
      <c r="M22" s="87">
        <f t="shared" si="7"/>
        <v>0.59642394199380855</v>
      </c>
      <c r="N22" s="83">
        <f t="shared" si="8"/>
        <v>0.57897553416763781</v>
      </c>
      <c r="P22" s="49">
        <f t="shared" si="0"/>
        <v>2.77180395985545</v>
      </c>
      <c r="Q22" s="254">
        <f t="shared" si="0"/>
        <v>2.8795959078898834</v>
      </c>
      <c r="R22" s="92">
        <f t="shared" si="9"/>
        <v>3.8888734411092599E-2</v>
      </c>
    </row>
    <row r="23" spans="1:18" ht="20.100000000000001" customHeight="1" x14ac:dyDescent="0.25">
      <c r="A23" s="14" t="s">
        <v>153</v>
      </c>
      <c r="B23" s="25">
        <v>6076.17</v>
      </c>
      <c r="C23" s="223">
        <v>7353.8300000000008</v>
      </c>
      <c r="D23" s="4">
        <f t="shared" si="1"/>
        <v>1.1903029149969227E-2</v>
      </c>
      <c r="E23" s="229">
        <f t="shared" si="2"/>
        <v>1.4588473918701082E-2</v>
      </c>
      <c r="F23" s="87">
        <f t="shared" si="3"/>
        <v>0.21027390609545171</v>
      </c>
      <c r="G23" s="83">
        <f t="shared" si="4"/>
        <v>0.22561019845429828</v>
      </c>
      <c r="I23" s="25">
        <v>1407.9180000000001</v>
      </c>
      <c r="J23" s="223">
        <v>1509.6319999999998</v>
      </c>
      <c r="K23" s="4">
        <f t="shared" si="5"/>
        <v>1.0955975935727138E-2</v>
      </c>
      <c r="L23" s="229">
        <f t="shared" si="6"/>
        <v>1.1619086096357216E-2</v>
      </c>
      <c r="M23" s="87">
        <f t="shared" si="7"/>
        <v>7.224426422561521E-2</v>
      </c>
      <c r="N23" s="83">
        <f t="shared" si="8"/>
        <v>6.0524974180318734E-2</v>
      </c>
      <c r="P23" s="49">
        <f t="shared" si="0"/>
        <v>2.3171142347893494</v>
      </c>
      <c r="Q23" s="254">
        <f t="shared" si="0"/>
        <v>2.0528513713262337</v>
      </c>
      <c r="R23" s="92">
        <f t="shared" si="9"/>
        <v>-0.11404826723492983</v>
      </c>
    </row>
    <row r="24" spans="1:18" ht="20.100000000000001" customHeight="1" x14ac:dyDescent="0.25">
      <c r="A24" s="14" t="s">
        <v>170</v>
      </c>
      <c r="B24" s="25">
        <v>4708.2300000000005</v>
      </c>
      <c r="C24" s="223">
        <v>4044.8399999999997</v>
      </c>
      <c r="D24" s="4">
        <f t="shared" si="1"/>
        <v>9.223276987766902E-3</v>
      </c>
      <c r="E24" s="229">
        <f t="shared" si="2"/>
        <v>8.0241238708698565E-3</v>
      </c>
      <c r="F24" s="87">
        <f t="shared" si="3"/>
        <v>-0.14090008347085864</v>
      </c>
      <c r="G24" s="83">
        <f t="shared" si="4"/>
        <v>-0.13001378127183177</v>
      </c>
      <c r="I24" s="25">
        <v>1963.3219999999999</v>
      </c>
      <c r="J24" s="223">
        <v>1491.2330000000002</v>
      </c>
      <c r="K24" s="4">
        <f t="shared" si="5"/>
        <v>1.5277955524457869E-2</v>
      </c>
      <c r="L24" s="229">
        <f t="shared" si="6"/>
        <v>1.1477475713769359E-2</v>
      </c>
      <c r="M24" s="87">
        <f t="shared" si="7"/>
        <v>-0.24045418937902174</v>
      </c>
      <c r="N24" s="83">
        <f t="shared" si="8"/>
        <v>-0.24875578441136798</v>
      </c>
      <c r="P24" s="49">
        <f t="shared" si="0"/>
        <v>4.1699789517504451</v>
      </c>
      <c r="Q24" s="254">
        <f t="shared" si="0"/>
        <v>3.6867539877967985</v>
      </c>
      <c r="R24" s="92">
        <f t="shared" si="9"/>
        <v>-0.11588187123841517</v>
      </c>
    </row>
    <row r="25" spans="1:18" ht="20.100000000000001" customHeight="1" x14ac:dyDescent="0.25">
      <c r="A25" s="14" t="s">
        <v>174</v>
      </c>
      <c r="B25" s="25">
        <v>2641.8199999999997</v>
      </c>
      <c r="C25" s="223">
        <v>4131.8999999999996</v>
      </c>
      <c r="D25" s="4">
        <f t="shared" si="1"/>
        <v>5.1752436928149967E-3</v>
      </c>
      <c r="E25" s="229">
        <f t="shared" si="2"/>
        <v>8.1968328591605997E-3</v>
      </c>
      <c r="F25" s="87">
        <f t="shared" ref="F25:F27" si="10">(C25-B25)/B25</f>
        <v>0.56403539983799056</v>
      </c>
      <c r="G25" s="83">
        <f t="shared" ref="G25:G27" si="11">(E25-D25)/D25</f>
        <v>0.58385447057123108</v>
      </c>
      <c r="I25" s="25">
        <v>610.96699999999998</v>
      </c>
      <c r="J25" s="223">
        <v>968.26099999999997</v>
      </c>
      <c r="K25" s="4">
        <f t="shared" si="5"/>
        <v>4.7543534137097481E-3</v>
      </c>
      <c r="L25" s="229">
        <f t="shared" si="6"/>
        <v>7.4523512503344757E-3</v>
      </c>
      <c r="M25" s="87">
        <f t="shared" ref="M25:M29" si="12">(J25-I25)/I25</f>
        <v>0.5848008157560064</v>
      </c>
      <c r="N25" s="83">
        <f t="shared" ref="N25:N29" si="13">(L25-K25)/K25</f>
        <v>0.56747944501658776</v>
      </c>
      <c r="P25" s="49">
        <f t="shared" ref="P25:P29" si="14">(I25/B25)*10</f>
        <v>2.3126745955439811</v>
      </c>
      <c r="Q25" s="254">
        <f t="shared" ref="Q25:Q29" si="15">(J25/C25)*10</f>
        <v>2.3433795590406352</v>
      </c>
      <c r="R25" s="92">
        <f t="shared" ref="R25:R29" si="16">(Q25-P25)/P25</f>
        <v>1.3276819642424335E-2</v>
      </c>
    </row>
    <row r="26" spans="1:18" ht="20.100000000000001" customHeight="1" x14ac:dyDescent="0.25">
      <c r="A26" s="14" t="s">
        <v>150</v>
      </c>
      <c r="B26" s="25">
        <v>5977.5599999999995</v>
      </c>
      <c r="C26" s="223">
        <v>3637.01</v>
      </c>
      <c r="D26" s="4">
        <f t="shared" si="1"/>
        <v>1.1709855209069206E-2</v>
      </c>
      <c r="E26" s="229">
        <f t="shared" si="2"/>
        <v>7.2150737135689867E-3</v>
      </c>
      <c r="F26" s="87">
        <f t="shared" si="10"/>
        <v>-0.39155608642991446</v>
      </c>
      <c r="G26" s="83">
        <f t="shared" si="11"/>
        <v>-0.38384603526259153</v>
      </c>
      <c r="I26" s="25">
        <v>1631.8710000000001</v>
      </c>
      <c r="J26" s="223">
        <v>955.16199999999992</v>
      </c>
      <c r="K26" s="4">
        <f t="shared" si="5"/>
        <v>1.2698707883705571E-2</v>
      </c>
      <c r="L26" s="229">
        <f t="shared" si="6"/>
        <v>7.351533031870517E-3</v>
      </c>
      <c r="M26" s="87">
        <f t="shared" si="12"/>
        <v>-0.41468290079301617</v>
      </c>
      <c r="N26" s="83">
        <f t="shared" si="13"/>
        <v>-0.42108023121756472</v>
      </c>
      <c r="P26" s="49">
        <f t="shared" si="14"/>
        <v>2.7299951819806081</v>
      </c>
      <c r="Q26" s="254">
        <f t="shared" si="15"/>
        <v>2.6262286878507339</v>
      </c>
      <c r="R26" s="92">
        <f t="shared" si="16"/>
        <v>-3.8009771890729745E-2</v>
      </c>
    </row>
    <row r="27" spans="1:18" ht="20.100000000000001" customHeight="1" x14ac:dyDescent="0.25">
      <c r="A27" s="14" t="s">
        <v>164</v>
      </c>
      <c r="B27" s="25">
        <v>7901.0300000000007</v>
      </c>
      <c r="C27" s="223">
        <v>4752.75</v>
      </c>
      <c r="D27" s="4">
        <f t="shared" si="1"/>
        <v>1.547787346384011E-2</v>
      </c>
      <c r="E27" s="229">
        <f t="shared" si="2"/>
        <v>9.428470527209163E-3</v>
      </c>
      <c r="F27" s="87">
        <f t="shared" si="10"/>
        <v>-0.39846450399504879</v>
      </c>
      <c r="G27" s="83">
        <f t="shared" si="11"/>
        <v>-0.39084199459077829</v>
      </c>
      <c r="I27" s="25">
        <v>1280.451</v>
      </c>
      <c r="J27" s="223">
        <v>935.96900000000005</v>
      </c>
      <c r="K27" s="4">
        <f t="shared" si="5"/>
        <v>9.9640677531487969E-3</v>
      </c>
      <c r="L27" s="229">
        <f t="shared" si="6"/>
        <v>7.2038115212988132E-3</v>
      </c>
      <c r="M27" s="87">
        <f t="shared" si="12"/>
        <v>-0.26903177083699414</v>
      </c>
      <c r="N27" s="83">
        <f t="shared" si="13"/>
        <v>-0.27702102195940015</v>
      </c>
      <c r="P27" s="49">
        <f t="shared" si="14"/>
        <v>1.6206127555521241</v>
      </c>
      <c r="Q27" s="254">
        <f t="shared" si="15"/>
        <v>1.9693209194676766</v>
      </c>
      <c r="R27" s="92">
        <f t="shared" si="16"/>
        <v>0.21517056602257312</v>
      </c>
    </row>
    <row r="28" spans="1:18" ht="20.100000000000001" customHeight="1" x14ac:dyDescent="0.25">
      <c r="A28" s="14" t="s">
        <v>154</v>
      </c>
      <c r="B28" s="25">
        <v>407.44</v>
      </c>
      <c r="C28" s="223">
        <v>487.1</v>
      </c>
      <c r="D28" s="4">
        <f t="shared" si="1"/>
        <v>7.9816236162968805E-4</v>
      </c>
      <c r="E28" s="229">
        <f t="shared" si="2"/>
        <v>9.6630540083185185E-4</v>
      </c>
      <c r="F28" s="87">
        <f t="shared" ref="F28:F29" si="17">(C28-B28)/B28</f>
        <v>0.19551344983310431</v>
      </c>
      <c r="G28" s="83">
        <f t="shared" ref="G28:G29" si="18">(E28-D28)/D28</f>
        <v>0.21066270133165552</v>
      </c>
      <c r="I28" s="25">
        <v>684.08499999999992</v>
      </c>
      <c r="J28" s="223">
        <v>828.15700000000004</v>
      </c>
      <c r="K28" s="4">
        <f t="shared" si="5"/>
        <v>5.3233347382389438E-3</v>
      </c>
      <c r="L28" s="229">
        <f t="shared" si="6"/>
        <v>6.3740219366712585E-3</v>
      </c>
      <c r="M28" s="87">
        <f t="shared" si="12"/>
        <v>0.21060540722278684</v>
      </c>
      <c r="N28" s="83">
        <f t="shared" si="13"/>
        <v>0.1973738737271106</v>
      </c>
      <c r="P28" s="49">
        <f t="shared" si="14"/>
        <v>16.78983408600039</v>
      </c>
      <c r="Q28" s="254">
        <f t="shared" si="15"/>
        <v>17.001786080886884</v>
      </c>
      <c r="R28" s="92">
        <f t="shared" si="16"/>
        <v>1.2623829026590726E-2</v>
      </c>
    </row>
    <row r="29" spans="1:18" ht="20.100000000000001" customHeight="1" x14ac:dyDescent="0.25">
      <c r="A29" s="14" t="s">
        <v>192</v>
      </c>
      <c r="B29" s="25">
        <v>2122</v>
      </c>
      <c r="C29" s="223">
        <v>3833.4</v>
      </c>
      <c r="D29" s="4">
        <f t="shared" si="1"/>
        <v>4.1569323860646918E-3</v>
      </c>
      <c r="E29" s="229">
        <f t="shared" si="2"/>
        <v>7.6046707525124629E-3</v>
      </c>
      <c r="F29" s="87">
        <f t="shared" si="17"/>
        <v>0.80650329877474081</v>
      </c>
      <c r="G29" s="83">
        <f t="shared" si="18"/>
        <v>0.8293948629055512</v>
      </c>
      <c r="I29" s="25">
        <v>490.971</v>
      </c>
      <c r="J29" s="223">
        <v>794.45299999999997</v>
      </c>
      <c r="K29" s="4">
        <f t="shared" si="5"/>
        <v>3.820582208012035E-3</v>
      </c>
      <c r="L29" s="229">
        <f t="shared" si="6"/>
        <v>6.1146145593822072E-3</v>
      </c>
      <c r="M29" s="87">
        <f t="shared" si="12"/>
        <v>0.61812612150208457</v>
      </c>
      <c r="N29" s="83">
        <f t="shared" si="13"/>
        <v>0.60044051573067103</v>
      </c>
      <c r="P29" s="49">
        <f t="shared" si="14"/>
        <v>2.3137181903864281</v>
      </c>
      <c r="Q29" s="254">
        <f t="shared" si="15"/>
        <v>2.0724500443470548</v>
      </c>
      <c r="R29" s="92">
        <f t="shared" si="16"/>
        <v>-0.10427723957128834</v>
      </c>
    </row>
    <row r="30" spans="1:18" ht="20.100000000000001" customHeight="1" x14ac:dyDescent="0.25">
      <c r="A30" s="14" t="s">
        <v>162</v>
      </c>
      <c r="B30" s="25">
        <v>2987.42</v>
      </c>
      <c r="C30" s="223">
        <v>2587.21</v>
      </c>
      <c r="D30" s="4">
        <f t="shared" si="1"/>
        <v>5.8522634065868908E-3</v>
      </c>
      <c r="E30" s="229">
        <f t="shared" si="2"/>
        <v>5.132488187407463E-3</v>
      </c>
      <c r="F30" s="87">
        <f t="shared" ref="F30" si="19">(C30-B30)/B30</f>
        <v>-0.13396509362593811</v>
      </c>
      <c r="G30" s="83">
        <f t="shared" ref="G30" si="20">(E30-D30)/D30</f>
        <v>-0.12299091294648497</v>
      </c>
      <c r="I30" s="25">
        <v>786.029</v>
      </c>
      <c r="J30" s="223">
        <v>708.06</v>
      </c>
      <c r="K30" s="4">
        <f t="shared" si="5"/>
        <v>6.1166309463929472E-3</v>
      </c>
      <c r="L30" s="229">
        <f t="shared" si="6"/>
        <v>5.4496791942583965E-3</v>
      </c>
      <c r="M30" s="87">
        <f t="shared" ref="M30:M31" si="21">(J30-I30)/I30</f>
        <v>-9.9193541205222779E-2</v>
      </c>
      <c r="N30" s="83">
        <f t="shared" ref="N30:N31" si="22">(L30-K30)/K30</f>
        <v>-0.10903907036076131</v>
      </c>
      <c r="P30" s="49">
        <f t="shared" ref="P30:P31" si="23">(I30/B30)*10</f>
        <v>2.6311298712601512</v>
      </c>
      <c r="Q30" s="254">
        <f t="shared" ref="Q30:Q31" si="24">(J30/C30)*10</f>
        <v>2.7367704979495282</v>
      </c>
      <c r="R30" s="92">
        <f t="shared" ref="R30:R31" si="25">(Q30-P30)/P30</f>
        <v>4.0150289745591913E-2</v>
      </c>
    </row>
    <row r="31" spans="1:18" ht="20.100000000000001" customHeight="1" x14ac:dyDescent="0.25">
      <c r="A31" s="14" t="s">
        <v>191</v>
      </c>
      <c r="B31" s="25">
        <v>3046.87</v>
      </c>
      <c r="C31" s="223">
        <v>3246.55</v>
      </c>
      <c r="D31" s="4">
        <f t="shared" si="1"/>
        <v>5.9687241183453942E-3</v>
      </c>
      <c r="E31" s="229">
        <f t="shared" si="2"/>
        <v>6.4404820346348765E-3</v>
      </c>
      <c r="F31" s="87">
        <f t="shared" si="3"/>
        <v>6.5536107546432992E-2</v>
      </c>
      <c r="G31" s="83">
        <f t="shared" si="4"/>
        <v>7.9038318229434204E-2</v>
      </c>
      <c r="I31" s="25">
        <v>640.11400000000003</v>
      </c>
      <c r="J31" s="223">
        <v>686.09</v>
      </c>
      <c r="K31" s="4">
        <f t="shared" si="5"/>
        <v>4.9811662185738383E-3</v>
      </c>
      <c r="L31" s="229">
        <f t="shared" si="6"/>
        <v>5.2805841290127159E-3</v>
      </c>
      <c r="M31" s="87">
        <f t="shared" si="21"/>
        <v>7.182470622420381E-2</v>
      </c>
      <c r="N31" s="83">
        <f t="shared" si="22"/>
        <v>6.0110001814917199E-2</v>
      </c>
      <c r="P31" s="49">
        <f t="shared" si="23"/>
        <v>2.1008904219740261</v>
      </c>
      <c r="Q31" s="254">
        <f t="shared" si="24"/>
        <v>2.1132894919221941</v>
      </c>
      <c r="R31" s="92">
        <f t="shared" si="25"/>
        <v>5.9018165909470108E-3</v>
      </c>
    </row>
    <row r="32" spans="1:18" ht="20.100000000000001" customHeight="1" thickBot="1" x14ac:dyDescent="0.3">
      <c r="A32" s="14" t="s">
        <v>18</v>
      </c>
      <c r="B32" s="25">
        <f>B33-SUM(B7:B31)</f>
        <v>31696.880000000237</v>
      </c>
      <c r="C32" s="223">
        <f>C33-SUM(C7:C31)</f>
        <v>24943.849999999919</v>
      </c>
      <c r="D32" s="4">
        <f t="shared" si="1"/>
        <v>6.2093207827147591E-2</v>
      </c>
      <c r="E32" s="229">
        <f t="shared" si="2"/>
        <v>4.9483426344774185E-2</v>
      </c>
      <c r="F32" s="87">
        <f t="shared" si="3"/>
        <v>-0.21305030652860055</v>
      </c>
      <c r="G32" s="83">
        <f t="shared" si="4"/>
        <v>-0.20307827415642585</v>
      </c>
      <c r="I32" s="25">
        <f>I33-SUM(I7:I31)</f>
        <v>7589.823999999935</v>
      </c>
      <c r="J32" s="223">
        <f>J33-SUM(J7:J31)</f>
        <v>5990.426999999996</v>
      </c>
      <c r="K32" s="4">
        <f t="shared" si="5"/>
        <v>5.9061627950209861E-2</v>
      </c>
      <c r="L32" s="229">
        <f t="shared" si="6"/>
        <v>4.6106128557782844E-2</v>
      </c>
      <c r="M32" s="87">
        <f t="shared" si="7"/>
        <v>-0.21072912889679032</v>
      </c>
      <c r="N32" s="83">
        <f t="shared" si="8"/>
        <v>-0.21935560942120938</v>
      </c>
      <c r="P32" s="49">
        <f t="shared" si="0"/>
        <v>2.3945019194317796</v>
      </c>
      <c r="Q32" s="254">
        <f t="shared" si="0"/>
        <v>2.4015647143484329</v>
      </c>
      <c r="R32" s="92">
        <f t="shared" si="9"/>
        <v>2.9495883295551119E-3</v>
      </c>
    </row>
    <row r="33" spans="1:18" ht="26.25" customHeight="1" thickBot="1" x14ac:dyDescent="0.3">
      <c r="A33" s="18" t="s">
        <v>19</v>
      </c>
      <c r="B33" s="23">
        <v>510472.58000000019</v>
      </c>
      <c r="C33" s="242">
        <v>504084.94000000006</v>
      </c>
      <c r="D33" s="20">
        <f>SUM(D7:D32)</f>
        <v>1</v>
      </c>
      <c r="E33" s="243">
        <f>SUM(E7:E32)</f>
        <v>0.99999999999999967</v>
      </c>
      <c r="F33" s="97">
        <f t="shared" si="3"/>
        <v>-1.2513189249068243E-2</v>
      </c>
      <c r="G33" s="99">
        <v>0</v>
      </c>
      <c r="H33" s="2"/>
      <c r="I33" s="23">
        <v>128506.85399999995</v>
      </c>
      <c r="J33" s="242">
        <v>129926.914</v>
      </c>
      <c r="K33" s="20">
        <f>SUM(K7:K32)</f>
        <v>0.99999999999999989</v>
      </c>
      <c r="L33" s="243">
        <f>SUM(L7:L32)</f>
        <v>1</v>
      </c>
      <c r="M33" s="97">
        <f t="shared" si="7"/>
        <v>1.1050461168398508E-2</v>
      </c>
      <c r="N33" s="99">
        <v>0</v>
      </c>
      <c r="P33" s="40">
        <f t="shared" si="0"/>
        <v>2.517409534514075</v>
      </c>
      <c r="Q33" s="244">
        <f t="shared" si="0"/>
        <v>2.5774805730161265</v>
      </c>
      <c r="R33" s="98">
        <f t="shared" si="9"/>
        <v>2.3862243182314311E-2</v>
      </c>
    </row>
    <row r="35" spans="1:18" ht="15.75" thickBot="1" x14ac:dyDescent="0.3"/>
    <row r="36" spans="1:18" x14ac:dyDescent="0.25">
      <c r="A36" s="418" t="s">
        <v>2</v>
      </c>
      <c r="B36" s="404" t="s">
        <v>1</v>
      </c>
      <c r="C36" s="399"/>
      <c r="D36" s="404" t="s">
        <v>13</v>
      </c>
      <c r="E36" s="399"/>
      <c r="F36" s="416" t="s">
        <v>115</v>
      </c>
      <c r="G36" s="417"/>
      <c r="I36" s="414" t="s">
        <v>20</v>
      </c>
      <c r="J36" s="415"/>
      <c r="K36" s="404" t="s">
        <v>13</v>
      </c>
      <c r="L36" s="405"/>
      <c r="M36" s="421" t="s">
        <v>115</v>
      </c>
      <c r="N36" s="417"/>
      <c r="P36" s="410" t="s">
        <v>23</v>
      </c>
      <c r="Q36" s="399"/>
      <c r="R36" s="208" t="s">
        <v>0</v>
      </c>
    </row>
    <row r="37" spans="1:18" x14ac:dyDescent="0.25">
      <c r="A37" s="419"/>
      <c r="B37" s="407" t="str">
        <f>B5</f>
        <v>jan-dez</v>
      </c>
      <c r="C37" s="395"/>
      <c r="D37" s="407" t="str">
        <f>B5</f>
        <v>jan-dez</v>
      </c>
      <c r="E37" s="395"/>
      <c r="F37" s="407" t="str">
        <f>B5</f>
        <v>jan-dez</v>
      </c>
      <c r="G37" s="396"/>
      <c r="I37" s="409" t="str">
        <f>B5</f>
        <v>jan-dez</v>
      </c>
      <c r="J37" s="395"/>
      <c r="K37" s="407" t="str">
        <f>B5</f>
        <v>jan-dez</v>
      </c>
      <c r="L37" s="408"/>
      <c r="M37" s="395" t="str">
        <f>B5</f>
        <v>jan-dez</v>
      </c>
      <c r="N37" s="396"/>
      <c r="P37" s="409" t="str">
        <f>B5</f>
        <v>jan-dez</v>
      </c>
      <c r="Q37" s="408"/>
      <c r="R37" s="209" t="str">
        <f>R5</f>
        <v>2018/2017</v>
      </c>
    </row>
    <row r="38" spans="1:18" ht="19.5" customHeight="1" thickBot="1" x14ac:dyDescent="0.3">
      <c r="A38" s="420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158</v>
      </c>
      <c r="B39" s="59">
        <v>31674.530000000002</v>
      </c>
      <c r="C39" s="245">
        <v>36123.230000000003</v>
      </c>
      <c r="D39" s="4">
        <f t="shared" ref="D39:D61" si="26">B39/$B$62</f>
        <v>0.16722279078521438</v>
      </c>
      <c r="E39" s="247">
        <f t="shared" ref="E39:E61" si="27">C39/$C$62</f>
        <v>0.19995074743452701</v>
      </c>
      <c r="F39" s="87">
        <f>(C39-B39)/B39</f>
        <v>0.14045038710913785</v>
      </c>
      <c r="G39" s="101">
        <f>(E39-D39)/D39</f>
        <v>0.19571468993929983</v>
      </c>
      <c r="I39" s="59">
        <v>7630.2240000000002</v>
      </c>
      <c r="J39" s="245">
        <v>8490.3539999999994</v>
      </c>
      <c r="K39" s="4">
        <f t="shared" ref="K39:K61" si="28">I39/$I$62</f>
        <v>0.16866113471438066</v>
      </c>
      <c r="L39" s="247">
        <f t="shared" ref="L39:L61" si="29">J39/$J$62</f>
        <v>0.19347193656171588</v>
      </c>
      <c r="M39" s="87">
        <f>(J39-I39)/I39</f>
        <v>0.1127267036983448</v>
      </c>
      <c r="N39" s="101">
        <f>(L39-K39)/K39</f>
        <v>0.14710444044711959</v>
      </c>
      <c r="P39" s="49">
        <f t="shared" ref="P39:Q62" si="30">(I39/B39)*10</f>
        <v>2.4089462416648328</v>
      </c>
      <c r="Q39" s="253">
        <f t="shared" si="30"/>
        <v>2.3503861642494313</v>
      </c>
      <c r="R39" s="104">
        <f t="shared" si="9"/>
        <v>-2.4309416458762681E-2</v>
      </c>
    </row>
    <row r="40" spans="1:18" ht="20.100000000000001" customHeight="1" x14ac:dyDescent="0.25">
      <c r="A40" s="57" t="s">
        <v>146</v>
      </c>
      <c r="B40" s="25">
        <v>30210.149999999998</v>
      </c>
      <c r="C40" s="223">
        <v>31383.200000000001</v>
      </c>
      <c r="D40" s="4">
        <f t="shared" si="26"/>
        <v>0.15949173020215118</v>
      </c>
      <c r="E40" s="229">
        <f t="shared" si="27"/>
        <v>0.17371354380234677</v>
      </c>
      <c r="F40" s="87">
        <f t="shared" ref="F40:F62" si="31">(C40-B40)/B40</f>
        <v>3.8829664864292401E-2</v>
      </c>
      <c r="G40" s="83">
        <f t="shared" ref="G40:G61" si="32">(E40-D40)/D40</f>
        <v>8.9169598838572048E-2</v>
      </c>
      <c r="I40" s="25">
        <v>7305.74</v>
      </c>
      <c r="J40" s="223">
        <v>7551.3689999999997</v>
      </c>
      <c r="K40" s="4">
        <f t="shared" si="28"/>
        <v>0.16148862711346865</v>
      </c>
      <c r="L40" s="229">
        <f t="shared" si="29"/>
        <v>0.17207503763943269</v>
      </c>
      <c r="M40" s="87">
        <f t="shared" ref="M40:M62" si="33">(J40-I40)/I40</f>
        <v>3.3621371688562683E-2</v>
      </c>
      <c r="N40" s="83">
        <f t="shared" ref="N40:N43" si="34">(L40-K40)/K40</f>
        <v>6.555514598886017E-2</v>
      </c>
      <c r="P40" s="49">
        <f t="shared" si="30"/>
        <v>2.4183064301236508</v>
      </c>
      <c r="Q40" s="254">
        <f t="shared" si="30"/>
        <v>2.4061819699711946</v>
      </c>
      <c r="R40" s="92">
        <f t="shared" si="9"/>
        <v>-5.0136161412084679E-3</v>
      </c>
    </row>
    <row r="41" spans="1:18" ht="20.100000000000001" customHeight="1" x14ac:dyDescent="0.25">
      <c r="A41" s="57" t="s">
        <v>160</v>
      </c>
      <c r="B41" s="25">
        <v>24143.729999999996</v>
      </c>
      <c r="C41" s="223">
        <v>26150.99</v>
      </c>
      <c r="D41" s="4">
        <f t="shared" si="26"/>
        <v>0.1274646193823461</v>
      </c>
      <c r="E41" s="229">
        <f t="shared" si="27"/>
        <v>0.14475200574956451</v>
      </c>
      <c r="F41" s="87">
        <f t="shared" si="31"/>
        <v>8.3137940989234313E-2</v>
      </c>
      <c r="G41" s="83">
        <f t="shared" si="32"/>
        <v>0.13562497931573253</v>
      </c>
      <c r="I41" s="25">
        <v>5483.95</v>
      </c>
      <c r="J41" s="223">
        <v>6480.8529999999992</v>
      </c>
      <c r="K41" s="4">
        <f t="shared" si="28"/>
        <v>0.12121914503649273</v>
      </c>
      <c r="L41" s="229">
        <f t="shared" si="29"/>
        <v>0.14768090711904427</v>
      </c>
      <c r="M41" s="87">
        <f t="shared" si="33"/>
        <v>0.18178557426672368</v>
      </c>
      <c r="N41" s="83">
        <f t="shared" si="34"/>
        <v>0.21829688762930394</v>
      </c>
      <c r="P41" s="49">
        <f t="shared" si="30"/>
        <v>2.2713764608865326</v>
      </c>
      <c r="Q41" s="254">
        <f t="shared" si="30"/>
        <v>2.4782438446880977</v>
      </c>
      <c r="R41" s="92">
        <f t="shared" si="9"/>
        <v>9.1075780419430541E-2</v>
      </c>
    </row>
    <row r="42" spans="1:18" ht="20.100000000000001" customHeight="1" x14ac:dyDescent="0.25">
      <c r="A42" s="57" t="s">
        <v>151</v>
      </c>
      <c r="B42" s="25">
        <v>15528.970000000001</v>
      </c>
      <c r="C42" s="223">
        <v>12883.19</v>
      </c>
      <c r="D42" s="4">
        <f t="shared" si="26"/>
        <v>8.1983780072502122E-2</v>
      </c>
      <c r="E42" s="229">
        <f t="shared" si="27"/>
        <v>7.1311548547597317E-2</v>
      </c>
      <c r="F42" s="87">
        <f t="shared" si="31"/>
        <v>-0.17037704368029563</v>
      </c>
      <c r="G42" s="83">
        <f t="shared" si="32"/>
        <v>-0.13017491405576623</v>
      </c>
      <c r="I42" s="25">
        <v>3773.8330000000001</v>
      </c>
      <c r="J42" s="223">
        <v>3912.2040000000002</v>
      </c>
      <c r="K42" s="4">
        <f t="shared" si="28"/>
        <v>8.3418121932275546E-2</v>
      </c>
      <c r="L42" s="229">
        <f t="shared" si="29"/>
        <v>8.9148424683410277E-2</v>
      </c>
      <c r="M42" s="87">
        <f t="shared" si="33"/>
        <v>3.6665904400115239E-2</v>
      </c>
      <c r="N42" s="83">
        <f t="shared" si="34"/>
        <v>6.8693739662311945E-2</v>
      </c>
      <c r="P42" s="49">
        <f t="shared" si="30"/>
        <v>2.4301888663575237</v>
      </c>
      <c r="Q42" s="254">
        <f t="shared" si="30"/>
        <v>3.036673370492867</v>
      </c>
      <c r="R42" s="92">
        <f t="shared" si="9"/>
        <v>0.24956270375988082</v>
      </c>
    </row>
    <row r="43" spans="1:18" ht="20.100000000000001" customHeight="1" x14ac:dyDescent="0.25">
      <c r="A43" s="57" t="s">
        <v>145</v>
      </c>
      <c r="B43" s="25">
        <v>21391.84</v>
      </c>
      <c r="C43" s="223">
        <v>17530.2</v>
      </c>
      <c r="D43" s="4">
        <f t="shared" si="26"/>
        <v>0.11293626724155907</v>
      </c>
      <c r="E43" s="229">
        <f t="shared" si="27"/>
        <v>9.7033864155468524E-2</v>
      </c>
      <c r="F43" s="87">
        <f t="shared" si="31"/>
        <v>-0.18051930081750794</v>
      </c>
      <c r="G43" s="83">
        <f t="shared" si="32"/>
        <v>-0.14080864787284797</v>
      </c>
      <c r="I43" s="25">
        <v>4624.6710000000003</v>
      </c>
      <c r="J43" s="223">
        <v>3882.529</v>
      </c>
      <c r="K43" s="4">
        <f t="shared" si="28"/>
        <v>0.10222534207916956</v>
      </c>
      <c r="L43" s="229">
        <f t="shared" si="29"/>
        <v>8.8472212629417124E-2</v>
      </c>
      <c r="M43" s="87">
        <f t="shared" si="33"/>
        <v>-0.16047455051397175</v>
      </c>
      <c r="N43" s="83">
        <f t="shared" si="34"/>
        <v>-0.13453737762111051</v>
      </c>
      <c r="P43" s="49">
        <f t="shared" ref="P43:P60" si="35">(I43/B43)*10</f>
        <v>2.161885560101422</v>
      </c>
      <c r="Q43" s="254">
        <f t="shared" ref="Q43:Q60" si="36">(J43/C43)*10</f>
        <v>2.214765946766152</v>
      </c>
      <c r="R43" s="92">
        <f t="shared" ref="R43:R60" si="37">(Q43-P43)/P43</f>
        <v>2.4460308001802482E-2</v>
      </c>
    </row>
    <row r="44" spans="1:18" ht="20.100000000000001" customHeight="1" x14ac:dyDescent="0.25">
      <c r="A44" s="57" t="s">
        <v>147</v>
      </c>
      <c r="B44" s="25">
        <v>12417.52</v>
      </c>
      <c r="C44" s="223">
        <v>12754.550000000001</v>
      </c>
      <c r="D44" s="4">
        <f t="shared" si="26"/>
        <v>6.5557163722120421E-2</v>
      </c>
      <c r="E44" s="229">
        <f t="shared" si="27"/>
        <v>7.0599495274676335E-2</v>
      </c>
      <c r="F44" s="87">
        <f t="shared" ref="F44:F57" si="38">(C44-B44)/B44</f>
        <v>2.7141490410323529E-2</v>
      </c>
      <c r="G44" s="83">
        <f t="shared" ref="G44:G57" si="39">(E44-D44)/D44</f>
        <v>7.6915035158156508E-2</v>
      </c>
      <c r="I44" s="25">
        <v>3202.2159999999999</v>
      </c>
      <c r="J44" s="223">
        <v>3492.1419999999998</v>
      </c>
      <c r="K44" s="4">
        <f t="shared" si="28"/>
        <v>7.0782900234717241E-2</v>
      </c>
      <c r="L44" s="229">
        <f t="shared" si="29"/>
        <v>7.9576361066747467E-2</v>
      </c>
      <c r="M44" s="87">
        <f t="shared" ref="M44:M57" si="40">(J44-I44)/I44</f>
        <v>9.0539176620190495E-2</v>
      </c>
      <c r="N44" s="83">
        <f t="shared" ref="N44:N57" si="41">(L44-K44)/K44</f>
        <v>0.12423142881784961</v>
      </c>
      <c r="P44" s="49">
        <f t="shared" si="35"/>
        <v>2.5787886792209713</v>
      </c>
      <c r="Q44" s="254">
        <f t="shared" si="36"/>
        <v>2.7379578268147444</v>
      </c>
      <c r="R44" s="92">
        <f t="shared" si="37"/>
        <v>6.172244700634278E-2</v>
      </c>
    </row>
    <row r="45" spans="1:18" ht="20.100000000000001" customHeight="1" x14ac:dyDescent="0.25">
      <c r="A45" s="57" t="s">
        <v>166</v>
      </c>
      <c r="B45" s="25">
        <v>10227.39</v>
      </c>
      <c r="C45" s="223">
        <v>10001.56</v>
      </c>
      <c r="D45" s="4">
        <f t="shared" si="26"/>
        <v>5.3994572239865701E-2</v>
      </c>
      <c r="E45" s="229">
        <f t="shared" si="27"/>
        <v>5.5361034921607717E-2</v>
      </c>
      <c r="F45" s="87">
        <f t="shared" si="38"/>
        <v>-2.2080902361208476E-2</v>
      </c>
      <c r="G45" s="83">
        <f t="shared" si="39"/>
        <v>2.5307408227472135E-2</v>
      </c>
      <c r="I45" s="25">
        <v>2597.4710000000005</v>
      </c>
      <c r="J45" s="223">
        <v>2491.5940000000001</v>
      </c>
      <c r="K45" s="4">
        <f t="shared" si="28"/>
        <v>5.7415405661445464E-2</v>
      </c>
      <c r="L45" s="229">
        <f t="shared" si="29"/>
        <v>5.6776609821634287E-2</v>
      </c>
      <c r="M45" s="87">
        <f t="shared" si="40"/>
        <v>-4.0761571544013539E-2</v>
      </c>
      <c r="N45" s="83">
        <f t="shared" si="41"/>
        <v>-1.1125861298932335E-2</v>
      </c>
      <c r="P45" s="49">
        <f t="shared" si="35"/>
        <v>2.539720300096115</v>
      </c>
      <c r="Q45" s="254">
        <f t="shared" si="36"/>
        <v>2.491205371961974</v>
      </c>
      <c r="R45" s="92">
        <f t="shared" si="37"/>
        <v>-1.9102468934199174E-2</v>
      </c>
    </row>
    <row r="46" spans="1:18" ht="20.100000000000001" customHeight="1" x14ac:dyDescent="0.25">
      <c r="A46" s="57" t="s">
        <v>148</v>
      </c>
      <c r="B46" s="25">
        <v>12362.24</v>
      </c>
      <c r="C46" s="223">
        <v>11420.210000000001</v>
      </c>
      <c r="D46" s="4">
        <f t="shared" si="26"/>
        <v>6.5265318006505812E-2</v>
      </c>
      <c r="E46" s="229">
        <f t="shared" si="27"/>
        <v>6.321360314011952E-2</v>
      </c>
      <c r="F46" s="87">
        <f t="shared" si="38"/>
        <v>-7.6202209308345314E-2</v>
      </c>
      <c r="G46" s="83">
        <f t="shared" si="39"/>
        <v>-3.1436525999639996E-2</v>
      </c>
      <c r="I46" s="25">
        <v>2907.1509999999998</v>
      </c>
      <c r="J46" s="223">
        <v>2454.1040000000003</v>
      </c>
      <c r="K46" s="4">
        <f t="shared" si="28"/>
        <v>6.4260680478849155E-2</v>
      </c>
      <c r="L46" s="229">
        <f t="shared" si="29"/>
        <v>5.5922315300852385E-2</v>
      </c>
      <c r="M46" s="87">
        <f t="shared" si="40"/>
        <v>-0.1558388263973903</v>
      </c>
      <c r="N46" s="83">
        <f t="shared" si="41"/>
        <v>-0.12975843261948139</v>
      </c>
      <c r="P46" s="49">
        <f t="shared" si="35"/>
        <v>2.3516377290846964</v>
      </c>
      <c r="Q46" s="254">
        <f t="shared" si="36"/>
        <v>2.1489131986189398</v>
      </c>
      <c r="R46" s="92">
        <f t="shared" si="37"/>
        <v>-8.6205680389666542E-2</v>
      </c>
    </row>
    <row r="47" spans="1:18" ht="20.100000000000001" customHeight="1" x14ac:dyDescent="0.25">
      <c r="A47" s="57" t="s">
        <v>153</v>
      </c>
      <c r="B47" s="25">
        <v>6076.17</v>
      </c>
      <c r="C47" s="223">
        <v>7353.8300000000008</v>
      </c>
      <c r="D47" s="4">
        <f t="shared" si="26"/>
        <v>3.2078585055102506E-2</v>
      </c>
      <c r="E47" s="229">
        <f t="shared" si="27"/>
        <v>4.0705213930383517E-2</v>
      </c>
      <c r="F47" s="87">
        <f t="shared" si="38"/>
        <v>0.21027390609545171</v>
      </c>
      <c r="G47" s="83">
        <f t="shared" si="39"/>
        <v>0.26892173892529081</v>
      </c>
      <c r="I47" s="25">
        <v>1407.9180000000001</v>
      </c>
      <c r="J47" s="223">
        <v>1509.6319999999998</v>
      </c>
      <c r="K47" s="4">
        <f t="shared" si="28"/>
        <v>3.112111092214349E-2</v>
      </c>
      <c r="L47" s="229">
        <f t="shared" si="29"/>
        <v>3.4400382661963949E-2</v>
      </c>
      <c r="M47" s="87">
        <f t="shared" si="40"/>
        <v>7.224426422561521E-2</v>
      </c>
      <c r="N47" s="83">
        <f t="shared" si="41"/>
        <v>0.10537129436106249</v>
      </c>
      <c r="P47" s="49">
        <f t="shared" si="35"/>
        <v>2.3171142347893494</v>
      </c>
      <c r="Q47" s="254">
        <f t="shared" si="36"/>
        <v>2.0528513713262337</v>
      </c>
      <c r="R47" s="92">
        <f t="shared" si="37"/>
        <v>-0.11404826723492983</v>
      </c>
    </row>
    <row r="48" spans="1:18" ht="20.100000000000001" customHeight="1" x14ac:dyDescent="0.25">
      <c r="A48" s="57" t="s">
        <v>150</v>
      </c>
      <c r="B48" s="25">
        <v>5977.5599999999995</v>
      </c>
      <c r="C48" s="223">
        <v>3637.01</v>
      </c>
      <c r="D48" s="4">
        <f t="shared" si="26"/>
        <v>3.1557982558417311E-2</v>
      </c>
      <c r="E48" s="229">
        <f t="shared" si="27"/>
        <v>2.013172321320239E-2</v>
      </c>
      <c r="F48" s="87">
        <f t="shared" si="38"/>
        <v>-0.39155608642991446</v>
      </c>
      <c r="G48" s="83">
        <f t="shared" si="39"/>
        <v>-0.36207192028399321</v>
      </c>
      <c r="I48" s="25">
        <v>1631.8710000000001</v>
      </c>
      <c r="J48" s="223">
        <v>955.16199999999992</v>
      </c>
      <c r="K48" s="4">
        <f t="shared" si="28"/>
        <v>3.6071446207541359E-2</v>
      </c>
      <c r="L48" s="229">
        <f t="shared" si="29"/>
        <v>2.1765528489172733E-2</v>
      </c>
      <c r="M48" s="87">
        <f t="shared" si="40"/>
        <v>-0.41468290079301617</v>
      </c>
      <c r="N48" s="83">
        <f t="shared" si="41"/>
        <v>-0.39659950521689169</v>
      </c>
      <c r="P48" s="49">
        <f t="shared" si="35"/>
        <v>2.7299951819806081</v>
      </c>
      <c r="Q48" s="254">
        <f t="shared" si="36"/>
        <v>2.6262286878507339</v>
      </c>
      <c r="R48" s="92">
        <f t="shared" si="37"/>
        <v>-3.8009771890729745E-2</v>
      </c>
    </row>
    <row r="49" spans="1:18" ht="20.100000000000001" customHeight="1" x14ac:dyDescent="0.25">
      <c r="A49" s="57" t="s">
        <v>162</v>
      </c>
      <c r="B49" s="25">
        <v>2987.42</v>
      </c>
      <c r="C49" s="223">
        <v>2587.21</v>
      </c>
      <c r="D49" s="4">
        <f t="shared" si="26"/>
        <v>1.5771811283310757E-2</v>
      </c>
      <c r="E49" s="229">
        <f t="shared" si="27"/>
        <v>1.4320828266743659E-2</v>
      </c>
      <c r="F49" s="87">
        <f t="shared" si="38"/>
        <v>-0.13396509362593811</v>
      </c>
      <c r="G49" s="83">
        <f t="shared" si="39"/>
        <v>-9.1998502296466306E-2</v>
      </c>
      <c r="I49" s="25">
        <v>786.029</v>
      </c>
      <c r="J49" s="223">
        <v>708.06</v>
      </c>
      <c r="K49" s="4">
        <f t="shared" si="28"/>
        <v>1.7374659388559224E-2</v>
      </c>
      <c r="L49" s="229">
        <f t="shared" si="29"/>
        <v>1.6134750023601908E-2</v>
      </c>
      <c r="M49" s="87">
        <f t="shared" si="40"/>
        <v>-9.9193541205222779E-2</v>
      </c>
      <c r="N49" s="83">
        <f t="shared" si="41"/>
        <v>-7.1363089038382205E-2</v>
      </c>
      <c r="P49" s="49">
        <f t="shared" si="35"/>
        <v>2.6311298712601512</v>
      </c>
      <c r="Q49" s="254">
        <f t="shared" si="36"/>
        <v>2.7367704979495282</v>
      </c>
      <c r="R49" s="92">
        <f t="shared" si="37"/>
        <v>4.0150289745591913E-2</v>
      </c>
    </row>
    <row r="50" spans="1:18" ht="20.100000000000001" customHeight="1" x14ac:dyDescent="0.25">
      <c r="A50" s="57" t="s">
        <v>186</v>
      </c>
      <c r="B50" s="25">
        <v>4883.9399999999996</v>
      </c>
      <c r="C50" s="223">
        <v>3410.2</v>
      </c>
      <c r="D50" s="4">
        <f t="shared" si="26"/>
        <v>2.5784315562931471E-2</v>
      </c>
      <c r="E50" s="229">
        <f t="shared" si="27"/>
        <v>1.8876275429999586E-2</v>
      </c>
      <c r="F50" s="87">
        <f t="shared" si="38"/>
        <v>-0.30175227377895714</v>
      </c>
      <c r="G50" s="83">
        <f t="shared" si="39"/>
        <v>-0.26791636629141907</v>
      </c>
      <c r="I50" s="25">
        <v>990.25700000000006</v>
      </c>
      <c r="J50" s="223">
        <v>684.25</v>
      </c>
      <c r="K50" s="4">
        <f t="shared" si="28"/>
        <v>2.1888986388716562E-2</v>
      </c>
      <c r="L50" s="229">
        <f t="shared" si="29"/>
        <v>1.5592185271939674E-2</v>
      </c>
      <c r="M50" s="87">
        <f t="shared" si="40"/>
        <v>-0.3090177600360311</v>
      </c>
      <c r="N50" s="83">
        <f t="shared" si="41"/>
        <v>-0.28766983564039278</v>
      </c>
      <c r="P50" s="49">
        <f t="shared" si="35"/>
        <v>2.0275781438756417</v>
      </c>
      <c r="Q50" s="254">
        <f t="shared" si="36"/>
        <v>2.0064805583250251</v>
      </c>
      <c r="R50" s="92">
        <f t="shared" si="37"/>
        <v>-1.0405313163560402E-2</v>
      </c>
    </row>
    <row r="51" spans="1:18" ht="20.100000000000001" customHeight="1" x14ac:dyDescent="0.25">
      <c r="A51" s="57" t="s">
        <v>171</v>
      </c>
      <c r="B51" s="25">
        <v>2641.5899999999997</v>
      </c>
      <c r="C51" s="223">
        <v>2550.7200000000003</v>
      </c>
      <c r="D51" s="4">
        <f t="shared" si="26"/>
        <v>1.394603335583241E-2</v>
      </c>
      <c r="E51" s="229">
        <f t="shared" si="27"/>
        <v>1.4118847359336269E-2</v>
      </c>
      <c r="F51" s="87">
        <f t="shared" si="38"/>
        <v>-3.4399736522321575E-2</v>
      </c>
      <c r="G51" s="83">
        <f t="shared" si="39"/>
        <v>1.2391624133867851E-2</v>
      </c>
      <c r="I51" s="25">
        <v>546.48699999999997</v>
      </c>
      <c r="J51" s="223">
        <v>542.14200000000005</v>
      </c>
      <c r="K51" s="4">
        <f t="shared" si="28"/>
        <v>1.2079739405639695E-2</v>
      </c>
      <c r="L51" s="229">
        <f t="shared" si="29"/>
        <v>1.2353932784362323E-2</v>
      </c>
      <c r="M51" s="87">
        <f t="shared" si="40"/>
        <v>-7.9507838246836871E-3</v>
      </c>
      <c r="N51" s="83">
        <f t="shared" si="41"/>
        <v>2.2698617040911938E-2</v>
      </c>
      <c r="P51" s="49">
        <f t="shared" si="35"/>
        <v>2.0687805450505188</v>
      </c>
      <c r="Q51" s="254">
        <f t="shared" si="36"/>
        <v>2.1254469326307865</v>
      </c>
      <c r="R51" s="92">
        <f t="shared" si="37"/>
        <v>2.7391202859017603E-2</v>
      </c>
    </row>
    <row r="52" spans="1:18" ht="20.100000000000001" customHeight="1" x14ac:dyDescent="0.25">
      <c r="A52" s="57" t="s">
        <v>159</v>
      </c>
      <c r="B52" s="25">
        <v>797.74</v>
      </c>
      <c r="C52" s="223">
        <v>914.32999999999993</v>
      </c>
      <c r="D52" s="4">
        <f t="shared" si="26"/>
        <v>4.2115955349928446E-3</v>
      </c>
      <c r="E52" s="229">
        <f t="shared" si="27"/>
        <v>5.0610359843737962E-3</v>
      </c>
      <c r="F52" s="87">
        <f t="shared" si="38"/>
        <v>0.14615037480883486</v>
      </c>
      <c r="G52" s="83">
        <f t="shared" si="39"/>
        <v>0.20169088943209615</v>
      </c>
      <c r="I52" s="25">
        <v>192.01900000000001</v>
      </c>
      <c r="J52" s="223">
        <v>222.36200000000002</v>
      </c>
      <c r="K52" s="4">
        <f t="shared" si="28"/>
        <v>4.244455002463972E-3</v>
      </c>
      <c r="L52" s="229">
        <f t="shared" si="29"/>
        <v>5.0670215585517722E-3</v>
      </c>
      <c r="M52" s="87">
        <f t="shared" si="40"/>
        <v>0.15802082085626951</v>
      </c>
      <c r="N52" s="83">
        <f t="shared" si="41"/>
        <v>0.19379792119607525</v>
      </c>
      <c r="P52" s="49">
        <f t="shared" si="35"/>
        <v>2.4070373806001957</v>
      </c>
      <c r="Q52" s="254">
        <f t="shared" si="36"/>
        <v>2.4319665766189456</v>
      </c>
      <c r="R52" s="92">
        <f t="shared" si="37"/>
        <v>1.0356796375357399E-2</v>
      </c>
    </row>
    <row r="53" spans="1:18" ht="20.100000000000001" customHeight="1" x14ac:dyDescent="0.25">
      <c r="A53" s="57" t="s">
        <v>188</v>
      </c>
      <c r="B53" s="25">
        <v>17.32</v>
      </c>
      <c r="C53" s="223">
        <v>333.32000000000005</v>
      </c>
      <c r="D53" s="4">
        <f t="shared" si="26"/>
        <v>9.1439359523248266E-5</v>
      </c>
      <c r="E53" s="229">
        <f t="shared" si="27"/>
        <v>1.8450061950406025E-3</v>
      </c>
      <c r="F53" s="87">
        <f t="shared" si="38"/>
        <v>18.244803695150118</v>
      </c>
      <c r="G53" s="83">
        <f t="shared" si="39"/>
        <v>19.17737443328782</v>
      </c>
      <c r="I53" s="25">
        <v>5.96</v>
      </c>
      <c r="J53" s="223">
        <v>103.94499999999999</v>
      </c>
      <c r="K53" s="4">
        <f t="shared" si="28"/>
        <v>1.3174192040727882E-4</v>
      </c>
      <c r="L53" s="229">
        <f t="shared" si="29"/>
        <v>2.3686221382415336E-3</v>
      </c>
      <c r="M53" s="87">
        <f t="shared" si="40"/>
        <v>16.440436241610737</v>
      </c>
      <c r="N53" s="83">
        <f t="shared" si="41"/>
        <v>16.979259228337966</v>
      </c>
      <c r="P53" s="49">
        <f t="shared" si="35"/>
        <v>3.4411085450346417</v>
      </c>
      <c r="Q53" s="254">
        <f t="shared" si="36"/>
        <v>3.1184747389895588</v>
      </c>
      <c r="R53" s="92">
        <f t="shared" si="37"/>
        <v>-9.3758683233235496E-2</v>
      </c>
    </row>
    <row r="54" spans="1:18" ht="20.100000000000001" customHeight="1" x14ac:dyDescent="0.25">
      <c r="A54" s="57" t="s">
        <v>187</v>
      </c>
      <c r="B54" s="25">
        <v>1472</v>
      </c>
      <c r="C54" s="223">
        <v>391.78000000000003</v>
      </c>
      <c r="D54" s="4">
        <f t="shared" si="26"/>
        <v>7.7712896777264113E-3</v>
      </c>
      <c r="E54" s="229">
        <f t="shared" si="27"/>
        <v>2.1685963251320268E-3</v>
      </c>
      <c r="F54" s="87">
        <f t="shared" si="38"/>
        <v>-0.73384510869565223</v>
      </c>
      <c r="G54" s="83">
        <f t="shared" si="39"/>
        <v>-0.72094769143048121</v>
      </c>
      <c r="I54" s="25">
        <v>398.43499999999995</v>
      </c>
      <c r="J54" s="223">
        <v>103.84299999999999</v>
      </c>
      <c r="K54" s="4">
        <f t="shared" si="28"/>
        <v>8.8071463183681427E-3</v>
      </c>
      <c r="L54" s="229">
        <f t="shared" si="29"/>
        <v>2.3662978373314306E-3</v>
      </c>
      <c r="M54" s="87">
        <f t="shared" si="40"/>
        <v>-0.73937279606460282</v>
      </c>
      <c r="N54" s="83">
        <f t="shared" si="41"/>
        <v>-0.73132070800319382</v>
      </c>
      <c r="P54" s="49">
        <f t="shared" si="35"/>
        <v>2.7067595108695648</v>
      </c>
      <c r="Q54" s="254">
        <f t="shared" si="36"/>
        <v>2.6505436724692428</v>
      </c>
      <c r="R54" s="92">
        <f t="shared" si="37"/>
        <v>-2.0768686015353557E-2</v>
      </c>
    </row>
    <row r="55" spans="1:18" ht="20.100000000000001" customHeight="1" x14ac:dyDescent="0.25">
      <c r="A55" s="57" t="s">
        <v>173</v>
      </c>
      <c r="B55" s="25">
        <v>194.81</v>
      </c>
      <c r="C55" s="223">
        <v>572.33000000000004</v>
      </c>
      <c r="D55" s="4">
        <f t="shared" si="26"/>
        <v>1.0284816182866048E-3</v>
      </c>
      <c r="E55" s="229">
        <f t="shared" si="27"/>
        <v>3.1679839061790113E-3</v>
      </c>
      <c r="F55" s="87">
        <f t="shared" si="38"/>
        <v>1.9378881987577641</v>
      </c>
      <c r="G55" s="83">
        <f t="shared" si="39"/>
        <v>2.0802533072557026</v>
      </c>
      <c r="I55" s="25">
        <v>34.227000000000004</v>
      </c>
      <c r="J55" s="223">
        <v>87.802999999999997</v>
      </c>
      <c r="K55" s="4">
        <f t="shared" si="28"/>
        <v>7.5656555533220346E-4</v>
      </c>
      <c r="L55" s="229">
        <f t="shared" si="29"/>
        <v>2.0007901255858517E-3</v>
      </c>
      <c r="M55" s="87">
        <f t="shared" si="40"/>
        <v>1.5653139334443564</v>
      </c>
      <c r="N55" s="83">
        <f t="shared" si="41"/>
        <v>1.644569411711212</v>
      </c>
      <c r="P55" s="49">
        <f t="shared" si="35"/>
        <v>1.7569426620810022</v>
      </c>
      <c r="Q55" s="254">
        <f t="shared" si="36"/>
        <v>1.5341324061293307</v>
      </c>
      <c r="R55" s="92">
        <f t="shared" si="37"/>
        <v>-0.12681703322507124</v>
      </c>
    </row>
    <row r="56" spans="1:18" ht="20.100000000000001" customHeight="1" x14ac:dyDescent="0.25">
      <c r="A56" s="57" t="s">
        <v>167</v>
      </c>
      <c r="B56" s="25">
        <v>274.01</v>
      </c>
      <c r="C56" s="223">
        <v>168.04</v>
      </c>
      <c r="D56" s="4">
        <f t="shared" si="26"/>
        <v>1.4466107911642757E-3</v>
      </c>
      <c r="E56" s="229">
        <f t="shared" si="27"/>
        <v>9.301417287130169E-4</v>
      </c>
      <c r="F56" s="87">
        <f t="shared" si="38"/>
        <v>-0.38673771030254372</v>
      </c>
      <c r="G56" s="83">
        <f t="shared" si="39"/>
        <v>-0.35702005377382051</v>
      </c>
      <c r="I56" s="25">
        <v>99.408000000000001</v>
      </c>
      <c r="J56" s="223">
        <v>76.789000000000001</v>
      </c>
      <c r="K56" s="4">
        <f t="shared" si="28"/>
        <v>2.197349131517915E-3</v>
      </c>
      <c r="L56" s="229">
        <f t="shared" si="29"/>
        <v>1.7498112018223978E-3</v>
      </c>
      <c r="M56" s="87">
        <f t="shared" si="40"/>
        <v>-0.22753701915338806</v>
      </c>
      <c r="N56" s="83">
        <f t="shared" si="41"/>
        <v>-0.20367174395557289</v>
      </c>
      <c r="P56" s="49">
        <f t="shared" si="35"/>
        <v>3.6278967920878804</v>
      </c>
      <c r="Q56" s="254">
        <f t="shared" si="36"/>
        <v>4.569685789097834</v>
      </c>
      <c r="R56" s="92">
        <f t="shared" si="37"/>
        <v>0.25959641384063392</v>
      </c>
    </row>
    <row r="57" spans="1:18" ht="20.100000000000001" customHeight="1" x14ac:dyDescent="0.25">
      <c r="A57" s="57" t="s">
        <v>157</v>
      </c>
      <c r="B57" s="25">
        <v>5744.99</v>
      </c>
      <c r="C57" s="223">
        <v>138.57000000000002</v>
      </c>
      <c r="D57" s="4">
        <f t="shared" si="26"/>
        <v>3.0330150465789029E-2</v>
      </c>
      <c r="E57" s="229">
        <f t="shared" si="27"/>
        <v>7.6701820606857166E-4</v>
      </c>
      <c r="F57" s="87">
        <f t="shared" si="38"/>
        <v>-0.97587985357676865</v>
      </c>
      <c r="G57" s="83">
        <f t="shared" si="39"/>
        <v>-0.97471103195041076</v>
      </c>
      <c r="I57" s="25">
        <v>1526.0039999999999</v>
      </c>
      <c r="J57" s="223">
        <v>38.123999999999995</v>
      </c>
      <c r="K57" s="4">
        <f t="shared" si="28"/>
        <v>3.3731325085434409E-2</v>
      </c>
      <c r="L57" s="229">
        <f t="shared" si="29"/>
        <v>8.6874164604666139E-4</v>
      </c>
      <c r="M57" s="87">
        <f t="shared" si="40"/>
        <v>-0.97501710349383097</v>
      </c>
      <c r="N57" s="83">
        <f t="shared" si="41"/>
        <v>-0.97424525589059074</v>
      </c>
      <c r="P57" s="49">
        <f t="shared" si="35"/>
        <v>2.6562343885716078</v>
      </c>
      <c r="Q57" s="254">
        <f t="shared" si="36"/>
        <v>2.751244858194414</v>
      </c>
      <c r="R57" s="92">
        <f t="shared" si="37"/>
        <v>3.5768857609699944E-2</v>
      </c>
    </row>
    <row r="58" spans="1:18" ht="20.100000000000001" customHeight="1" x14ac:dyDescent="0.25">
      <c r="A58" s="57" t="s">
        <v>172</v>
      </c>
      <c r="B58" s="25">
        <v>279.74</v>
      </c>
      <c r="C58" s="223">
        <v>126.36</v>
      </c>
      <c r="D58" s="4">
        <f t="shared" si="26"/>
        <v>1.4768618032929256E-3</v>
      </c>
      <c r="E58" s="229">
        <f t="shared" si="27"/>
        <v>6.9943292573302078E-4</v>
      </c>
      <c r="F58" s="87">
        <f t="shared" ref="F58" si="42">(C58-B58)/B58</f>
        <v>-0.54829484521341243</v>
      </c>
      <c r="G58" s="83">
        <f t="shared" ref="G58" si="43">(E58-D58)/D58</f>
        <v>-0.52640597503875386</v>
      </c>
      <c r="I58" s="25">
        <v>67.573000000000008</v>
      </c>
      <c r="J58" s="223">
        <v>32.914999999999999</v>
      </c>
      <c r="K58" s="4">
        <f t="shared" si="28"/>
        <v>1.4936571791411162E-3</v>
      </c>
      <c r="L58" s="229">
        <f t="shared" si="29"/>
        <v>7.5004278878464646E-4</v>
      </c>
      <c r="M58" s="87">
        <f t="shared" ref="M58:M59" si="44">(J58-I58)/I58</f>
        <v>-0.51289716306808941</v>
      </c>
      <c r="N58" s="83">
        <f t="shared" ref="N58:N59" si="45">(L58-K58)/K58</f>
        <v>-0.49784810111786387</v>
      </c>
      <c r="P58" s="49">
        <f t="shared" ref="P58:P59" si="46">(I58/B58)*10</f>
        <v>2.4155644527060844</v>
      </c>
      <c r="Q58" s="254">
        <f t="shared" ref="Q58:Q59" si="47">(J58/C58)*10</f>
        <v>2.6048591326369102</v>
      </c>
      <c r="R58" s="92">
        <f t="shared" ref="R58:R59" si="48">(Q58-P58)/P58</f>
        <v>7.836457425872638E-2</v>
      </c>
    </row>
    <row r="59" spans="1:18" ht="20.100000000000001" customHeight="1" x14ac:dyDescent="0.25">
      <c r="A59" s="57" t="s">
        <v>205</v>
      </c>
      <c r="B59" s="25">
        <v>3.3899999999999997</v>
      </c>
      <c r="C59" s="223">
        <v>54.78</v>
      </c>
      <c r="D59" s="4">
        <f t="shared" si="26"/>
        <v>1.7897195657263948E-5</v>
      </c>
      <c r="E59" s="229">
        <f t="shared" si="27"/>
        <v>3.0322044691084903E-4</v>
      </c>
      <c r="F59" s="87">
        <f t="shared" ref="F59" si="49">(C59-B59)/B59</f>
        <v>15.159292035398233</v>
      </c>
      <c r="G59" s="83">
        <f t="shared" ref="G59" si="50">(E59-D59)/D59</f>
        <v>15.942344081028176</v>
      </c>
      <c r="I59" s="25">
        <v>1.819</v>
      </c>
      <c r="J59" s="223">
        <v>16.118000000000002</v>
      </c>
      <c r="K59" s="4">
        <f t="shared" si="28"/>
        <v>4.020781094309399E-5</v>
      </c>
      <c r="L59" s="229">
        <f t="shared" si="29"/>
        <v>3.6728511832389286E-4</v>
      </c>
      <c r="M59" s="87">
        <f t="shared" si="44"/>
        <v>7.8609125893348013</v>
      </c>
      <c r="N59" s="83">
        <f t="shared" si="45"/>
        <v>8.134670844023578</v>
      </c>
      <c r="P59" s="49">
        <f t="shared" si="46"/>
        <v>5.3657817109144545</v>
      </c>
      <c r="Q59" s="254">
        <f t="shared" si="47"/>
        <v>2.9423147133990515</v>
      </c>
      <c r="R59" s="92">
        <f t="shared" si="48"/>
        <v>-0.45165217820655396</v>
      </c>
    </row>
    <row r="60" spans="1:18" ht="20.100000000000001" customHeight="1" x14ac:dyDescent="0.25">
      <c r="A60" s="57" t="s">
        <v>206</v>
      </c>
      <c r="B60" s="25">
        <v>4.26</v>
      </c>
      <c r="C60" s="223">
        <v>54.77</v>
      </c>
      <c r="D60" s="4">
        <f t="shared" si="26"/>
        <v>2.2490281268420182E-5</v>
      </c>
      <c r="E60" s="229">
        <f t="shared" si="27"/>
        <v>3.0316509451090181E-4</v>
      </c>
      <c r="F60" s="87">
        <f t="shared" ref="F60" si="51">(C60-B60)/B60</f>
        <v>11.856807511737092</v>
      </c>
      <c r="G60" s="83">
        <f t="shared" ref="G60" si="52">(E60-D60)/D60</f>
        <v>12.479826725715176</v>
      </c>
      <c r="I60" s="25">
        <v>1.5130000000000001</v>
      </c>
      <c r="J60" s="223">
        <v>14.104000000000001</v>
      </c>
      <c r="K60" s="4">
        <f t="shared" si="28"/>
        <v>3.3443880130237061E-5</v>
      </c>
      <c r="L60" s="229">
        <f t="shared" si="29"/>
        <v>3.2139156898127467E-4</v>
      </c>
      <c r="M60" s="87">
        <f t="shared" ref="M60:M61" si="53">(J60-I60)/I60</f>
        <v>8.3218770654329148</v>
      </c>
      <c r="N60" s="83">
        <f t="shared" ref="N60:N61" si="54">(L60-K60)/K60</f>
        <v>8.609876836351301</v>
      </c>
      <c r="P60" s="49">
        <f t="shared" si="35"/>
        <v>3.5516431924882634</v>
      </c>
      <c r="Q60" s="254">
        <f t="shared" si="36"/>
        <v>2.5751323717363523</v>
      </c>
      <c r="R60" s="92">
        <f t="shared" si="37"/>
        <v>-0.2749462059750919</v>
      </c>
    </row>
    <row r="61" spans="1:18" ht="20.100000000000001" customHeight="1" thickBot="1" x14ac:dyDescent="0.3">
      <c r="A61" s="14" t="s">
        <v>18</v>
      </c>
      <c r="B61" s="25">
        <f>B62-SUM(B39:B60)</f>
        <v>103.83999999999651</v>
      </c>
      <c r="C61" s="223">
        <f>C62-SUM(C39:C60)</f>
        <v>120.26000000000931</v>
      </c>
      <c r="D61" s="4">
        <f t="shared" si="26"/>
        <v>5.4821380443959467E-4</v>
      </c>
      <c r="E61" s="229">
        <f t="shared" si="27"/>
        <v>6.6566796176527061E-4</v>
      </c>
      <c r="F61" s="87">
        <f t="shared" si="31"/>
        <v>0.1581278890602211</v>
      </c>
      <c r="G61" s="83">
        <f t="shared" si="32"/>
        <v>0.21424881382865235</v>
      </c>
      <c r="I61" s="25">
        <f>I62-SUM(I39:I60)</f>
        <v>25.190000000009604</v>
      </c>
      <c r="J61" s="223">
        <f>J62-SUM(J39:J60)</f>
        <v>33.765000000006694</v>
      </c>
      <c r="K61" s="4">
        <f t="shared" si="28"/>
        <v>5.5680855286251998E-4</v>
      </c>
      <c r="L61" s="229">
        <f t="shared" si="29"/>
        <v>7.6941196303565579E-4</v>
      </c>
      <c r="M61" s="87">
        <f t="shared" si="53"/>
        <v>0.34041286224667805</v>
      </c>
      <c r="N61" s="83">
        <f t="shared" si="54"/>
        <v>0.38182497212040689</v>
      </c>
      <c r="P61" s="49">
        <f t="shared" ref="P61" si="55">(I61/B61)*10</f>
        <v>2.4258474576281253</v>
      </c>
      <c r="Q61" s="254">
        <f t="shared" ref="Q61" si="56">(J61/C61)*10</f>
        <v>2.8076667221024514</v>
      </c>
      <c r="R61" s="92">
        <f t="shared" ref="R61" si="57">(Q61-P61)/P61</f>
        <v>0.15739623828105428</v>
      </c>
    </row>
    <row r="62" spans="1:18" ht="26.25" customHeight="1" thickBot="1" x14ac:dyDescent="0.3">
      <c r="A62" s="18" t="s">
        <v>19</v>
      </c>
      <c r="B62" s="61">
        <v>189415.15000000002</v>
      </c>
      <c r="C62" s="251">
        <v>180660.63999999998</v>
      </c>
      <c r="D62" s="58">
        <f>SUM(D39:D61)</f>
        <v>0.99999999999999989</v>
      </c>
      <c r="E62" s="252">
        <f>SUM(E39:E61)</f>
        <v>1.0000000000000002</v>
      </c>
      <c r="F62" s="97">
        <f t="shared" si="31"/>
        <v>-4.6218636682440854E-2</v>
      </c>
      <c r="G62" s="99">
        <v>0</v>
      </c>
      <c r="H62" s="2"/>
      <c r="I62" s="61">
        <v>45239.966</v>
      </c>
      <c r="J62" s="251">
        <v>43884.163</v>
      </c>
      <c r="K62" s="58">
        <f>SUM(K39:K61)</f>
        <v>1</v>
      </c>
      <c r="L62" s="252">
        <f>SUM(L39:L61)</f>
        <v>0.99999999999999989</v>
      </c>
      <c r="M62" s="97">
        <f t="shared" si="33"/>
        <v>-2.9969142770796951E-2</v>
      </c>
      <c r="N62" s="99">
        <v>0</v>
      </c>
      <c r="O62" s="2"/>
      <c r="P62" s="40">
        <f t="shared" si="30"/>
        <v>2.388402722802268</v>
      </c>
      <c r="Q62" s="244">
        <f t="shared" si="30"/>
        <v>2.4290937417248166</v>
      </c>
      <c r="R62" s="98">
        <f t="shared" si="9"/>
        <v>1.7036916988106037E-2</v>
      </c>
    </row>
    <row r="64" spans="1:18" ht="15.75" thickBot="1" x14ac:dyDescent="0.3"/>
    <row r="65" spans="1:18" x14ac:dyDescent="0.25">
      <c r="A65" s="418" t="s">
        <v>16</v>
      </c>
      <c r="B65" s="404" t="s">
        <v>1</v>
      </c>
      <c r="C65" s="399"/>
      <c r="D65" s="404" t="s">
        <v>13</v>
      </c>
      <c r="E65" s="399"/>
      <c r="F65" s="416" t="s">
        <v>115</v>
      </c>
      <c r="G65" s="417"/>
      <c r="I65" s="414" t="s">
        <v>20</v>
      </c>
      <c r="J65" s="415"/>
      <c r="K65" s="404" t="s">
        <v>13</v>
      </c>
      <c r="L65" s="405"/>
      <c r="M65" s="421" t="s">
        <v>115</v>
      </c>
      <c r="N65" s="417"/>
      <c r="P65" s="410" t="s">
        <v>23</v>
      </c>
      <c r="Q65" s="399"/>
      <c r="R65" s="208" t="s">
        <v>0</v>
      </c>
    </row>
    <row r="66" spans="1:18" x14ac:dyDescent="0.25">
      <c r="A66" s="419"/>
      <c r="B66" s="407" t="str">
        <f>B5</f>
        <v>jan-dez</v>
      </c>
      <c r="C66" s="395"/>
      <c r="D66" s="407" t="str">
        <f>B5</f>
        <v>jan-dez</v>
      </c>
      <c r="E66" s="395"/>
      <c r="F66" s="407" t="str">
        <f>B5</f>
        <v>jan-dez</v>
      </c>
      <c r="G66" s="396"/>
      <c r="I66" s="409" t="str">
        <f>B5</f>
        <v>jan-dez</v>
      </c>
      <c r="J66" s="395"/>
      <c r="K66" s="407" t="str">
        <f>B5</f>
        <v>jan-dez</v>
      </c>
      <c r="L66" s="408"/>
      <c r="M66" s="395" t="str">
        <f>B5</f>
        <v>jan-dez</v>
      </c>
      <c r="N66" s="396"/>
      <c r="P66" s="409" t="str">
        <f>B5</f>
        <v>jan-dez</v>
      </c>
      <c r="Q66" s="408"/>
      <c r="R66" s="209" t="str">
        <f>R37</f>
        <v>2018/2017</v>
      </c>
    </row>
    <row r="67" spans="1:18" ht="19.5" customHeight="1" thickBot="1" x14ac:dyDescent="0.3">
      <c r="A67" s="420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156</v>
      </c>
      <c r="B68" s="59">
        <v>66386.990000000005</v>
      </c>
      <c r="C68" s="245">
        <v>72713.91</v>
      </c>
      <c r="D68" s="4">
        <f>B68/$B$96</f>
        <v>0.20677605872569274</v>
      </c>
      <c r="E68" s="247">
        <f>C68/$C$96</f>
        <v>0.2248251290951237</v>
      </c>
      <c r="F68" s="100">
        <f t="shared" ref="F68:F76" si="58">(C68-B68)/B68</f>
        <v>9.5303612951875019E-2</v>
      </c>
      <c r="G68" s="101">
        <f t="shared" ref="G68:G76" si="59">(E68-D68)/D68</f>
        <v>8.7288008489293689E-2</v>
      </c>
      <c r="I68" s="25">
        <v>15650.19</v>
      </c>
      <c r="J68" s="245">
        <v>18146.684000000001</v>
      </c>
      <c r="K68" s="288">
        <f>I68/$I$96</f>
        <v>0.18795214251312015</v>
      </c>
      <c r="L68" s="247">
        <f>J68/$J$96</f>
        <v>0.2109031125701688</v>
      </c>
      <c r="M68" s="100">
        <f t="shared" ref="M68:M76" si="60">(J68-I68)/I68</f>
        <v>0.15951844674090221</v>
      </c>
      <c r="N68" s="101">
        <f t="shared" ref="N68:N76" si="61">(L68-K68)/K68</f>
        <v>0.12211071260039799</v>
      </c>
      <c r="P68" s="64">
        <f t="shared" ref="P68:Q96" si="62">(I68/B68)*10</f>
        <v>2.3574182230584637</v>
      </c>
      <c r="Q68" s="249">
        <f t="shared" si="62"/>
        <v>2.4956275903743865</v>
      </c>
      <c r="R68" s="104">
        <f t="shared" si="9"/>
        <v>5.862742807536838E-2</v>
      </c>
    </row>
    <row r="69" spans="1:18" ht="20.100000000000001" customHeight="1" x14ac:dyDescent="0.25">
      <c r="A69" s="57" t="s">
        <v>149</v>
      </c>
      <c r="B69" s="25">
        <v>53763.74</v>
      </c>
      <c r="C69" s="223">
        <v>62725.740000000005</v>
      </c>
      <c r="D69" s="4">
        <f t="shared" ref="D69:D95" si="63">B69/$B$96</f>
        <v>0.16745832669251723</v>
      </c>
      <c r="E69" s="229">
        <f t="shared" ref="E69:E95" si="64">C69/$C$96</f>
        <v>0.19394257017793659</v>
      </c>
      <c r="F69" s="102">
        <f t="shared" si="58"/>
        <v>0.16669227252419583</v>
      </c>
      <c r="G69" s="83">
        <f t="shared" si="59"/>
        <v>0.15815423459980621</v>
      </c>
      <c r="I69" s="25">
        <v>13804.168</v>
      </c>
      <c r="J69" s="223">
        <v>16451.98</v>
      </c>
      <c r="K69" s="289">
        <f t="shared" ref="K69:K95" si="65">I69/$I$96</f>
        <v>0.16578220144362799</v>
      </c>
      <c r="L69" s="229">
        <f t="shared" ref="L69:L96" si="66">J69/$J$96</f>
        <v>0.19120704311278938</v>
      </c>
      <c r="M69" s="102">
        <f t="shared" si="60"/>
        <v>0.19181250184726817</v>
      </c>
      <c r="N69" s="83">
        <f t="shared" si="61"/>
        <v>0.15336291500391719</v>
      </c>
      <c r="P69" s="62">
        <f t="shared" si="62"/>
        <v>2.5675609620908069</v>
      </c>
      <c r="Q69" s="236">
        <f t="shared" si="62"/>
        <v>2.6228435089008113</v>
      </c>
      <c r="R69" s="92">
        <f t="shared" si="9"/>
        <v>2.1531152570954715E-2</v>
      </c>
    </row>
    <row r="70" spans="1:18" ht="20.100000000000001" customHeight="1" x14ac:dyDescent="0.25">
      <c r="A70" s="57" t="s">
        <v>152</v>
      </c>
      <c r="B70" s="25">
        <v>31346.799999999996</v>
      </c>
      <c r="C70" s="223">
        <v>35169.919999999998</v>
      </c>
      <c r="D70" s="4">
        <f t="shared" si="63"/>
        <v>9.7636114510727831E-2</v>
      </c>
      <c r="E70" s="229">
        <f t="shared" si="64"/>
        <v>0.10874235485707168</v>
      </c>
      <c r="F70" s="102">
        <f t="shared" si="58"/>
        <v>0.12196205035282719</v>
      </c>
      <c r="G70" s="83">
        <f t="shared" si="59"/>
        <v>0.11375135524389943</v>
      </c>
      <c r="I70" s="25">
        <v>9407.5300000000007</v>
      </c>
      <c r="J70" s="223">
        <v>10002.132</v>
      </c>
      <c r="K70" s="289">
        <f t="shared" si="65"/>
        <v>0.11298044427936359</v>
      </c>
      <c r="L70" s="229">
        <f t="shared" si="66"/>
        <v>0.11624607400105096</v>
      </c>
      <c r="M70" s="102">
        <f t="shared" si="60"/>
        <v>6.320490075503335E-2</v>
      </c>
      <c r="N70" s="83">
        <f t="shared" si="61"/>
        <v>2.890438024489032E-2</v>
      </c>
      <c r="P70" s="62">
        <f t="shared" si="62"/>
        <v>3.0011133512830663</v>
      </c>
      <c r="Q70" s="236">
        <f t="shared" si="62"/>
        <v>2.8439450530453296</v>
      </c>
      <c r="R70" s="92">
        <f t="shared" si="9"/>
        <v>-5.2369997344666276E-2</v>
      </c>
    </row>
    <row r="71" spans="1:18" ht="20.100000000000001" customHeight="1" x14ac:dyDescent="0.25">
      <c r="A71" s="57" t="s">
        <v>155</v>
      </c>
      <c r="B71" s="25">
        <v>26225.820000000003</v>
      </c>
      <c r="C71" s="223">
        <v>29722.639999999999</v>
      </c>
      <c r="D71" s="4">
        <f t="shared" si="63"/>
        <v>8.1685759460542601E-2</v>
      </c>
      <c r="E71" s="229">
        <f t="shared" si="64"/>
        <v>9.1899835602952548E-2</v>
      </c>
      <c r="F71" s="102">
        <f t="shared" si="58"/>
        <v>0.13333501106924381</v>
      </c>
      <c r="G71" s="83">
        <f t="shared" si="59"/>
        <v>0.12504108684138199</v>
      </c>
      <c r="I71" s="25">
        <v>8046.2759999999998</v>
      </c>
      <c r="J71" s="223">
        <v>9093.4920000000002</v>
      </c>
      <c r="K71" s="289">
        <f t="shared" si="65"/>
        <v>9.6632361233435382E-2</v>
      </c>
      <c r="L71" s="229">
        <f t="shared" si="66"/>
        <v>0.10568574219576035</v>
      </c>
      <c r="M71" s="102">
        <f t="shared" si="60"/>
        <v>0.13014915222893178</v>
      </c>
      <c r="N71" s="83">
        <f t="shared" si="61"/>
        <v>9.3688913804503463E-2</v>
      </c>
      <c r="P71" s="62">
        <f t="shared" si="62"/>
        <v>3.0680741345742475</v>
      </c>
      <c r="Q71" s="236">
        <f t="shared" si="62"/>
        <v>3.0594496316612525</v>
      </c>
      <c r="R71" s="92">
        <f t="shared" si="9"/>
        <v>-2.8110477565731319E-3</v>
      </c>
    </row>
    <row r="72" spans="1:18" ht="20.100000000000001" customHeight="1" x14ac:dyDescent="0.25">
      <c r="A72" s="57" t="s">
        <v>161</v>
      </c>
      <c r="B72" s="25">
        <v>29527.9</v>
      </c>
      <c r="C72" s="223">
        <v>28983.34</v>
      </c>
      <c r="D72" s="4">
        <f t="shared" si="63"/>
        <v>9.1970772954857297E-2</v>
      </c>
      <c r="E72" s="229">
        <f t="shared" si="64"/>
        <v>8.9613983859592516E-2</v>
      </c>
      <c r="F72" s="102">
        <f t="shared" si="58"/>
        <v>-1.8442219053844036E-2</v>
      </c>
      <c r="G72" s="83">
        <f t="shared" si="59"/>
        <v>-2.5625413591137052E-2</v>
      </c>
      <c r="I72" s="25">
        <v>7572.924</v>
      </c>
      <c r="J72" s="223">
        <v>8072.1039999999994</v>
      </c>
      <c r="K72" s="289">
        <f t="shared" si="65"/>
        <v>9.0947604526783882E-2</v>
      </c>
      <c r="L72" s="229">
        <f t="shared" si="66"/>
        <v>9.3815038526604069E-2</v>
      </c>
      <c r="M72" s="102">
        <f t="shared" si="60"/>
        <v>6.591641484847853E-2</v>
      </c>
      <c r="N72" s="83">
        <f t="shared" si="61"/>
        <v>3.1528416990639199E-2</v>
      </c>
      <c r="P72" s="62">
        <f t="shared" si="62"/>
        <v>2.5646673146414067</v>
      </c>
      <c r="Q72" s="236">
        <f t="shared" si="62"/>
        <v>2.7850841207397075</v>
      </c>
      <c r="R72" s="92">
        <f t="shared" ref="R72:R76" si="67">(Q72-P72)/P72</f>
        <v>8.5943625061997375E-2</v>
      </c>
    </row>
    <row r="73" spans="1:18" ht="20.100000000000001" customHeight="1" x14ac:dyDescent="0.25">
      <c r="A73" s="57" t="s">
        <v>169</v>
      </c>
      <c r="B73" s="25">
        <v>49586.94</v>
      </c>
      <c r="C73" s="223">
        <v>27861</v>
      </c>
      <c r="D73" s="4">
        <f t="shared" si="63"/>
        <v>0.15444881621334844</v>
      </c>
      <c r="E73" s="229">
        <f t="shared" si="64"/>
        <v>8.6143805521106509E-2</v>
      </c>
      <c r="F73" s="102">
        <f t="shared" si="58"/>
        <v>-0.43813834852483335</v>
      </c>
      <c r="G73" s="83">
        <f t="shared" si="59"/>
        <v>-0.44225014064134072</v>
      </c>
      <c r="I73" s="25">
        <v>13387.371999999999</v>
      </c>
      <c r="J73" s="223">
        <v>7963.2519999999995</v>
      </c>
      <c r="K73" s="289">
        <f t="shared" si="65"/>
        <v>0.16077665830383875</v>
      </c>
      <c r="L73" s="229">
        <f t="shared" si="66"/>
        <v>9.2549946479512271E-2</v>
      </c>
      <c r="M73" s="102">
        <f t="shared" si="60"/>
        <v>-0.40516689907474002</v>
      </c>
      <c r="N73" s="83">
        <f t="shared" si="61"/>
        <v>-0.4243570711327409</v>
      </c>
      <c r="P73" s="62">
        <f t="shared" si="62"/>
        <v>2.6997778043976899</v>
      </c>
      <c r="Q73" s="236">
        <f t="shared" si="62"/>
        <v>2.8582075302394028</v>
      </c>
      <c r="R73" s="92">
        <f t="shared" si="67"/>
        <v>5.8682505494950521E-2</v>
      </c>
    </row>
    <row r="74" spans="1:18" ht="20.100000000000001" customHeight="1" x14ac:dyDescent="0.25">
      <c r="A74" s="57" t="s">
        <v>165</v>
      </c>
      <c r="B74" s="25">
        <v>23790.22</v>
      </c>
      <c r="C74" s="223">
        <v>23000.77</v>
      </c>
      <c r="D74" s="4">
        <f t="shared" si="63"/>
        <v>7.4099577760900884E-2</v>
      </c>
      <c r="E74" s="229">
        <f t="shared" si="64"/>
        <v>7.1116394160859298E-2</v>
      </c>
      <c r="F74" s="102">
        <f t="shared" si="58"/>
        <v>-3.3183804101012966E-2</v>
      </c>
      <c r="G74" s="83">
        <f t="shared" si="59"/>
        <v>-4.0259117395614663E-2</v>
      </c>
      <c r="I74" s="25">
        <v>4829.5069999999996</v>
      </c>
      <c r="J74" s="223">
        <v>4662.0349999999999</v>
      </c>
      <c r="K74" s="289">
        <f t="shared" si="65"/>
        <v>5.8000330215295229E-2</v>
      </c>
      <c r="L74" s="229">
        <f t="shared" si="66"/>
        <v>5.4182774792963101E-2</v>
      </c>
      <c r="M74" s="102">
        <f t="shared" si="60"/>
        <v>-3.4676831403288116E-2</v>
      </c>
      <c r="N74" s="83">
        <f t="shared" si="61"/>
        <v>-6.5819546339848295E-2</v>
      </c>
      <c r="P74" s="62">
        <f t="shared" si="62"/>
        <v>2.0300388142690564</v>
      </c>
      <c r="Q74" s="236">
        <f t="shared" si="62"/>
        <v>2.0269038819135186</v>
      </c>
      <c r="R74" s="92">
        <f t="shared" si="67"/>
        <v>-1.5442721259822966E-3</v>
      </c>
    </row>
    <row r="75" spans="1:18" ht="20.100000000000001" customHeight="1" x14ac:dyDescent="0.25">
      <c r="A75" s="57" t="s">
        <v>168</v>
      </c>
      <c r="B75" s="25">
        <v>4322.38</v>
      </c>
      <c r="C75" s="223">
        <v>6642.05</v>
      </c>
      <c r="D75" s="4">
        <f t="shared" si="63"/>
        <v>1.3462949603751573E-2</v>
      </c>
      <c r="E75" s="229">
        <f t="shared" si="64"/>
        <v>2.0536644896502834E-2</v>
      </c>
      <c r="F75" s="102">
        <f t="shared" si="58"/>
        <v>0.5366649854941028</v>
      </c>
      <c r="G75" s="83">
        <f t="shared" si="59"/>
        <v>0.52541942894743587</v>
      </c>
      <c r="I75" s="25">
        <v>1198.079</v>
      </c>
      <c r="J75" s="223">
        <v>1912.6420000000001</v>
      </c>
      <c r="K75" s="289">
        <f t="shared" si="65"/>
        <v>1.4388420520771725E-2</v>
      </c>
      <c r="L75" s="229">
        <f t="shared" si="66"/>
        <v>2.2228973129880522E-2</v>
      </c>
      <c r="M75" s="102">
        <f t="shared" si="60"/>
        <v>0.59642394199380855</v>
      </c>
      <c r="N75" s="83">
        <f t="shared" si="61"/>
        <v>0.54492100768043639</v>
      </c>
      <c r="P75" s="62">
        <f t="shared" si="62"/>
        <v>2.77180395985545</v>
      </c>
      <c r="Q75" s="236">
        <f t="shared" si="62"/>
        <v>2.8795959078898834</v>
      </c>
      <c r="R75" s="92">
        <f t="shared" si="67"/>
        <v>3.8888734411092599E-2</v>
      </c>
    </row>
    <row r="76" spans="1:18" ht="20.100000000000001" customHeight="1" x14ac:dyDescent="0.25">
      <c r="A76" s="57" t="s">
        <v>170</v>
      </c>
      <c r="B76" s="25">
        <v>4708.2300000000005</v>
      </c>
      <c r="C76" s="223">
        <v>4044.8399999999997</v>
      </c>
      <c r="D76" s="4">
        <f t="shared" si="63"/>
        <v>1.4664759510471378E-2</v>
      </c>
      <c r="E76" s="229">
        <f t="shared" si="64"/>
        <v>1.2506295909120002E-2</v>
      </c>
      <c r="F76" s="102">
        <f t="shared" si="58"/>
        <v>-0.14090008347085864</v>
      </c>
      <c r="G76" s="83">
        <f t="shared" si="59"/>
        <v>-0.14718711205663645</v>
      </c>
      <c r="I76" s="25">
        <v>1963.3219999999999</v>
      </c>
      <c r="J76" s="223">
        <v>1491.2330000000002</v>
      </c>
      <c r="K76" s="289">
        <f t="shared" si="65"/>
        <v>2.3578664306512828E-2</v>
      </c>
      <c r="L76" s="229">
        <f t="shared" si="66"/>
        <v>1.7331303133252915E-2</v>
      </c>
      <c r="M76" s="102">
        <f t="shared" si="60"/>
        <v>-0.24045418937902174</v>
      </c>
      <c r="N76" s="83">
        <f t="shared" si="61"/>
        <v>-0.26495823054464906</v>
      </c>
      <c r="P76" s="62">
        <f t="shared" si="62"/>
        <v>4.1699789517504451</v>
      </c>
      <c r="Q76" s="236">
        <f t="shared" si="62"/>
        <v>3.6867539877967985</v>
      </c>
      <c r="R76" s="92">
        <f t="shared" si="67"/>
        <v>-0.11588187123841517</v>
      </c>
    </row>
    <row r="77" spans="1:18" ht="20.100000000000001" customHeight="1" x14ac:dyDescent="0.25">
      <c r="A77" s="57" t="s">
        <v>174</v>
      </c>
      <c r="B77" s="25">
        <v>2641.8199999999997</v>
      </c>
      <c r="C77" s="223">
        <v>4131.8999999999996</v>
      </c>
      <c r="D77" s="4">
        <f t="shared" si="63"/>
        <v>8.2284966898289787E-3</v>
      </c>
      <c r="E77" s="229">
        <f t="shared" si="64"/>
        <v>1.2775477909359317E-2</v>
      </c>
      <c r="F77" s="102">
        <f t="shared" ref="F77:F80" si="68">(C77-B77)/B77</f>
        <v>0.56403539983799056</v>
      </c>
      <c r="G77" s="83">
        <f t="shared" ref="G77:G80" si="69">(E77-D77)/D77</f>
        <v>0.55258954228549895</v>
      </c>
      <c r="I77" s="25">
        <v>610.96699999999998</v>
      </c>
      <c r="J77" s="223">
        <v>968.26099999999997</v>
      </c>
      <c r="K77" s="289">
        <f t="shared" si="65"/>
        <v>7.3374544753011606E-3</v>
      </c>
      <c r="L77" s="229">
        <f t="shared" si="66"/>
        <v>1.1253254791911525E-2</v>
      </c>
      <c r="M77" s="102">
        <f t="shared" ref="M77:M80" si="70">(J77-I77)/I77</f>
        <v>0.5848008157560064</v>
      </c>
      <c r="N77" s="83">
        <f t="shared" ref="N77:N80" si="71">(L77-K77)/K77</f>
        <v>0.53367286022577243</v>
      </c>
      <c r="P77" s="62">
        <f t="shared" ref="P77:P80" si="72">(I77/B77)*10</f>
        <v>2.3126745955439811</v>
      </c>
      <c r="Q77" s="236">
        <f t="shared" ref="Q77:Q80" si="73">(J77/C77)*10</f>
        <v>2.3433795590406352</v>
      </c>
      <c r="R77" s="92">
        <f t="shared" ref="R77:R80" si="74">(Q77-P77)/P77</f>
        <v>1.3276819642424335E-2</v>
      </c>
    </row>
    <row r="78" spans="1:18" ht="20.100000000000001" customHeight="1" x14ac:dyDescent="0.25">
      <c r="A78" s="57" t="s">
        <v>164</v>
      </c>
      <c r="B78" s="25">
        <v>7901.0300000000007</v>
      </c>
      <c r="C78" s="223">
        <v>4752.75</v>
      </c>
      <c r="D78" s="4">
        <f t="shared" si="63"/>
        <v>2.4609397764132099E-2</v>
      </c>
      <c r="E78" s="229">
        <f t="shared" si="64"/>
        <v>1.4695092483774413E-2</v>
      </c>
      <c r="F78" s="102">
        <f t="shared" si="68"/>
        <v>-0.39846450399504879</v>
      </c>
      <c r="G78" s="83">
        <f t="shared" si="69"/>
        <v>-0.40286663555853719</v>
      </c>
      <c r="I78" s="25">
        <v>1280.451</v>
      </c>
      <c r="J78" s="223">
        <v>935.96900000000005</v>
      </c>
      <c r="K78" s="289">
        <f t="shared" si="65"/>
        <v>1.5377673295536168E-2</v>
      </c>
      <c r="L78" s="229">
        <f t="shared" si="66"/>
        <v>1.0877952984092758E-2</v>
      </c>
      <c r="M78" s="102">
        <f t="shared" si="70"/>
        <v>-0.26903177083699414</v>
      </c>
      <c r="N78" s="83">
        <f t="shared" si="71"/>
        <v>-0.29261385808928514</v>
      </c>
      <c r="P78" s="62">
        <f t="shared" si="72"/>
        <v>1.6206127555521241</v>
      </c>
      <c r="Q78" s="236">
        <f t="shared" si="73"/>
        <v>1.9693209194676766</v>
      </c>
      <c r="R78" s="92">
        <f t="shared" si="74"/>
        <v>0.21517056602257312</v>
      </c>
    </row>
    <row r="79" spans="1:18" ht="20.100000000000001" customHeight="1" x14ac:dyDescent="0.25">
      <c r="A79" s="57" t="s">
        <v>154</v>
      </c>
      <c r="B79" s="25">
        <v>407.44</v>
      </c>
      <c r="C79" s="223">
        <v>487.1</v>
      </c>
      <c r="D79" s="4">
        <f t="shared" si="63"/>
        <v>1.2690564426432987E-3</v>
      </c>
      <c r="E79" s="229">
        <f t="shared" si="64"/>
        <v>1.506071126999425E-3</v>
      </c>
      <c r="F79" s="102">
        <f t="shared" si="68"/>
        <v>0.19551344983310431</v>
      </c>
      <c r="G79" s="83">
        <f t="shared" si="69"/>
        <v>0.18676449399086767</v>
      </c>
      <c r="I79" s="25">
        <v>684.08499999999992</v>
      </c>
      <c r="J79" s="223">
        <v>828.15700000000004</v>
      </c>
      <c r="K79" s="289">
        <f t="shared" si="65"/>
        <v>8.2155706359531584E-3</v>
      </c>
      <c r="L79" s="229">
        <f t="shared" si="66"/>
        <v>9.6249479517455244E-3</v>
      </c>
      <c r="M79" s="102">
        <f t="shared" si="70"/>
        <v>0.21060540722278684</v>
      </c>
      <c r="N79" s="83">
        <f t="shared" si="71"/>
        <v>0.17154953420090122</v>
      </c>
      <c r="P79" s="62">
        <f t="shared" si="72"/>
        <v>16.78983408600039</v>
      </c>
      <c r="Q79" s="236">
        <f t="shared" si="73"/>
        <v>17.001786080886884</v>
      </c>
      <c r="R79" s="92">
        <f t="shared" si="74"/>
        <v>1.2623829026590726E-2</v>
      </c>
    </row>
    <row r="80" spans="1:18" ht="20.100000000000001" customHeight="1" x14ac:dyDescent="0.25">
      <c r="A80" s="57" t="s">
        <v>192</v>
      </c>
      <c r="B80" s="25">
        <v>2122</v>
      </c>
      <c r="C80" s="223">
        <v>3833.4</v>
      </c>
      <c r="D80" s="4">
        <f t="shared" si="63"/>
        <v>6.6094094131383266E-3</v>
      </c>
      <c r="E80" s="229">
        <f t="shared" si="64"/>
        <v>1.1852541692136308E-2</v>
      </c>
      <c r="F80" s="102">
        <f t="shared" si="68"/>
        <v>0.80650329877474081</v>
      </c>
      <c r="G80" s="83">
        <f t="shared" si="69"/>
        <v>0.79328302292419195</v>
      </c>
      <c r="I80" s="25">
        <v>490.971</v>
      </c>
      <c r="J80" s="223">
        <v>794.45299999999997</v>
      </c>
      <c r="K80" s="289">
        <f t="shared" si="65"/>
        <v>5.896353422022934E-3</v>
      </c>
      <c r="L80" s="229">
        <f t="shared" si="66"/>
        <v>9.2332356969850957E-3</v>
      </c>
      <c r="M80" s="102">
        <f t="shared" si="70"/>
        <v>0.61812612150208457</v>
      </c>
      <c r="N80" s="83">
        <f t="shared" si="71"/>
        <v>0.56592304363895085</v>
      </c>
      <c r="P80" s="62">
        <f t="shared" si="72"/>
        <v>2.3137181903864281</v>
      </c>
      <c r="Q80" s="236">
        <f t="shared" si="73"/>
        <v>2.0724500443470548</v>
      </c>
      <c r="R80" s="92">
        <f t="shared" si="74"/>
        <v>-0.10427723957128834</v>
      </c>
    </row>
    <row r="81" spans="1:18" ht="20.100000000000001" customHeight="1" x14ac:dyDescent="0.25">
      <c r="A81" s="57" t="s">
        <v>191</v>
      </c>
      <c r="B81" s="25">
        <v>3046.87</v>
      </c>
      <c r="C81" s="223">
        <v>3246.55</v>
      </c>
      <c r="D81" s="4">
        <f t="shared" si="63"/>
        <v>9.4901089814367449E-3</v>
      </c>
      <c r="E81" s="229">
        <f t="shared" si="64"/>
        <v>1.0038052180989495E-2</v>
      </c>
      <c r="F81" s="102">
        <f t="shared" ref="F81:F84" si="75">(C81-B81)/B81</f>
        <v>6.5536107546432992E-2</v>
      </c>
      <c r="G81" s="83">
        <f t="shared" ref="G81:G84" si="76">(E81-D81)/D81</f>
        <v>5.7738346379853103E-2</v>
      </c>
      <c r="I81" s="25">
        <v>640.11400000000003</v>
      </c>
      <c r="J81" s="223">
        <v>686.09</v>
      </c>
      <c r="K81" s="289">
        <f t="shared" si="65"/>
        <v>7.6874975800704905E-3</v>
      </c>
      <c r="L81" s="229">
        <f t="shared" si="66"/>
        <v>7.973826871249156E-3</v>
      </c>
      <c r="M81" s="102">
        <f t="shared" ref="M81:M93" si="77">(J81-I81)/I81</f>
        <v>7.182470622420381E-2</v>
      </c>
      <c r="N81" s="83">
        <f t="shared" ref="N81:N93" si="78">(L81-K81)/K81</f>
        <v>3.7246098381996495E-2</v>
      </c>
      <c r="P81" s="62">
        <f t="shared" ref="P81:P93" si="79">(I81/B81)*10</f>
        <v>2.1008904219740261</v>
      </c>
      <c r="Q81" s="236">
        <f t="shared" ref="Q81:Q93" si="80">(J81/C81)*10</f>
        <v>2.1132894919221941</v>
      </c>
      <c r="R81" s="92">
        <f t="shared" ref="R81:R93" si="81">(Q81-P81)/P81</f>
        <v>5.9018165909470108E-3</v>
      </c>
    </row>
    <row r="82" spans="1:18" ht="20.100000000000001" customHeight="1" x14ac:dyDescent="0.25">
      <c r="A82" s="57" t="s">
        <v>193</v>
      </c>
      <c r="B82" s="25">
        <v>2900.84</v>
      </c>
      <c r="C82" s="223">
        <v>2801.2599999999998</v>
      </c>
      <c r="D82" s="4">
        <f t="shared" si="63"/>
        <v>9.0352682384581447E-3</v>
      </c>
      <c r="E82" s="229">
        <f t="shared" si="64"/>
        <v>8.6612539626738008E-3</v>
      </c>
      <c r="F82" s="102">
        <f t="shared" si="75"/>
        <v>-3.4327987755271017E-2</v>
      </c>
      <c r="G82" s="83">
        <f t="shared" si="76"/>
        <v>-4.1394927733564325E-2</v>
      </c>
      <c r="I82" s="25">
        <v>486.91200000000003</v>
      </c>
      <c r="J82" s="223">
        <v>530.99700000000007</v>
      </c>
      <c r="K82" s="289">
        <f t="shared" si="65"/>
        <v>5.8476065540001981E-3</v>
      </c>
      <c r="L82" s="229">
        <f t="shared" si="66"/>
        <v>6.171315931077101E-3</v>
      </c>
      <c r="M82" s="102">
        <f t="shared" si="77"/>
        <v>9.0539974369085244E-2</v>
      </c>
      <c r="N82" s="83">
        <f t="shared" si="78"/>
        <v>5.5357585037157042E-2</v>
      </c>
      <c r="P82" s="62">
        <f t="shared" si="79"/>
        <v>1.6785207043477062</v>
      </c>
      <c r="Q82" s="236">
        <f t="shared" si="80"/>
        <v>1.8955648529590261</v>
      </c>
      <c r="R82" s="92">
        <f t="shared" si="81"/>
        <v>0.12930680452682647</v>
      </c>
    </row>
    <row r="83" spans="1:18" ht="20.100000000000001" customHeight="1" x14ac:dyDescent="0.25">
      <c r="A83" s="57" t="s">
        <v>185</v>
      </c>
      <c r="B83" s="25">
        <v>1266.99</v>
      </c>
      <c r="C83" s="223">
        <v>1725.97</v>
      </c>
      <c r="D83" s="4">
        <f t="shared" si="63"/>
        <v>3.9463033140207954E-3</v>
      </c>
      <c r="E83" s="229">
        <f t="shared" si="64"/>
        <v>5.3365501602693436E-3</v>
      </c>
      <c r="F83" s="102">
        <f t="shared" si="75"/>
        <v>0.36226015990655019</v>
      </c>
      <c r="G83" s="83">
        <f t="shared" si="76"/>
        <v>0.35229092536023504</v>
      </c>
      <c r="I83" s="25">
        <v>263.66399999999999</v>
      </c>
      <c r="J83" s="223">
        <v>350.07299999999998</v>
      </c>
      <c r="K83" s="289">
        <f t="shared" si="65"/>
        <v>3.166492784022386E-3</v>
      </c>
      <c r="L83" s="229">
        <f t="shared" si="66"/>
        <v>4.0685937621868923E-3</v>
      </c>
      <c r="M83" s="102">
        <f t="shared" si="77"/>
        <v>0.32772392135445111</v>
      </c>
      <c r="N83" s="83">
        <f t="shared" si="78"/>
        <v>0.2848896364824714</v>
      </c>
      <c r="P83" s="62">
        <f t="shared" si="79"/>
        <v>2.0810266852934909</v>
      </c>
      <c r="Q83" s="236">
        <f t="shared" si="80"/>
        <v>2.0282681622507921</v>
      </c>
      <c r="R83" s="92">
        <f t="shared" si="81"/>
        <v>-2.5352160746203098E-2</v>
      </c>
    </row>
    <row r="84" spans="1:18" ht="20.100000000000001" customHeight="1" x14ac:dyDescent="0.25">
      <c r="A84" s="57" t="s">
        <v>194</v>
      </c>
      <c r="B84" s="25">
        <v>547.41000000000008</v>
      </c>
      <c r="C84" s="223">
        <v>733.6</v>
      </c>
      <c r="D84" s="4">
        <f t="shared" si="63"/>
        <v>1.705022057891636E-3</v>
      </c>
      <c r="E84" s="229">
        <f t="shared" si="64"/>
        <v>2.2682278356944735E-3</v>
      </c>
      <c r="F84" s="102">
        <f t="shared" si="75"/>
        <v>0.34012897097239714</v>
      </c>
      <c r="G84" s="83">
        <f t="shared" si="76"/>
        <v>0.33032169595464117</v>
      </c>
      <c r="I84" s="25">
        <v>143.01100000000002</v>
      </c>
      <c r="J84" s="223">
        <v>238.273</v>
      </c>
      <c r="K84" s="289">
        <f t="shared" si="65"/>
        <v>1.7175014394677527E-3</v>
      </c>
      <c r="L84" s="229">
        <f t="shared" si="66"/>
        <v>2.7692396771460738E-3</v>
      </c>
      <c r="M84" s="102">
        <f t="shared" si="77"/>
        <v>0.66611659242995258</v>
      </c>
      <c r="N84" s="83">
        <f t="shared" si="78"/>
        <v>0.61236527289563769</v>
      </c>
      <c r="P84" s="62">
        <f t="shared" si="79"/>
        <v>2.6125025118284286</v>
      </c>
      <c r="Q84" s="236">
        <f t="shared" si="80"/>
        <v>3.2479961832061068</v>
      </c>
      <c r="R84" s="92">
        <f t="shared" si="81"/>
        <v>0.24325093220021873</v>
      </c>
    </row>
    <row r="85" spans="1:18" ht="20.100000000000001" customHeight="1" x14ac:dyDescent="0.25">
      <c r="A85" s="57" t="s">
        <v>179</v>
      </c>
      <c r="B85" s="25">
        <v>763.5</v>
      </c>
      <c r="C85" s="223">
        <v>638.22</v>
      </c>
      <c r="D85" s="4">
        <f t="shared" si="63"/>
        <v>2.3780792115603733E-3</v>
      </c>
      <c r="E85" s="229">
        <f t="shared" si="64"/>
        <v>1.9733211140906858E-3</v>
      </c>
      <c r="F85" s="102">
        <f t="shared" ref="F85:F87" si="82">(C85-B85)/B85</f>
        <v>-0.16408644400785852</v>
      </c>
      <c r="G85" s="83">
        <f t="shared" ref="G85:G87" si="83">(E85-D85)/D85</f>
        <v>-0.17020379115298942</v>
      </c>
      <c r="I85" s="25">
        <v>301.04000000000002</v>
      </c>
      <c r="J85" s="223">
        <v>236.49</v>
      </c>
      <c r="K85" s="289">
        <f t="shared" si="65"/>
        <v>3.615362687746902E-3</v>
      </c>
      <c r="L85" s="229">
        <f t="shared" si="66"/>
        <v>2.7485174201368808E-3</v>
      </c>
      <c r="M85" s="102">
        <f t="shared" ref="M85:M87" si="84">(J85-I85)/I85</f>
        <v>-0.2144233324475153</v>
      </c>
      <c r="N85" s="83">
        <f t="shared" ref="N85:N87" si="85">(L85-K85)/K85</f>
        <v>-0.23976716652741695</v>
      </c>
      <c r="P85" s="62">
        <f t="shared" ref="P85:P87" si="86">(I85/B85)*10</f>
        <v>3.9428945645055666</v>
      </c>
      <c r="Q85" s="236">
        <f t="shared" ref="Q85:Q87" si="87">(J85/C85)*10</f>
        <v>3.705462066372097</v>
      </c>
      <c r="R85" s="92">
        <f t="shared" ref="R85:R87" si="88">(Q85-P85)/P85</f>
        <v>-6.0217815680608584E-2</v>
      </c>
    </row>
    <row r="86" spans="1:18" ht="20.100000000000001" customHeight="1" x14ac:dyDescent="0.25">
      <c r="A86" s="57" t="s">
        <v>195</v>
      </c>
      <c r="B86" s="25">
        <v>1310.69</v>
      </c>
      <c r="C86" s="223">
        <v>669.99999999999989</v>
      </c>
      <c r="D86" s="4">
        <f t="shared" si="63"/>
        <v>4.082416033791835E-3</v>
      </c>
      <c r="E86" s="229">
        <f t="shared" si="64"/>
        <v>2.0715821291102743E-3</v>
      </c>
      <c r="F86" s="102">
        <f t="shared" si="82"/>
        <v>-0.4888188663986146</v>
      </c>
      <c r="G86" s="83">
        <f t="shared" si="83"/>
        <v>-0.49255977049792626</v>
      </c>
      <c r="I86" s="25">
        <v>362.82800000000003</v>
      </c>
      <c r="J86" s="223">
        <v>231.41</v>
      </c>
      <c r="K86" s="289">
        <f t="shared" si="65"/>
        <v>4.3574103550021023E-3</v>
      </c>
      <c r="L86" s="229">
        <f t="shared" si="66"/>
        <v>2.6894770019615022E-3</v>
      </c>
      <c r="M86" s="102">
        <f t="shared" si="84"/>
        <v>-0.36220468100587611</v>
      </c>
      <c r="N86" s="83">
        <f t="shared" si="85"/>
        <v>-0.38278087605999539</v>
      </c>
      <c r="P86" s="62">
        <f t="shared" si="86"/>
        <v>2.7682213185421425</v>
      </c>
      <c r="Q86" s="236">
        <f t="shared" si="87"/>
        <v>3.4538805970149262</v>
      </c>
      <c r="R86" s="92">
        <f t="shared" si="88"/>
        <v>0.24768947261553484</v>
      </c>
    </row>
    <row r="87" spans="1:18" ht="20.100000000000001" customHeight="1" x14ac:dyDescent="0.25">
      <c r="A87" s="57" t="s">
        <v>176</v>
      </c>
      <c r="B87" s="25">
        <v>523.74</v>
      </c>
      <c r="C87" s="223">
        <v>945.73</v>
      </c>
      <c r="D87" s="4">
        <f t="shared" si="63"/>
        <v>1.6312969302719449E-3</v>
      </c>
      <c r="E87" s="229">
        <f t="shared" si="64"/>
        <v>2.9241154730797908E-3</v>
      </c>
      <c r="F87" s="102">
        <f t="shared" si="82"/>
        <v>0.80572421430480778</v>
      </c>
      <c r="G87" s="83">
        <f t="shared" si="83"/>
        <v>0.7925096399171957</v>
      </c>
      <c r="I87" s="25">
        <v>102.09299999999999</v>
      </c>
      <c r="J87" s="223">
        <v>203.815</v>
      </c>
      <c r="K87" s="289">
        <f t="shared" si="65"/>
        <v>1.2260936183900624E-3</v>
      </c>
      <c r="L87" s="229">
        <f t="shared" si="66"/>
        <v>2.3687643366958363E-3</v>
      </c>
      <c r="M87" s="102">
        <f t="shared" si="84"/>
        <v>0.99636605839773562</v>
      </c>
      <c r="N87" s="83">
        <f t="shared" si="85"/>
        <v>0.93196041571945543</v>
      </c>
      <c r="P87" s="62">
        <f t="shared" si="86"/>
        <v>1.9493069080077898</v>
      </c>
      <c r="Q87" s="236">
        <f t="shared" si="87"/>
        <v>2.1551076945851353</v>
      </c>
      <c r="R87" s="92">
        <f t="shared" si="88"/>
        <v>0.10557639011687278</v>
      </c>
    </row>
    <row r="88" spans="1:18" ht="20.100000000000001" customHeight="1" x14ac:dyDescent="0.25">
      <c r="A88" s="57" t="s">
        <v>175</v>
      </c>
      <c r="B88" s="25">
        <v>602.95000000000005</v>
      </c>
      <c r="C88" s="223">
        <v>616.69000000000005</v>
      </c>
      <c r="D88" s="4">
        <f t="shared" si="63"/>
        <v>1.8780129150102517E-3</v>
      </c>
      <c r="E88" s="229">
        <f t="shared" si="64"/>
        <v>1.9067522137328587E-3</v>
      </c>
      <c r="F88" s="102">
        <f t="shared" ref="F88:F93" si="89">(C88-B88)/B88</f>
        <v>2.2787959200597077E-2</v>
      </c>
      <c r="G88" s="83">
        <f t="shared" ref="G88:G93" si="90">(E88-D88)/D88</f>
        <v>1.5303035720843359E-2</v>
      </c>
      <c r="I88" s="25">
        <v>165.989</v>
      </c>
      <c r="J88" s="223">
        <v>197.08700000000002</v>
      </c>
      <c r="K88" s="289">
        <f t="shared" ref="K88" si="91">I88/$I$96</f>
        <v>1.993457471354041E-3</v>
      </c>
      <c r="L88" s="229">
        <f t="shared" ref="L88" si="92">J88/$J$96</f>
        <v>2.2905706490021459E-3</v>
      </c>
      <c r="M88" s="102">
        <f t="shared" ref="M88:M92" si="93">(J88-I88)/I88</f>
        <v>0.18734976414099738</v>
      </c>
      <c r="N88" s="83">
        <f t="shared" ref="N88:N92" si="94">(L88-K88)/K88</f>
        <v>0.14904415163986068</v>
      </c>
      <c r="P88" s="62">
        <f t="shared" ref="P88:P92" si="95">(I88/B88)*10</f>
        <v>2.7529480056389417</v>
      </c>
      <c r="Q88" s="236">
        <f t="shared" ref="Q88:Q92" si="96">(J88/C88)*10</f>
        <v>3.1958844800467006</v>
      </c>
      <c r="R88" s="92">
        <f t="shared" ref="R88:R92" si="97">(Q88-P88)/P88</f>
        <v>0.16089532875320547</v>
      </c>
    </row>
    <row r="89" spans="1:18" ht="20.100000000000001" customHeight="1" x14ac:dyDescent="0.25">
      <c r="A89" s="57" t="s">
        <v>198</v>
      </c>
      <c r="B89" s="25">
        <v>243.01</v>
      </c>
      <c r="C89" s="223">
        <v>601.83000000000004</v>
      </c>
      <c r="D89" s="4">
        <f t="shared" si="63"/>
        <v>7.5690508081373449E-4</v>
      </c>
      <c r="E89" s="229">
        <f t="shared" si="64"/>
        <v>1.8608063772573679E-3</v>
      </c>
      <c r="F89" s="102">
        <f t="shared" si="89"/>
        <v>1.4765647504217936</v>
      </c>
      <c r="G89" s="83">
        <f t="shared" si="90"/>
        <v>1.45844085926448</v>
      </c>
      <c r="I89" s="25">
        <v>61.269000000000005</v>
      </c>
      <c r="J89" s="223">
        <v>151.911</v>
      </c>
      <c r="K89" s="289">
        <f t="shared" si="65"/>
        <v>7.3581469743411155E-4</v>
      </c>
      <c r="L89" s="229">
        <f t="shared" si="66"/>
        <v>1.7655293239055086E-3</v>
      </c>
      <c r="M89" s="102">
        <f t="shared" si="93"/>
        <v>1.4794104685893354</v>
      </c>
      <c r="N89" s="83">
        <f t="shared" si="94"/>
        <v>1.3994211179284071</v>
      </c>
      <c r="P89" s="62">
        <f t="shared" si="95"/>
        <v>2.5212542693716311</v>
      </c>
      <c r="Q89" s="236">
        <f t="shared" si="96"/>
        <v>2.5241513384178256</v>
      </c>
      <c r="R89" s="92">
        <f t="shared" si="97"/>
        <v>1.1490586575849408E-3</v>
      </c>
    </row>
    <row r="90" spans="1:18" ht="20.100000000000001" customHeight="1" x14ac:dyDescent="0.25">
      <c r="A90" s="57" t="s">
        <v>207</v>
      </c>
      <c r="B90" s="25">
        <v>1018.3100000000001</v>
      </c>
      <c r="C90" s="223">
        <v>802.81999999999994</v>
      </c>
      <c r="D90" s="4">
        <f t="shared" si="63"/>
        <v>3.1717378414198348E-3</v>
      </c>
      <c r="E90" s="229">
        <f t="shared" si="64"/>
        <v>2.4822500968541945E-3</v>
      </c>
      <c r="F90" s="102">
        <f t="shared" ref="F90:F91" si="98">(C90-B90)/B90</f>
        <v>-0.21161532342803283</v>
      </c>
      <c r="G90" s="83">
        <f t="shared" ref="G90:G91" si="99">(E90-D90)/D90</f>
        <v>-0.21738484674287892</v>
      </c>
      <c r="I90" s="25">
        <v>190.74100000000001</v>
      </c>
      <c r="J90" s="223">
        <v>150.768</v>
      </c>
      <c r="K90" s="289">
        <f t="shared" si="65"/>
        <v>2.290718490644206E-3</v>
      </c>
      <c r="L90" s="229">
        <f t="shared" si="66"/>
        <v>1.7522452298160483E-3</v>
      </c>
      <c r="M90" s="102">
        <f t="shared" ref="M90:M91" si="100">(J90-I90)/I90</f>
        <v>-0.20956689961780639</v>
      </c>
      <c r="N90" s="83">
        <f t="shared" ref="N90:N91" si="101">(L90-K90)/K90</f>
        <v>-0.23506740921130204</v>
      </c>
      <c r="P90" s="62">
        <f t="shared" ref="P90:P91" si="102">(I90/B90)*10</f>
        <v>1.8731132955583272</v>
      </c>
      <c r="Q90" s="236">
        <f t="shared" ref="Q90:Q91" si="103">(J90/C90)*10</f>
        <v>1.8779801200767297</v>
      </c>
      <c r="R90" s="92">
        <f t="shared" ref="R90:R91" si="104">(Q90-P90)/P90</f>
        <v>2.5982542166259107E-3</v>
      </c>
    </row>
    <row r="91" spans="1:18" ht="20.100000000000001" customHeight="1" x14ac:dyDescent="0.25">
      <c r="A91" s="57" t="s">
        <v>177</v>
      </c>
      <c r="B91" s="25">
        <v>388.65999999999997</v>
      </c>
      <c r="C91" s="223">
        <v>446.72</v>
      </c>
      <c r="D91" s="4">
        <f t="shared" si="63"/>
        <v>1.2105622349247605E-3</v>
      </c>
      <c r="E91" s="229">
        <f t="shared" si="64"/>
        <v>1.3812196548002118E-3</v>
      </c>
      <c r="F91" s="102">
        <f t="shared" si="98"/>
        <v>0.1493850666392221</v>
      </c>
      <c r="G91" s="83">
        <f t="shared" si="99"/>
        <v>0.14097368557516424</v>
      </c>
      <c r="I91" s="25">
        <v>124.68900000000001</v>
      </c>
      <c r="J91" s="223">
        <v>142.95099999999999</v>
      </c>
      <c r="K91" s="289">
        <f t="shared" si="65"/>
        <v>1.4974619923348175E-3</v>
      </c>
      <c r="L91" s="229">
        <f t="shared" si="66"/>
        <v>1.6613950430292496E-3</v>
      </c>
      <c r="M91" s="102">
        <f t="shared" si="100"/>
        <v>0.1464603934589257</v>
      </c>
      <c r="N91" s="83">
        <f t="shared" si="101"/>
        <v>0.10947393091348551</v>
      </c>
      <c r="P91" s="62">
        <f t="shared" si="102"/>
        <v>3.2081768126382961</v>
      </c>
      <c r="Q91" s="236">
        <f t="shared" si="103"/>
        <v>3.2000134312320916</v>
      </c>
      <c r="R91" s="92">
        <f t="shared" si="104"/>
        <v>-2.5445547059768352E-3</v>
      </c>
    </row>
    <row r="92" spans="1:18" ht="20.100000000000001" customHeight="1" x14ac:dyDescent="0.25">
      <c r="A92" s="57" t="s">
        <v>203</v>
      </c>
      <c r="B92" s="25">
        <v>258.54000000000002</v>
      </c>
      <c r="C92" s="223">
        <v>352.15</v>
      </c>
      <c r="D92" s="4">
        <f t="shared" si="63"/>
        <v>8.052764890069666E-4</v>
      </c>
      <c r="E92" s="229">
        <f t="shared" si="64"/>
        <v>1.088817383233109E-3</v>
      </c>
      <c r="F92" s="102">
        <f t="shared" si="89"/>
        <v>0.36207163301616752</v>
      </c>
      <c r="G92" s="83">
        <f t="shared" si="90"/>
        <v>0.35210377813934846</v>
      </c>
      <c r="I92" s="25">
        <v>92.733999999999995</v>
      </c>
      <c r="J92" s="223">
        <v>141.30700000000002</v>
      </c>
      <c r="K92" s="289">
        <f t="shared" si="65"/>
        <v>1.1136959988224859E-3</v>
      </c>
      <c r="L92" s="229">
        <f t="shared" si="66"/>
        <v>1.6422882620291863E-3</v>
      </c>
      <c r="M92" s="102">
        <f t="shared" si="93"/>
        <v>0.52378847024823716</v>
      </c>
      <c r="N92" s="83">
        <f t="shared" si="94"/>
        <v>0.47462886080724231</v>
      </c>
      <c r="P92" s="62">
        <f t="shared" si="95"/>
        <v>3.5868337587994112</v>
      </c>
      <c r="Q92" s="236">
        <f t="shared" si="96"/>
        <v>4.0126934544938244</v>
      </c>
      <c r="R92" s="92">
        <f t="shared" si="97"/>
        <v>0.11872858468828434</v>
      </c>
    </row>
    <row r="93" spans="1:18" ht="20.100000000000001" customHeight="1" x14ac:dyDescent="0.25">
      <c r="A93" s="57" t="s">
        <v>208</v>
      </c>
      <c r="B93" s="25">
        <v>31.65</v>
      </c>
      <c r="C93" s="223">
        <v>411.75</v>
      </c>
      <c r="D93" s="4">
        <f t="shared" si="63"/>
        <v>9.8580493838750242E-5</v>
      </c>
      <c r="E93" s="229">
        <f t="shared" si="64"/>
        <v>1.2730954353151575E-3</v>
      </c>
      <c r="F93" s="102">
        <f t="shared" si="89"/>
        <v>12.009478672985784</v>
      </c>
      <c r="G93" s="83">
        <f t="shared" si="90"/>
        <v>11.91427325772562</v>
      </c>
      <c r="I93" s="25">
        <v>14.962</v>
      </c>
      <c r="J93" s="223">
        <v>113.83600000000001</v>
      </c>
      <c r="K93" s="289">
        <f t="shared" si="65"/>
        <v>1.7968727256865912E-4</v>
      </c>
      <c r="L93" s="229">
        <f t="shared" si="66"/>
        <v>1.3230167408292189E-3</v>
      </c>
      <c r="M93" s="102">
        <f t="shared" si="77"/>
        <v>6.6083411308648587</v>
      </c>
      <c r="N93" s="83">
        <f t="shared" si="78"/>
        <v>6.3628850942889672</v>
      </c>
      <c r="P93" s="62">
        <f t="shared" si="79"/>
        <v>4.7273301737756714</v>
      </c>
      <c r="Q93" s="236">
        <f t="shared" si="80"/>
        <v>2.7646873102610807</v>
      </c>
      <c r="R93" s="92">
        <f t="shared" si="81"/>
        <v>-0.41516940669854829</v>
      </c>
    </row>
    <row r="94" spans="1:18" ht="20.100000000000001" customHeight="1" x14ac:dyDescent="0.25">
      <c r="A94" s="57" t="s">
        <v>180</v>
      </c>
      <c r="B94" s="25">
        <v>540.9</v>
      </c>
      <c r="C94" s="223">
        <v>392.17</v>
      </c>
      <c r="D94" s="4">
        <f t="shared" si="63"/>
        <v>1.6847453117655611E-3</v>
      </c>
      <c r="E94" s="229">
        <f t="shared" si="64"/>
        <v>1.212555766527129E-3</v>
      </c>
      <c r="F94" s="102">
        <f t="shared" ref="F94" si="105">(C94-B94)/B94</f>
        <v>-0.27496764651506744</v>
      </c>
      <c r="G94" s="83">
        <f t="shared" ref="G94" si="106">(E94-D94)/D94</f>
        <v>-0.28027354754505418</v>
      </c>
      <c r="I94" s="25">
        <v>146.08600000000001</v>
      </c>
      <c r="J94" s="223">
        <v>112.77500000000001</v>
      </c>
      <c r="K94" s="289">
        <f t="shared" si="65"/>
        <v>1.7544308849395227E-3</v>
      </c>
      <c r="L94" s="229">
        <f t="shared" si="66"/>
        <v>1.3106856613638496E-3</v>
      </c>
      <c r="M94" s="102">
        <f t="shared" ref="M94:M95" si="107">(J94-I94)/I94</f>
        <v>-0.22802321919964955</v>
      </c>
      <c r="N94" s="83">
        <f t="shared" ref="N94:N95" si="108">(L94-K94)/K94</f>
        <v>-0.25292830135680694</v>
      </c>
      <c r="P94" s="62">
        <f t="shared" ref="P94:P95" si="109">(I94/B94)*10</f>
        <v>2.7007949713440564</v>
      </c>
      <c r="Q94" s="236">
        <f t="shared" ref="Q94:Q95" si="110">(J94/C94)*10</f>
        <v>2.8756661651834663</v>
      </c>
      <c r="R94" s="92">
        <f t="shared" ref="R94:R95" si="111">(Q94-P94)/P94</f>
        <v>6.4748044814518013E-2</v>
      </c>
    </row>
    <row r="95" spans="1:18" ht="20.100000000000001" customHeight="1" thickBot="1" x14ac:dyDescent="0.3">
      <c r="A95" s="14" t="s">
        <v>18</v>
      </c>
      <c r="B95" s="25">
        <f>B96-SUM(B68:B94)</f>
        <v>4882.0600000000559</v>
      </c>
      <c r="C95" s="223">
        <f>C96-SUM(C68:C94)</f>
        <v>4969.4799999999814</v>
      </c>
      <c r="D95" s="4">
        <f t="shared" si="63"/>
        <v>1.5206189123235847E-2</v>
      </c>
      <c r="E95" s="229">
        <f t="shared" si="64"/>
        <v>1.5365202923837147E-2</v>
      </c>
      <c r="F95" s="102">
        <f>(C95-B95)/B95</f>
        <v>1.7906375587339051E-2</v>
      </c>
      <c r="G95" s="83">
        <f>(E95-D95)/D95</f>
        <v>1.0457176305818707E-2</v>
      </c>
      <c r="I95" s="25">
        <f>I96-SUM(I68:I94)</f>
        <v>1244.9139999999607</v>
      </c>
      <c r="J95" s="223">
        <f>J96-SUM(J68:J94)</f>
        <v>1232.5739999999932</v>
      </c>
      <c r="K95" s="290">
        <f t="shared" si="65"/>
        <v>1.4950889001639663E-2</v>
      </c>
      <c r="L95" s="229">
        <f t="shared" si="66"/>
        <v>1.4325134722854148E-2</v>
      </c>
      <c r="M95" s="102">
        <f t="shared" si="107"/>
        <v>-9.912331293541396E-3</v>
      </c>
      <c r="N95" s="83">
        <f t="shared" si="108"/>
        <v>-4.1853984650470501E-2</v>
      </c>
      <c r="P95" s="62">
        <f t="shared" si="109"/>
        <v>2.5499768540328187</v>
      </c>
      <c r="Q95" s="236">
        <f t="shared" si="110"/>
        <v>2.4802876759741417</v>
      </c>
      <c r="R95" s="92">
        <f t="shared" si="111"/>
        <v>-2.7329337499068965E-2</v>
      </c>
    </row>
    <row r="96" spans="1:18" ht="26.25" customHeight="1" thickBot="1" x14ac:dyDescent="0.3">
      <c r="A96" s="18" t="s">
        <v>19</v>
      </c>
      <c r="B96" s="23">
        <v>321057.43000000011</v>
      </c>
      <c r="C96" s="242">
        <v>323424.29999999993</v>
      </c>
      <c r="D96" s="20">
        <f>SUM(D68:D95)</f>
        <v>1</v>
      </c>
      <c r="E96" s="243">
        <f>SUM(E68:E95)</f>
        <v>1.0000000000000002</v>
      </c>
      <c r="F96" s="103">
        <f>(C96-B96)/B96</f>
        <v>7.3721078499875241E-3</v>
      </c>
      <c r="G96" s="99">
        <v>0</v>
      </c>
      <c r="H96" s="2"/>
      <c r="I96" s="23">
        <v>83266.887999999934</v>
      </c>
      <c r="J96" s="242">
        <v>86042.750999999989</v>
      </c>
      <c r="K96" s="30">
        <f t="shared" ref="K96" si="112">I96/$I$96</f>
        <v>1</v>
      </c>
      <c r="L96" s="243">
        <f t="shared" si="66"/>
        <v>1</v>
      </c>
      <c r="M96" s="103">
        <f>(J96-I96)/I96</f>
        <v>3.3336937006701366E-2</v>
      </c>
      <c r="N96" s="99">
        <f>(L96-K96)/K96</f>
        <v>0</v>
      </c>
      <c r="O96" s="2"/>
      <c r="P96" s="56">
        <f t="shared" si="62"/>
        <v>2.5935200440618962</v>
      </c>
      <c r="Q96" s="250">
        <f t="shared" si="62"/>
        <v>2.6603675419564956</v>
      </c>
      <c r="R96" s="98">
        <f>(Q96-P96)/P96</f>
        <v>2.5774814444813315E-2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101</v>
      </c>
      <c r="B1" s="6"/>
    </row>
    <row r="3" spans="1:21" ht="15.75" thickBot="1" x14ac:dyDescent="0.3"/>
    <row r="4" spans="1:21" x14ac:dyDescent="0.25">
      <c r="A4" s="379" t="s">
        <v>17</v>
      </c>
      <c r="B4" s="401"/>
      <c r="C4" s="401"/>
      <c r="D4" s="401"/>
      <c r="E4" s="404" t="s">
        <v>1</v>
      </c>
      <c r="F4" s="405"/>
      <c r="G4" s="399" t="s">
        <v>13</v>
      </c>
      <c r="H4" s="399"/>
      <c r="I4" s="412" t="s">
        <v>113</v>
      </c>
      <c r="J4" s="400"/>
      <c r="L4" s="406" t="s">
        <v>20</v>
      </c>
      <c r="M4" s="399"/>
      <c r="N4" s="397" t="s">
        <v>13</v>
      </c>
      <c r="O4" s="398"/>
      <c r="P4" s="413" t="s">
        <v>113</v>
      </c>
      <c r="Q4" s="400"/>
      <c r="R4"/>
      <c r="S4" s="410" t="s">
        <v>23</v>
      </c>
      <c r="T4" s="399"/>
      <c r="U4" s="208" t="s">
        <v>0</v>
      </c>
    </row>
    <row r="5" spans="1:21" x14ac:dyDescent="0.25">
      <c r="A5" s="402"/>
      <c r="B5" s="403"/>
      <c r="C5" s="403"/>
      <c r="D5" s="403"/>
      <c r="E5" s="407" t="s">
        <v>184</v>
      </c>
      <c r="F5" s="408"/>
      <c r="G5" s="395" t="str">
        <f>E5</f>
        <v>jan-dez</v>
      </c>
      <c r="H5" s="395"/>
      <c r="I5" s="407" t="str">
        <f>G5</f>
        <v>jan-dez</v>
      </c>
      <c r="J5" s="396"/>
      <c r="L5" s="409" t="str">
        <f>E5</f>
        <v>jan-dez</v>
      </c>
      <c r="M5" s="395"/>
      <c r="N5" s="393" t="str">
        <f>E5</f>
        <v>jan-dez</v>
      </c>
      <c r="O5" s="394"/>
      <c r="P5" s="395" t="str">
        <f>E5</f>
        <v>jan-dez</v>
      </c>
      <c r="Q5" s="396"/>
      <c r="R5"/>
      <c r="S5" s="409" t="str">
        <f>E5</f>
        <v>jan-dez</v>
      </c>
      <c r="T5" s="408"/>
      <c r="U5" s="209" t="s">
        <v>111</v>
      </c>
    </row>
    <row r="6" spans="1:21" ht="15.75" thickBot="1" x14ac:dyDescent="0.3">
      <c r="A6" s="380"/>
      <c r="B6" s="411"/>
      <c r="C6" s="411"/>
      <c r="D6" s="411"/>
      <c r="E6" s="148">
        <v>2017</v>
      </c>
      <c r="F6" s="241">
        <v>2018</v>
      </c>
      <c r="G6" s="293">
        <f>E6</f>
        <v>2017</v>
      </c>
      <c r="H6" s="219">
        <f>F6</f>
        <v>2018</v>
      </c>
      <c r="I6" s="221" t="s">
        <v>1</v>
      </c>
      <c r="J6" s="222" t="s">
        <v>15</v>
      </c>
      <c r="L6" s="292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2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608935.18000000017</v>
      </c>
      <c r="F7" s="242">
        <v>638192.71999999986</v>
      </c>
      <c r="G7" s="20">
        <f>E7/E15</f>
        <v>0.52519114162661307</v>
      </c>
      <c r="H7" s="243">
        <f>F7/F15</f>
        <v>0.55770655654280499</v>
      </c>
      <c r="I7" s="153">
        <f t="shared" ref="I7:I18" si="0">(F7-E7)/E7</f>
        <v>4.8047051576162313E-2</v>
      </c>
      <c r="J7" s="99">
        <f t="shared" ref="J7:J18" si="1">(H7-G7)/G7</f>
        <v>6.1911582924810443E-2</v>
      </c>
      <c r="K7" s="12"/>
      <c r="L7" s="23">
        <v>64083.539000000004</v>
      </c>
      <c r="M7" s="242">
        <v>79208.322</v>
      </c>
      <c r="N7" s="20">
        <f>L7/L15</f>
        <v>0.53475030388253264</v>
      </c>
      <c r="O7" s="243">
        <f>M7/M15</f>
        <v>0.58025967936285039</v>
      </c>
      <c r="P7" s="153">
        <f t="shared" ref="P7:P18" si="2">(M7-L7)/L7</f>
        <v>0.23601666256290862</v>
      </c>
      <c r="Q7" s="99">
        <f t="shared" ref="Q7:Q18" si="3">(O7-N7)/N7</f>
        <v>8.5103973106511202E-2</v>
      </c>
      <c r="R7" s="67"/>
      <c r="S7" s="332">
        <f>(L7/E7)*10</f>
        <v>1.0523868730987096</v>
      </c>
      <c r="T7" s="333">
        <f>(M7/F7)*10</f>
        <v>1.2411348408988434</v>
      </c>
      <c r="U7" s="95">
        <f>(T7-S7)/S7</f>
        <v>0.17935226353059044</v>
      </c>
    </row>
    <row r="8" spans="1:21" s="9" customFormat="1" ht="24" customHeight="1" x14ac:dyDescent="0.25">
      <c r="A8" s="73"/>
      <c r="B8" s="301" t="s">
        <v>36</v>
      </c>
      <c r="C8" s="301"/>
      <c r="D8" s="302"/>
      <c r="E8" s="304">
        <v>235055.02000000005</v>
      </c>
      <c r="F8" s="305">
        <v>297880.76999999984</v>
      </c>
      <c r="G8" s="306">
        <f>E8/E7</f>
        <v>0.38600991980788496</v>
      </c>
      <c r="H8" s="307">
        <f>F8/F7</f>
        <v>0.46675676588726978</v>
      </c>
      <c r="I8" s="316">
        <f t="shared" si="0"/>
        <v>0.26728103913713386</v>
      </c>
      <c r="J8" s="315">
        <f t="shared" si="1"/>
        <v>0.2091833446134547</v>
      </c>
      <c r="K8" s="5"/>
      <c r="L8" s="304">
        <v>43915.575000000004</v>
      </c>
      <c r="M8" s="305">
        <v>56240.855000000003</v>
      </c>
      <c r="N8" s="319">
        <f>L8/L7</f>
        <v>0.68528635723442177</v>
      </c>
      <c r="O8" s="307">
        <f>M8/M7</f>
        <v>0.71003719785908359</v>
      </c>
      <c r="P8" s="314">
        <f t="shared" si="2"/>
        <v>0.28065851352282184</v>
      </c>
      <c r="Q8" s="315">
        <f t="shared" si="3"/>
        <v>3.6117515493154763E-2</v>
      </c>
      <c r="R8" s="72"/>
      <c r="S8" s="334">
        <f t="shared" ref="S8:T18" si="4">(L8/E8)*10</f>
        <v>1.8683104491875984</v>
      </c>
      <c r="T8" s="335">
        <f t="shared" si="4"/>
        <v>1.8880324164597815</v>
      </c>
      <c r="U8" s="308">
        <f t="shared" ref="U8:U18" si="5">(T8-S8)/S8</f>
        <v>1.0556043981212472E-2</v>
      </c>
    </row>
    <row r="9" spans="1:21" ht="24" customHeight="1" x14ac:dyDescent="0.25">
      <c r="A9" s="14"/>
      <c r="B9" s="1" t="s">
        <v>40</v>
      </c>
      <c r="D9" s="1"/>
      <c r="E9" s="25">
        <v>96295.390000000014</v>
      </c>
      <c r="F9" s="223">
        <v>100737.01000000001</v>
      </c>
      <c r="G9" s="4">
        <f>E9/E7</f>
        <v>0.15813734066079083</v>
      </c>
      <c r="H9" s="229">
        <f>F9/F7</f>
        <v>0.15784731922357251</v>
      </c>
      <c r="I9" s="312">
        <f t="shared" si="0"/>
        <v>4.6124949491351507E-2</v>
      </c>
      <c r="J9" s="313">
        <f t="shared" si="1"/>
        <v>-1.8339845352554835E-3</v>
      </c>
      <c r="K9" s="1"/>
      <c r="L9" s="25">
        <v>7580.2330000000011</v>
      </c>
      <c r="M9" s="223">
        <v>8418.5969999999979</v>
      </c>
      <c r="N9" s="4">
        <f>L9/L7</f>
        <v>0.11828674131121256</v>
      </c>
      <c r="O9" s="229">
        <f>M9/M7</f>
        <v>0.1062842487687089</v>
      </c>
      <c r="P9" s="312">
        <f t="shared" si="2"/>
        <v>0.11059871114779674</v>
      </c>
      <c r="Q9" s="313">
        <f t="shared" si="3"/>
        <v>-0.10146946656451618</v>
      </c>
      <c r="R9" s="8"/>
      <c r="S9" s="334">
        <f t="shared" si="4"/>
        <v>0.78718545093384007</v>
      </c>
      <c r="T9" s="335">
        <f t="shared" si="4"/>
        <v>0.83570050371755111</v>
      </c>
      <c r="U9" s="308">
        <f t="shared" si="5"/>
        <v>6.1631033355808995E-2</v>
      </c>
    </row>
    <row r="10" spans="1:21" ht="24" customHeight="1" thickBot="1" x14ac:dyDescent="0.3">
      <c r="A10" s="14"/>
      <c r="B10" s="1" t="s">
        <v>39</v>
      </c>
      <c r="D10" s="1"/>
      <c r="E10" s="25">
        <v>277584.77000000008</v>
      </c>
      <c r="F10" s="223">
        <v>239574.94</v>
      </c>
      <c r="G10" s="4">
        <f>E10/E7</f>
        <v>0.45585273953132416</v>
      </c>
      <c r="H10" s="229">
        <f>F10/F7</f>
        <v>0.37539591488915769</v>
      </c>
      <c r="I10" s="317">
        <f t="shared" si="0"/>
        <v>-0.13693053116711001</v>
      </c>
      <c r="J10" s="310">
        <f t="shared" si="1"/>
        <v>-0.17649740292201938</v>
      </c>
      <c r="K10" s="1"/>
      <c r="L10" s="25">
        <v>12587.730999999998</v>
      </c>
      <c r="M10" s="223">
        <v>14548.87</v>
      </c>
      <c r="N10" s="4">
        <f>L10/L7</f>
        <v>0.19642690145436564</v>
      </c>
      <c r="O10" s="229">
        <f>M10/M7</f>
        <v>0.18367855337220754</v>
      </c>
      <c r="P10" s="318">
        <f t="shared" si="2"/>
        <v>0.15579765725848471</v>
      </c>
      <c r="Q10" s="313">
        <f t="shared" si="3"/>
        <v>-6.490123291549163E-2</v>
      </c>
      <c r="R10" s="8"/>
      <c r="S10" s="334">
        <f t="shared" si="4"/>
        <v>0.45347340201697645</v>
      </c>
      <c r="T10" s="335">
        <f t="shared" si="4"/>
        <v>0.60727845742129793</v>
      </c>
      <c r="U10" s="308">
        <f t="shared" si="5"/>
        <v>0.33917106211791354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550519.22000000067</v>
      </c>
      <c r="F11" s="242">
        <v>506123.60999999981</v>
      </c>
      <c r="G11" s="20">
        <f>E11/E15</f>
        <v>0.47480885837338688</v>
      </c>
      <c r="H11" s="243">
        <f>F11/F15</f>
        <v>0.44229344345719507</v>
      </c>
      <c r="I11" s="153">
        <f t="shared" si="0"/>
        <v>-8.064316083278765E-2</v>
      </c>
      <c r="J11" s="99">
        <f t="shared" si="1"/>
        <v>-6.8481062100618773E-2</v>
      </c>
      <c r="K11" s="12"/>
      <c r="L11" s="23">
        <v>55754.707999999984</v>
      </c>
      <c r="M11" s="242">
        <v>57296.634000000013</v>
      </c>
      <c r="N11" s="20">
        <f>L11/L15</f>
        <v>0.46524969611746725</v>
      </c>
      <c r="O11" s="243">
        <f>M11/M15</f>
        <v>0.41974032063714967</v>
      </c>
      <c r="P11" s="153">
        <f t="shared" si="2"/>
        <v>2.7655530004749178E-2</v>
      </c>
      <c r="Q11" s="99">
        <f t="shared" si="3"/>
        <v>-9.7817098775336495E-2</v>
      </c>
      <c r="R11" s="8"/>
      <c r="S11" s="336">
        <f t="shared" si="4"/>
        <v>1.0127658758217364</v>
      </c>
      <c r="T11" s="337">
        <f t="shared" si="4"/>
        <v>1.1320679942198317</v>
      </c>
      <c r="U11" s="98">
        <f t="shared" si="5"/>
        <v>0.11779831967708843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308608.11000000068</v>
      </c>
      <c r="F12" s="225">
        <v>264436.95999999996</v>
      </c>
      <c r="G12" s="74">
        <f>E12/E11</f>
        <v>0.56057644999206446</v>
      </c>
      <c r="H12" s="231">
        <f>F12/F11</f>
        <v>0.52247505308041264</v>
      </c>
      <c r="I12" s="316">
        <f t="shared" si="0"/>
        <v>-0.14313023076419029</v>
      </c>
      <c r="J12" s="315">
        <f t="shared" si="1"/>
        <v>-6.7968243960642979E-2</v>
      </c>
      <c r="K12" s="5"/>
      <c r="L12" s="42">
        <v>38340.301999999981</v>
      </c>
      <c r="M12" s="225">
        <v>37446.733000000015</v>
      </c>
      <c r="N12" s="74">
        <f>L12/L11</f>
        <v>0.68766034968741996</v>
      </c>
      <c r="O12" s="231">
        <f>M12/M11</f>
        <v>0.6535590380405244</v>
      </c>
      <c r="P12" s="316">
        <f t="shared" si="2"/>
        <v>-2.330625877699052E-2</v>
      </c>
      <c r="Q12" s="315">
        <f t="shared" si="3"/>
        <v>-4.9590341601630096E-2</v>
      </c>
      <c r="R12" s="72"/>
      <c r="S12" s="334">
        <f t="shared" si="4"/>
        <v>1.2423621012422486</v>
      </c>
      <c r="T12" s="335">
        <f t="shared" si="4"/>
        <v>1.4160930075735259</v>
      </c>
      <c r="U12" s="308">
        <f t="shared" si="5"/>
        <v>0.13983918710781845</v>
      </c>
    </row>
    <row r="13" spans="1:21" ht="24" customHeight="1" x14ac:dyDescent="0.25">
      <c r="A13" s="14"/>
      <c r="B13" s="5" t="s">
        <v>40</v>
      </c>
      <c r="D13" s="5"/>
      <c r="E13" s="273">
        <v>100226.96</v>
      </c>
      <c r="F13" s="269">
        <v>98347.569999999978</v>
      </c>
      <c r="G13" s="261">
        <f>E13/E11</f>
        <v>0.18205896607933122</v>
      </c>
      <c r="H13" s="272">
        <f>F13/F11</f>
        <v>0.19431531755651552</v>
      </c>
      <c r="I13" s="312">
        <f t="shared" si="0"/>
        <v>-1.8751341954300803E-2</v>
      </c>
      <c r="J13" s="313">
        <f t="shared" si="1"/>
        <v>6.7320779311927162E-2</v>
      </c>
      <c r="K13" s="322"/>
      <c r="L13" s="273">
        <v>8254.3960000000006</v>
      </c>
      <c r="M13" s="269">
        <v>8589.1359999999986</v>
      </c>
      <c r="N13" s="261">
        <f>L13/L11</f>
        <v>0.14804841234214702</v>
      </c>
      <c r="O13" s="272">
        <f>M13/M11</f>
        <v>0.14990646745496422</v>
      </c>
      <c r="P13" s="312">
        <f t="shared" si="2"/>
        <v>4.0552936883570638E-2</v>
      </c>
      <c r="Q13" s="313">
        <f t="shared" si="3"/>
        <v>1.2550321097149913E-2</v>
      </c>
      <c r="R13" s="323"/>
      <c r="S13" s="334">
        <f t="shared" si="4"/>
        <v>0.82357042456440865</v>
      </c>
      <c r="T13" s="335">
        <f t="shared" si="4"/>
        <v>0.87334501503189155</v>
      </c>
      <c r="U13" s="308">
        <f t="shared" si="5"/>
        <v>6.0437564272428766E-2</v>
      </c>
    </row>
    <row r="14" spans="1:21" ht="24" customHeight="1" thickBot="1" x14ac:dyDescent="0.3">
      <c r="A14" s="14"/>
      <c r="B14" s="1" t="s">
        <v>39</v>
      </c>
      <c r="D14" s="1"/>
      <c r="E14" s="273">
        <v>141684.14999999994</v>
      </c>
      <c r="F14" s="269">
        <v>143339.0799999999</v>
      </c>
      <c r="G14" s="261">
        <f>E14/E11</f>
        <v>0.25736458392860428</v>
      </c>
      <c r="H14" s="272">
        <f>F14/F11</f>
        <v>0.28320962936307192</v>
      </c>
      <c r="I14" s="317">
        <f t="shared" si="0"/>
        <v>1.1680417322614878E-2</v>
      </c>
      <c r="J14" s="310">
        <f t="shared" si="1"/>
        <v>0.10042191913102284</v>
      </c>
      <c r="K14" s="322"/>
      <c r="L14" s="273">
        <v>9160.010000000002</v>
      </c>
      <c r="M14" s="269">
        <v>11260.764999999998</v>
      </c>
      <c r="N14" s="261">
        <f>L14/L11</f>
        <v>0.16429123797043299</v>
      </c>
      <c r="O14" s="272">
        <f>M14/M11</f>
        <v>0.1965344945045113</v>
      </c>
      <c r="P14" s="318">
        <f t="shared" si="2"/>
        <v>0.22933981513120566</v>
      </c>
      <c r="Q14" s="313">
        <f t="shared" si="3"/>
        <v>0.19625670201524095</v>
      </c>
      <c r="R14" s="323"/>
      <c r="S14" s="334">
        <f t="shared" si="4"/>
        <v>0.64650915434083533</v>
      </c>
      <c r="T14" s="335">
        <f t="shared" si="4"/>
        <v>0.78560327023167753</v>
      </c>
      <c r="U14" s="308">
        <f t="shared" si="5"/>
        <v>0.21514639809340225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1159454.4000000008</v>
      </c>
      <c r="F15" s="242">
        <v>1144316.3299999996</v>
      </c>
      <c r="G15" s="20">
        <f>G7+G11</f>
        <v>1</v>
      </c>
      <c r="H15" s="243">
        <f>H7+H11</f>
        <v>1</v>
      </c>
      <c r="I15" s="153">
        <f t="shared" si="0"/>
        <v>-1.3056201261559935E-2</v>
      </c>
      <c r="J15" s="99">
        <v>0</v>
      </c>
      <c r="K15" s="12"/>
      <c r="L15" s="23">
        <v>119838.247</v>
      </c>
      <c r="M15" s="242">
        <v>136504.95600000001</v>
      </c>
      <c r="N15" s="20">
        <f>N7+N11</f>
        <v>0.99999999999999989</v>
      </c>
      <c r="O15" s="243">
        <f>O7+O11</f>
        <v>1</v>
      </c>
      <c r="P15" s="153">
        <f t="shared" si="2"/>
        <v>0.13907670895753341</v>
      </c>
      <c r="Q15" s="99">
        <v>0</v>
      </c>
      <c r="R15" s="8"/>
      <c r="S15" s="336">
        <f t="shared" si="4"/>
        <v>1.033574472614015</v>
      </c>
      <c r="T15" s="337">
        <f t="shared" si="4"/>
        <v>1.1928952897141654</v>
      </c>
      <c r="U15" s="98">
        <f t="shared" si="5"/>
        <v>0.15414546442619831</v>
      </c>
    </row>
    <row r="16" spans="1:21" s="68" customFormat="1" ht="24" customHeight="1" x14ac:dyDescent="0.25">
      <c r="A16" s="303"/>
      <c r="B16" s="301" t="s">
        <v>36</v>
      </c>
      <c r="C16" s="301"/>
      <c r="D16" s="302"/>
      <c r="E16" s="304">
        <f>E8+E12</f>
        <v>543663.1300000007</v>
      </c>
      <c r="F16" s="305">
        <f t="shared" ref="F16:F17" si="6">F8+F12</f>
        <v>562317.72999999975</v>
      </c>
      <c r="G16" s="306">
        <f>E16/E15</f>
        <v>0.46889565471483857</v>
      </c>
      <c r="H16" s="307">
        <f>F16/F15</f>
        <v>0.49140059899346183</v>
      </c>
      <c r="I16" s="314">
        <f t="shared" si="0"/>
        <v>3.4312792188057745E-2</v>
      </c>
      <c r="J16" s="315">
        <f t="shared" si="1"/>
        <v>4.799563410821063E-2</v>
      </c>
      <c r="K16" s="5"/>
      <c r="L16" s="304">
        <f t="shared" ref="L16:M18" si="7">L8+L12</f>
        <v>82255.876999999979</v>
      </c>
      <c r="M16" s="305">
        <f t="shared" si="7"/>
        <v>93687.588000000018</v>
      </c>
      <c r="N16" s="319">
        <f>L16/L15</f>
        <v>0.68639085650176423</v>
      </c>
      <c r="O16" s="307">
        <f>M16/M15</f>
        <v>0.68633103694784547</v>
      </c>
      <c r="P16" s="314">
        <f t="shared" si="2"/>
        <v>0.13897743744194768</v>
      </c>
      <c r="Q16" s="315">
        <f t="shared" si="3"/>
        <v>-8.7150860697117911E-5</v>
      </c>
      <c r="R16" s="72"/>
      <c r="S16" s="334">
        <f t="shared" si="4"/>
        <v>1.5129934781488652</v>
      </c>
      <c r="T16" s="335">
        <f t="shared" si="4"/>
        <v>1.6660969946652768</v>
      </c>
      <c r="U16" s="308">
        <f t="shared" si="5"/>
        <v>0.10119244975446456</v>
      </c>
    </row>
    <row r="17" spans="1:21" ht="24" customHeight="1" x14ac:dyDescent="0.25">
      <c r="A17" s="14"/>
      <c r="B17" s="5" t="s">
        <v>40</v>
      </c>
      <c r="C17" s="5"/>
      <c r="D17" s="324"/>
      <c r="E17" s="273">
        <f>E9+E13</f>
        <v>196522.35000000003</v>
      </c>
      <c r="F17" s="269">
        <f t="shared" si="6"/>
        <v>199084.58</v>
      </c>
      <c r="G17" s="311">
        <f>E17/E15</f>
        <v>0.16949554031620381</v>
      </c>
      <c r="H17" s="272">
        <f>F17/F15</f>
        <v>0.17397687578224114</v>
      </c>
      <c r="I17" s="312">
        <f t="shared" si="0"/>
        <v>1.3037855490736558E-2</v>
      </c>
      <c r="J17" s="313">
        <f t="shared" si="1"/>
        <v>2.6439252960149453E-2</v>
      </c>
      <c r="K17" s="322"/>
      <c r="L17" s="273">
        <f t="shared" si="7"/>
        <v>15834.629000000001</v>
      </c>
      <c r="M17" s="269">
        <f t="shared" si="7"/>
        <v>17007.732999999997</v>
      </c>
      <c r="N17" s="74">
        <f>L17/L15</f>
        <v>0.13213334971430282</v>
      </c>
      <c r="O17" s="231">
        <f>M17/M15</f>
        <v>0.12459425282698158</v>
      </c>
      <c r="P17" s="312">
        <f t="shared" si="2"/>
        <v>7.4084716478042878E-2</v>
      </c>
      <c r="Q17" s="313">
        <f t="shared" si="3"/>
        <v>-5.7056730217028374E-2</v>
      </c>
      <c r="R17" s="323"/>
      <c r="S17" s="334">
        <f t="shared" si="4"/>
        <v>0.80574189144389941</v>
      </c>
      <c r="T17" s="335">
        <f t="shared" si="4"/>
        <v>0.85429685212184681</v>
      </c>
      <c r="U17" s="308">
        <f t="shared" si="5"/>
        <v>6.0261184373740721E-2</v>
      </c>
    </row>
    <row r="18" spans="1:21" ht="24" customHeight="1" thickBot="1" x14ac:dyDescent="0.3">
      <c r="A18" s="15"/>
      <c r="B18" s="325" t="s">
        <v>39</v>
      </c>
      <c r="C18" s="325"/>
      <c r="D18" s="326"/>
      <c r="E18" s="327">
        <f>E10+E14</f>
        <v>419268.92000000004</v>
      </c>
      <c r="F18" s="328">
        <f>F10+F14</f>
        <v>382914.0199999999</v>
      </c>
      <c r="G18" s="329">
        <f>E18/E15</f>
        <v>0.36160880496895759</v>
      </c>
      <c r="H18" s="330">
        <f>F18/F15</f>
        <v>0.33462252522429703</v>
      </c>
      <c r="I18" s="309">
        <f t="shared" si="0"/>
        <v>-8.6710219302685576E-2</v>
      </c>
      <c r="J18" s="310">
        <f t="shared" si="1"/>
        <v>-7.4628381205975342E-2</v>
      </c>
      <c r="K18" s="322"/>
      <c r="L18" s="327">
        <f t="shared" si="7"/>
        <v>21747.741000000002</v>
      </c>
      <c r="M18" s="328">
        <f t="shared" si="7"/>
        <v>25809.634999999998</v>
      </c>
      <c r="N18" s="320">
        <f>L18/L15</f>
        <v>0.18147579378393278</v>
      </c>
      <c r="O18" s="321">
        <f>M18/M15</f>
        <v>0.18907471022517305</v>
      </c>
      <c r="P18" s="309">
        <f t="shared" si="2"/>
        <v>0.18677314577178367</v>
      </c>
      <c r="Q18" s="310">
        <f t="shared" si="3"/>
        <v>4.1872892702635799E-2</v>
      </c>
      <c r="R18" s="323"/>
      <c r="S18" s="338">
        <f t="shared" si="4"/>
        <v>0.5187062518252008</v>
      </c>
      <c r="T18" s="339">
        <f t="shared" si="4"/>
        <v>0.67403212345163044</v>
      </c>
      <c r="U18" s="331">
        <f t="shared" si="5"/>
        <v>0.29944862064005545</v>
      </c>
    </row>
    <row r="19" spans="1:21" ht="6.75" customHeight="1" x14ac:dyDescent="0.25">
      <c r="S19" s="340"/>
      <c r="T19" s="340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pageSetUpPr fitToPage="1"/>
  </sheetPr>
  <dimension ref="A1:R96"/>
  <sheetViews>
    <sheetView showGridLines="0" topLeftCell="A76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47</v>
      </c>
    </row>
    <row r="3" spans="1:18" ht="8.25" customHeight="1" thickBot="1" x14ac:dyDescent="0.3"/>
    <row r="4" spans="1:18" x14ac:dyDescent="0.25">
      <c r="A4" s="418" t="s">
        <v>3</v>
      </c>
      <c r="B4" s="404" t="s">
        <v>1</v>
      </c>
      <c r="C4" s="399"/>
      <c r="D4" s="404" t="s">
        <v>13</v>
      </c>
      <c r="E4" s="399"/>
      <c r="F4" s="416" t="s">
        <v>115</v>
      </c>
      <c r="G4" s="417"/>
      <c r="I4" s="414" t="s">
        <v>20</v>
      </c>
      <c r="J4" s="415"/>
      <c r="K4" s="404" t="s">
        <v>13</v>
      </c>
      <c r="L4" s="405"/>
      <c r="M4" s="421" t="s">
        <v>115</v>
      </c>
      <c r="N4" s="417"/>
      <c r="P4" s="410" t="s">
        <v>23</v>
      </c>
      <c r="Q4" s="399"/>
      <c r="R4" s="208" t="s">
        <v>0</v>
      </c>
    </row>
    <row r="5" spans="1:18" x14ac:dyDescent="0.25">
      <c r="A5" s="419"/>
      <c r="B5" s="407" t="s">
        <v>184</v>
      </c>
      <c r="C5" s="395"/>
      <c r="D5" s="407" t="str">
        <f>B5</f>
        <v>jan-dez</v>
      </c>
      <c r="E5" s="395"/>
      <c r="F5" s="407" t="str">
        <f>D5</f>
        <v>jan-dez</v>
      </c>
      <c r="G5" s="396"/>
      <c r="I5" s="409" t="str">
        <f>B5</f>
        <v>jan-dez</v>
      </c>
      <c r="J5" s="395"/>
      <c r="K5" s="407" t="str">
        <f>B5</f>
        <v>jan-dez</v>
      </c>
      <c r="L5" s="408"/>
      <c r="M5" s="395" t="str">
        <f>B5</f>
        <v>jan-dez</v>
      </c>
      <c r="N5" s="396"/>
      <c r="P5" s="409" t="str">
        <f>B5</f>
        <v>jan-dez</v>
      </c>
      <c r="Q5" s="408"/>
      <c r="R5" s="209" t="s">
        <v>111</v>
      </c>
    </row>
    <row r="6" spans="1:18" ht="19.5" customHeight="1" thickBot="1" x14ac:dyDescent="0.3">
      <c r="A6" s="420"/>
      <c r="B6" s="148">
        <f>'5'!E6</f>
        <v>2017</v>
      </c>
      <c r="C6" s="213">
        <f>'5'!F6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169</v>
      </c>
      <c r="B7" s="59">
        <v>189151.44</v>
      </c>
      <c r="C7" s="245">
        <v>172464.33000000002</v>
      </c>
      <c r="D7" s="4">
        <f>B7/$B$33</f>
        <v>0.16313831747070004</v>
      </c>
      <c r="E7" s="247">
        <f>C7/$C$33</f>
        <v>0.15071385899037198</v>
      </c>
      <c r="F7" s="87">
        <f>(C7-B7)/B7</f>
        <v>-8.8220898556204408E-2</v>
      </c>
      <c r="G7" s="101">
        <f>(E7-D7)/D7</f>
        <v>-7.6159045115562818E-2</v>
      </c>
      <c r="I7" s="59">
        <v>18753.857999999997</v>
      </c>
      <c r="J7" s="245">
        <v>18545.923000000003</v>
      </c>
      <c r="K7" s="4">
        <f>I7/$I$33</f>
        <v>0.15649309356135693</v>
      </c>
      <c r="L7" s="247">
        <f>J7/$J$33</f>
        <v>0.13586263490682343</v>
      </c>
      <c r="M7" s="87">
        <f>(J7-I7)/I7</f>
        <v>-1.1087585285118084E-2</v>
      </c>
      <c r="N7" s="101">
        <f>(L7-K7)/K7</f>
        <v>-0.13182983469136181</v>
      </c>
      <c r="P7" s="49">
        <f t="shared" ref="P7:Q33" si="0">(I7/B7)*10</f>
        <v>0.99147318148886399</v>
      </c>
      <c r="Q7" s="253">
        <f t="shared" si="0"/>
        <v>1.0753483343483259</v>
      </c>
      <c r="R7" s="104">
        <f>(Q7-P7)/P7</f>
        <v>8.459649179164809E-2</v>
      </c>
    </row>
    <row r="8" spans="1:18" ht="20.100000000000001" customHeight="1" x14ac:dyDescent="0.25">
      <c r="A8" s="14" t="s">
        <v>145</v>
      </c>
      <c r="B8" s="25">
        <v>95866.85</v>
      </c>
      <c r="C8" s="223">
        <v>135244.24999999997</v>
      </c>
      <c r="D8" s="4">
        <f t="shared" ref="D8:D32" si="1">B8/$B$33</f>
        <v>8.2682725599212886E-2</v>
      </c>
      <c r="E8" s="229">
        <f t="shared" ref="E8:E32" si="2">C8/$C$33</f>
        <v>0.11818781787375168</v>
      </c>
      <c r="F8" s="87">
        <f t="shared" ref="F8:F33" si="3">(C8-B8)/B8</f>
        <v>0.41075095301451925</v>
      </c>
      <c r="G8" s="83">
        <f t="shared" ref="G8:G32" si="4">(E8-D8)/D8</f>
        <v>0.42941366551753823</v>
      </c>
      <c r="I8" s="25">
        <v>9833.0960000000014</v>
      </c>
      <c r="J8" s="223">
        <v>14991.077000000001</v>
      </c>
      <c r="K8" s="4">
        <f t="shared" ref="K8:K32" si="5">I8/$I$33</f>
        <v>8.2053069417812874E-2</v>
      </c>
      <c r="L8" s="229">
        <f t="shared" ref="L8:L32" si="6">J8/$J$33</f>
        <v>0.10982075258864592</v>
      </c>
      <c r="M8" s="87">
        <f t="shared" ref="M8:M33" si="7">(J8-I8)/I8</f>
        <v>0.52455310107823605</v>
      </c>
      <c r="N8" s="83">
        <f t="shared" ref="N8:N32" si="8">(L8-K8)/K8</f>
        <v>0.33841126685268114</v>
      </c>
      <c r="P8" s="49">
        <f t="shared" si="0"/>
        <v>1.0257034626672308</v>
      </c>
      <c r="Q8" s="254">
        <f t="shared" si="0"/>
        <v>1.1084446843396303</v>
      </c>
      <c r="R8" s="92">
        <f t="shared" ref="R8:R71" si="9">(Q8-P8)/P8</f>
        <v>8.0667780390679303E-2</v>
      </c>
    </row>
    <row r="9" spans="1:18" ht="20.100000000000001" customHeight="1" x14ac:dyDescent="0.25">
      <c r="A9" s="14" t="s">
        <v>151</v>
      </c>
      <c r="B9" s="25">
        <v>115830.00000000001</v>
      </c>
      <c r="C9" s="223">
        <v>133437.96</v>
      </c>
      <c r="D9" s="4">
        <f t="shared" si="1"/>
        <v>9.9900435929174983E-2</v>
      </c>
      <c r="E9" s="229">
        <f t="shared" si="2"/>
        <v>0.11660932951992388</v>
      </c>
      <c r="F9" s="87">
        <f t="shared" si="3"/>
        <v>0.1520155400155398</v>
      </c>
      <c r="G9" s="83">
        <f t="shared" si="4"/>
        <v>0.16725546225438664</v>
      </c>
      <c r="I9" s="25">
        <v>7405.1890000000012</v>
      </c>
      <c r="J9" s="223">
        <v>10941.044</v>
      </c>
      <c r="K9" s="4">
        <f t="shared" si="5"/>
        <v>6.1793201964978707E-2</v>
      </c>
      <c r="L9" s="229">
        <f t="shared" si="6"/>
        <v>8.0151258390940741E-2</v>
      </c>
      <c r="M9" s="87">
        <f t="shared" si="7"/>
        <v>0.47748342412327333</v>
      </c>
      <c r="N9" s="83">
        <f t="shared" si="8"/>
        <v>0.29708860913804824</v>
      </c>
      <c r="P9" s="49">
        <f t="shared" si="0"/>
        <v>0.63931528964862305</v>
      </c>
      <c r="Q9" s="254">
        <f t="shared" si="0"/>
        <v>0.81993489708625644</v>
      </c>
      <c r="R9" s="92">
        <f t="shared" si="9"/>
        <v>0.28252039386842215</v>
      </c>
    </row>
    <row r="10" spans="1:18" ht="20.100000000000001" customHeight="1" x14ac:dyDescent="0.25">
      <c r="A10" s="14" t="s">
        <v>146</v>
      </c>
      <c r="B10" s="25">
        <v>50812.160000000003</v>
      </c>
      <c r="C10" s="223">
        <v>58419.43</v>
      </c>
      <c r="D10" s="4">
        <f t="shared" si="1"/>
        <v>4.3824198692074483E-2</v>
      </c>
      <c r="E10" s="229">
        <f t="shared" si="2"/>
        <v>5.1051818862009934E-2</v>
      </c>
      <c r="F10" s="87">
        <f t="shared" si="3"/>
        <v>0.14971357249918121</v>
      </c>
      <c r="G10" s="83">
        <f t="shared" si="4"/>
        <v>0.16492304219227064</v>
      </c>
      <c r="I10" s="25">
        <v>9302.17</v>
      </c>
      <c r="J10" s="223">
        <v>10440.839</v>
      </c>
      <c r="K10" s="4">
        <f t="shared" si="5"/>
        <v>7.7622714224115805E-2</v>
      </c>
      <c r="L10" s="229">
        <f t="shared" si="6"/>
        <v>7.6486885941342647E-2</v>
      </c>
      <c r="M10" s="87">
        <f t="shared" si="7"/>
        <v>0.1224089647899361</v>
      </c>
      <c r="N10" s="83">
        <f t="shared" si="8"/>
        <v>-1.4632679288870817E-2</v>
      </c>
      <c r="P10" s="49">
        <f t="shared" si="0"/>
        <v>1.8306976125399905</v>
      </c>
      <c r="Q10" s="254">
        <f t="shared" si="0"/>
        <v>1.7872202792803695</v>
      </c>
      <c r="R10" s="92">
        <f t="shared" si="9"/>
        <v>-2.3749052252981656E-2</v>
      </c>
    </row>
    <row r="11" spans="1:18" ht="20.100000000000001" customHeight="1" x14ac:dyDescent="0.25">
      <c r="A11" s="14" t="s">
        <v>153</v>
      </c>
      <c r="B11" s="25">
        <v>176114.28</v>
      </c>
      <c r="C11" s="223">
        <v>117148.51000000001</v>
      </c>
      <c r="D11" s="4">
        <f t="shared" si="1"/>
        <v>0.15189409777564344</v>
      </c>
      <c r="E11" s="229">
        <f t="shared" si="2"/>
        <v>0.10237423597721443</v>
      </c>
      <c r="F11" s="87">
        <f t="shared" si="3"/>
        <v>-0.33481538237558017</v>
      </c>
      <c r="G11" s="83">
        <f t="shared" si="4"/>
        <v>-0.32601570780961336</v>
      </c>
      <c r="I11" s="25">
        <v>10805.708999999999</v>
      </c>
      <c r="J11" s="223">
        <v>9857.8489999999965</v>
      </c>
      <c r="K11" s="4">
        <f t="shared" si="5"/>
        <v>9.0169117710808988E-2</v>
      </c>
      <c r="L11" s="229">
        <f t="shared" si="6"/>
        <v>7.2216051994478461E-2</v>
      </c>
      <c r="M11" s="87">
        <f t="shared" si="7"/>
        <v>-8.7718445869678932E-2</v>
      </c>
      <c r="N11" s="83">
        <f t="shared" si="8"/>
        <v>-0.19910437378249304</v>
      </c>
      <c r="P11" s="49">
        <f t="shared" si="0"/>
        <v>0.61356234145237964</v>
      </c>
      <c r="Q11" s="254">
        <f t="shared" si="0"/>
        <v>0.84148308843193964</v>
      </c>
      <c r="R11" s="92">
        <f t="shared" si="9"/>
        <v>0.37147121259111626</v>
      </c>
    </row>
    <row r="12" spans="1:18" ht="20.100000000000001" customHeight="1" x14ac:dyDescent="0.25">
      <c r="A12" s="14" t="s">
        <v>160</v>
      </c>
      <c r="B12" s="25">
        <v>25529.489999999998</v>
      </c>
      <c r="C12" s="223">
        <v>30095.230000000003</v>
      </c>
      <c r="D12" s="4">
        <f t="shared" si="1"/>
        <v>2.2018537339631467E-2</v>
      </c>
      <c r="E12" s="229">
        <f t="shared" si="2"/>
        <v>2.6299747028865693E-2</v>
      </c>
      <c r="F12" s="87">
        <f t="shared" si="3"/>
        <v>0.17884180216682768</v>
      </c>
      <c r="G12" s="83">
        <f t="shared" si="4"/>
        <v>0.19443660690069628</v>
      </c>
      <c r="I12" s="25">
        <v>5021.1880000000001</v>
      </c>
      <c r="J12" s="223">
        <v>5775.3889999999992</v>
      </c>
      <c r="K12" s="4">
        <f t="shared" si="5"/>
        <v>4.1899711700555849E-2</v>
      </c>
      <c r="L12" s="229">
        <f t="shared" si="6"/>
        <v>4.2309005982171063E-2</v>
      </c>
      <c r="M12" s="87">
        <f t="shared" si="7"/>
        <v>0.1502036968143792</v>
      </c>
      <c r="N12" s="83">
        <f t="shared" si="8"/>
        <v>9.7684271562609587E-3</v>
      </c>
      <c r="P12" s="49">
        <f t="shared" si="0"/>
        <v>1.9668187652788993</v>
      </c>
      <c r="Q12" s="254">
        <f t="shared" si="0"/>
        <v>1.9190380003741452</v>
      </c>
      <c r="R12" s="92">
        <f t="shared" si="9"/>
        <v>-2.4293425377187063E-2</v>
      </c>
    </row>
    <row r="13" spans="1:18" ht="20.100000000000001" customHeight="1" x14ac:dyDescent="0.25">
      <c r="A13" s="14" t="s">
        <v>147</v>
      </c>
      <c r="B13" s="25">
        <v>34532.26</v>
      </c>
      <c r="C13" s="223">
        <v>32338.879999999997</v>
      </c>
      <c r="D13" s="4">
        <f t="shared" si="1"/>
        <v>2.9783198028314011E-2</v>
      </c>
      <c r="E13" s="229">
        <f t="shared" si="2"/>
        <v>2.8260437391468485E-2</v>
      </c>
      <c r="F13" s="87">
        <f t="shared" si="3"/>
        <v>-6.3516839036889122E-2</v>
      </c>
      <c r="G13" s="83">
        <f t="shared" si="4"/>
        <v>-5.112817755158066E-2</v>
      </c>
      <c r="I13" s="25">
        <v>4977.7079999999996</v>
      </c>
      <c r="J13" s="223">
        <v>5396.6500000000005</v>
      </c>
      <c r="K13" s="4">
        <f t="shared" si="5"/>
        <v>4.1536889303796322E-2</v>
      </c>
      <c r="L13" s="229">
        <f t="shared" si="6"/>
        <v>3.9534462030814461E-2</v>
      </c>
      <c r="M13" s="87">
        <f t="shared" si="7"/>
        <v>8.4163635150957219E-2</v>
      </c>
      <c r="N13" s="83">
        <f t="shared" si="8"/>
        <v>-4.8208407190445189E-2</v>
      </c>
      <c r="P13" s="49">
        <f t="shared" si="0"/>
        <v>1.4414660378440334</v>
      </c>
      <c r="Q13" s="254">
        <f t="shared" si="0"/>
        <v>1.668780736995221</v>
      </c>
      <c r="R13" s="92">
        <f t="shared" si="9"/>
        <v>0.15769688163529461</v>
      </c>
    </row>
    <row r="14" spans="1:18" ht="20.100000000000001" customHeight="1" x14ac:dyDescent="0.25">
      <c r="A14" s="14" t="s">
        <v>158</v>
      </c>
      <c r="B14" s="25">
        <v>34113.61</v>
      </c>
      <c r="C14" s="223">
        <v>37937.25</v>
      </c>
      <c r="D14" s="4">
        <f t="shared" si="1"/>
        <v>2.9422123026140574E-2</v>
      </c>
      <c r="E14" s="229">
        <f t="shared" si="2"/>
        <v>3.3152764673034067E-2</v>
      </c>
      <c r="F14" s="87">
        <f t="shared" si="3"/>
        <v>0.11208546969963012</v>
      </c>
      <c r="G14" s="83">
        <f t="shared" si="4"/>
        <v>0.12679716020420903</v>
      </c>
      <c r="I14" s="25">
        <v>4595.9719999999988</v>
      </c>
      <c r="J14" s="223">
        <v>5235.3</v>
      </c>
      <c r="K14" s="4">
        <f t="shared" si="5"/>
        <v>3.8351462200544376E-2</v>
      </c>
      <c r="L14" s="229">
        <f t="shared" si="6"/>
        <v>3.8352453664759242E-2</v>
      </c>
      <c r="M14" s="87">
        <f t="shared" si="7"/>
        <v>0.13910615643437374</v>
      </c>
      <c r="N14" s="83">
        <f t="shared" si="8"/>
        <v>2.5852057730739137E-5</v>
      </c>
      <c r="P14" s="49">
        <f t="shared" si="0"/>
        <v>1.3472546587710885</v>
      </c>
      <c r="Q14" s="254">
        <f t="shared" si="0"/>
        <v>1.3799893244766028</v>
      </c>
      <c r="R14" s="92">
        <f t="shared" si="9"/>
        <v>2.429731119681082E-2</v>
      </c>
    </row>
    <row r="15" spans="1:18" ht="20.100000000000001" customHeight="1" x14ac:dyDescent="0.25">
      <c r="A15" s="14" t="s">
        <v>156</v>
      </c>
      <c r="B15" s="25">
        <v>33635.01</v>
      </c>
      <c r="C15" s="223">
        <v>32689.870000000003</v>
      </c>
      <c r="D15" s="4">
        <f t="shared" si="1"/>
        <v>2.900934267013865E-2</v>
      </c>
      <c r="E15" s="229">
        <f t="shared" si="2"/>
        <v>2.8567162018914818E-2</v>
      </c>
      <c r="F15" s="87">
        <f t="shared" si="3"/>
        <v>-2.8099887587368023E-2</v>
      </c>
      <c r="G15" s="83">
        <f t="shared" si="4"/>
        <v>-1.524269805944275E-2</v>
      </c>
      <c r="I15" s="25">
        <v>5050.2740000000003</v>
      </c>
      <c r="J15" s="223">
        <v>5045.72</v>
      </c>
      <c r="K15" s="4">
        <f t="shared" si="5"/>
        <v>4.2142422193475526E-2</v>
      </c>
      <c r="L15" s="229">
        <f t="shared" si="6"/>
        <v>3.6963639620527761E-2</v>
      </c>
      <c r="M15" s="87">
        <f t="shared" si="7"/>
        <v>-9.017332524928523E-4</v>
      </c>
      <c r="N15" s="83">
        <f t="shared" si="8"/>
        <v>-0.12288763444046988</v>
      </c>
      <c r="P15" s="49">
        <f t="shared" si="0"/>
        <v>1.5014932357683257</v>
      </c>
      <c r="Q15" s="254">
        <f t="shared" si="0"/>
        <v>1.5435117973855508</v>
      </c>
      <c r="R15" s="92">
        <f t="shared" si="9"/>
        <v>2.798451609122557E-2</v>
      </c>
    </row>
    <row r="16" spans="1:18" ht="20.100000000000001" customHeight="1" x14ac:dyDescent="0.25">
      <c r="A16" s="14" t="s">
        <v>149</v>
      </c>
      <c r="B16" s="25">
        <v>25969.899999999998</v>
      </c>
      <c r="C16" s="223">
        <v>25339.53</v>
      </c>
      <c r="D16" s="4">
        <f t="shared" si="1"/>
        <v>2.2398379789666589E-2</v>
      </c>
      <c r="E16" s="229">
        <f t="shared" si="2"/>
        <v>2.2143815775136227E-2</v>
      </c>
      <c r="F16" s="87">
        <f t="shared" si="3"/>
        <v>-2.4273100782059194E-2</v>
      </c>
      <c r="G16" s="83">
        <f t="shared" si="4"/>
        <v>-1.1365286994901479E-2</v>
      </c>
      <c r="I16" s="25">
        <v>4569.6110000000008</v>
      </c>
      <c r="J16" s="223">
        <v>4674.5890000000009</v>
      </c>
      <c r="K16" s="4">
        <f t="shared" si="5"/>
        <v>3.8131490691782254E-2</v>
      </c>
      <c r="L16" s="229">
        <f t="shared" si="6"/>
        <v>3.4244829909325779E-2</v>
      </c>
      <c r="M16" s="87">
        <f t="shared" si="7"/>
        <v>2.2973071449626684E-2</v>
      </c>
      <c r="N16" s="83">
        <f t="shared" si="8"/>
        <v>-0.10192784787441032</v>
      </c>
      <c r="P16" s="49">
        <f t="shared" si="0"/>
        <v>1.7595797442423733</v>
      </c>
      <c r="Q16" s="254">
        <f t="shared" si="0"/>
        <v>1.8447812567952133</v>
      </c>
      <c r="R16" s="92">
        <f t="shared" si="9"/>
        <v>4.8421512484235527E-2</v>
      </c>
    </row>
    <row r="17" spans="1:18" ht="20.100000000000001" customHeight="1" x14ac:dyDescent="0.25">
      <c r="A17" s="14" t="s">
        <v>161</v>
      </c>
      <c r="B17" s="25">
        <v>47842.32</v>
      </c>
      <c r="C17" s="223">
        <v>30784.89</v>
      </c>
      <c r="D17" s="4">
        <f t="shared" si="1"/>
        <v>4.1262787048805025E-2</v>
      </c>
      <c r="E17" s="229">
        <f t="shared" si="2"/>
        <v>2.690243002999004E-2</v>
      </c>
      <c r="F17" s="87">
        <f t="shared" si="3"/>
        <v>-0.35653434030791148</v>
      </c>
      <c r="G17" s="83">
        <f t="shared" si="4"/>
        <v>-0.34802198411439739</v>
      </c>
      <c r="I17" s="25">
        <v>5220.2080000000005</v>
      </c>
      <c r="J17" s="223">
        <v>4508.3410000000003</v>
      </c>
      <c r="K17" s="4">
        <f t="shared" si="5"/>
        <v>4.3560450279283562E-2</v>
      </c>
      <c r="L17" s="229">
        <f t="shared" si="6"/>
        <v>3.3026940062161544E-2</v>
      </c>
      <c r="M17" s="87">
        <f t="shared" si="7"/>
        <v>-0.13636755470280112</v>
      </c>
      <c r="N17" s="83">
        <f t="shared" si="8"/>
        <v>-0.24181362106193688</v>
      </c>
      <c r="P17" s="49">
        <f t="shared" si="0"/>
        <v>1.0911276877877161</v>
      </c>
      <c r="Q17" s="254">
        <f t="shared" si="0"/>
        <v>1.4644655218842753</v>
      </c>
      <c r="R17" s="92">
        <f t="shared" si="9"/>
        <v>0.34215778618312709</v>
      </c>
    </row>
    <row r="18" spans="1:18" ht="20.100000000000001" customHeight="1" x14ac:dyDescent="0.25">
      <c r="A18" s="14" t="s">
        <v>185</v>
      </c>
      <c r="B18" s="25">
        <v>80369.819999999992</v>
      </c>
      <c r="C18" s="223">
        <v>71325.95</v>
      </c>
      <c r="D18" s="4">
        <f t="shared" si="1"/>
        <v>6.9316930445906283E-2</v>
      </c>
      <c r="E18" s="229">
        <f t="shared" si="2"/>
        <v>6.2330623211503046E-2</v>
      </c>
      <c r="F18" s="87">
        <f t="shared" si="3"/>
        <v>-0.11252818533125987</v>
      </c>
      <c r="G18" s="83">
        <f t="shared" si="4"/>
        <v>-0.10078789106011019</v>
      </c>
      <c r="I18" s="25">
        <v>3786.5940000000001</v>
      </c>
      <c r="J18" s="223">
        <v>4312.2869999999994</v>
      </c>
      <c r="K18" s="4">
        <f t="shared" si="5"/>
        <v>3.1597541642944774E-2</v>
      </c>
      <c r="L18" s="229">
        <f t="shared" si="6"/>
        <v>3.1590699168460946E-2</v>
      </c>
      <c r="M18" s="87">
        <f t="shared" si="7"/>
        <v>0.13883004092860213</v>
      </c>
      <c r="N18" s="83">
        <f t="shared" si="8"/>
        <v>-2.1655084946632243E-4</v>
      </c>
      <c r="P18" s="49">
        <f t="shared" si="0"/>
        <v>0.47114625863290482</v>
      </c>
      <c r="Q18" s="254">
        <f t="shared" si="0"/>
        <v>0.60458879271849864</v>
      </c>
      <c r="R18" s="92">
        <f t="shared" si="9"/>
        <v>0.28322953146820168</v>
      </c>
    </row>
    <row r="19" spans="1:18" ht="20.100000000000001" customHeight="1" x14ac:dyDescent="0.25">
      <c r="A19" s="14" t="s">
        <v>157</v>
      </c>
      <c r="B19" s="25">
        <v>7111.4800000000005</v>
      </c>
      <c r="C19" s="223">
        <v>15252.38</v>
      </c>
      <c r="D19" s="4">
        <f t="shared" si="1"/>
        <v>6.1334710532816132E-3</v>
      </c>
      <c r="E19" s="229">
        <f t="shared" si="2"/>
        <v>1.3328814419698087E-2</v>
      </c>
      <c r="F19" s="87">
        <f t="shared" si="3"/>
        <v>1.1447546783510603</v>
      </c>
      <c r="G19" s="83">
        <f t="shared" si="4"/>
        <v>1.1731274679394994</v>
      </c>
      <c r="I19" s="25">
        <v>1841.6369999999999</v>
      </c>
      <c r="J19" s="223">
        <v>4010.404</v>
      </c>
      <c r="K19" s="4">
        <f t="shared" si="5"/>
        <v>1.5367689749333538E-2</v>
      </c>
      <c r="L19" s="229">
        <f t="shared" si="6"/>
        <v>2.9379182393934465E-2</v>
      </c>
      <c r="M19" s="87">
        <f t="shared" si="7"/>
        <v>1.1776300106915749</v>
      </c>
      <c r="N19" s="83">
        <f t="shared" si="8"/>
        <v>0.91175009862549916</v>
      </c>
      <c r="P19" s="49">
        <f t="shared" si="0"/>
        <v>2.5896676922384647</v>
      </c>
      <c r="Q19" s="254">
        <f t="shared" si="0"/>
        <v>2.6293627617460356</v>
      </c>
      <c r="R19" s="92">
        <f t="shared" si="9"/>
        <v>1.5328248341106307E-2</v>
      </c>
    </row>
    <row r="20" spans="1:18" ht="20.100000000000001" customHeight="1" x14ac:dyDescent="0.25">
      <c r="A20" s="14" t="s">
        <v>155</v>
      </c>
      <c r="B20" s="25">
        <v>27688.310000000009</v>
      </c>
      <c r="C20" s="223">
        <v>23955.239999999998</v>
      </c>
      <c r="D20" s="4">
        <f t="shared" si="1"/>
        <v>2.388046481172525E-2</v>
      </c>
      <c r="E20" s="229">
        <f t="shared" si="2"/>
        <v>2.093410656824236E-2</v>
      </c>
      <c r="F20" s="87">
        <f t="shared" si="3"/>
        <v>-0.13482476900901533</v>
      </c>
      <c r="G20" s="83">
        <f t="shared" si="4"/>
        <v>-0.12337943447550631</v>
      </c>
      <c r="I20" s="25">
        <v>3789.6409999999996</v>
      </c>
      <c r="J20" s="223">
        <v>3331.04</v>
      </c>
      <c r="K20" s="4">
        <f t="shared" si="5"/>
        <v>3.1622967582294499E-2</v>
      </c>
      <c r="L20" s="229">
        <f t="shared" si="6"/>
        <v>2.440233745066369E-2</v>
      </c>
      <c r="M20" s="87">
        <f t="shared" si="7"/>
        <v>-0.12101436521295809</v>
      </c>
      <c r="N20" s="83">
        <f t="shared" si="8"/>
        <v>-0.2283349945839237</v>
      </c>
      <c r="P20" s="49">
        <f t="shared" si="0"/>
        <v>1.3686790562515365</v>
      </c>
      <c r="Q20" s="254">
        <f t="shared" si="0"/>
        <v>1.3905266655646114</v>
      </c>
      <c r="R20" s="92">
        <f t="shared" si="9"/>
        <v>1.5962551054817684E-2</v>
      </c>
    </row>
    <row r="21" spans="1:18" ht="20.100000000000001" customHeight="1" x14ac:dyDescent="0.25">
      <c r="A21" s="14" t="s">
        <v>166</v>
      </c>
      <c r="B21" s="25">
        <v>21957.210000000006</v>
      </c>
      <c r="C21" s="223">
        <v>26482.320000000007</v>
      </c>
      <c r="D21" s="4">
        <f t="shared" si="1"/>
        <v>1.8937536482676688E-2</v>
      </c>
      <c r="E21" s="229">
        <f t="shared" si="2"/>
        <v>2.3142481939412679E-2</v>
      </c>
      <c r="F21" s="87">
        <f t="shared" si="3"/>
        <v>0.20608765867794676</v>
      </c>
      <c r="G21" s="83">
        <f t="shared" si="4"/>
        <v>0.22204289668735472</v>
      </c>
      <c r="I21" s="25">
        <v>2505.482</v>
      </c>
      <c r="J21" s="223">
        <v>3290.7680000000005</v>
      </c>
      <c r="K21" s="4">
        <f t="shared" si="5"/>
        <v>2.090719835045652E-2</v>
      </c>
      <c r="L21" s="229">
        <f t="shared" si="6"/>
        <v>2.4107315195208E-2</v>
      </c>
      <c r="M21" s="87">
        <f t="shared" si="7"/>
        <v>0.31342711701780357</v>
      </c>
      <c r="N21" s="83">
        <f t="shared" si="8"/>
        <v>0.15306292077539904</v>
      </c>
      <c r="P21" s="49">
        <f t="shared" si="0"/>
        <v>1.1410748451192112</v>
      </c>
      <c r="Q21" s="254">
        <f t="shared" si="0"/>
        <v>1.2426282893643756</v>
      </c>
      <c r="R21" s="92">
        <f t="shared" si="9"/>
        <v>8.8998057120919946E-2</v>
      </c>
    </row>
    <row r="22" spans="1:18" ht="20.100000000000001" customHeight="1" x14ac:dyDescent="0.25">
      <c r="A22" s="14" t="s">
        <v>152</v>
      </c>
      <c r="B22" s="25">
        <v>9495.4399999999987</v>
      </c>
      <c r="C22" s="223">
        <v>14262.16</v>
      </c>
      <c r="D22" s="4">
        <f t="shared" si="1"/>
        <v>8.189576062672236E-3</v>
      </c>
      <c r="E22" s="229">
        <f t="shared" si="2"/>
        <v>1.2463476773070255E-2</v>
      </c>
      <c r="F22" s="87">
        <f t="shared" si="3"/>
        <v>0.50200096046102149</v>
      </c>
      <c r="G22" s="83">
        <f t="shared" si="4"/>
        <v>0.52187081207759822</v>
      </c>
      <c r="I22" s="25">
        <v>1568.7359999999999</v>
      </c>
      <c r="J22" s="223">
        <v>2650.8570000000004</v>
      </c>
      <c r="K22" s="4">
        <f t="shared" si="5"/>
        <v>1.3090445156461614E-2</v>
      </c>
      <c r="L22" s="229">
        <f t="shared" si="6"/>
        <v>1.941949272523116E-2</v>
      </c>
      <c r="M22" s="87">
        <f t="shared" si="7"/>
        <v>0.68980440303531032</v>
      </c>
      <c r="N22" s="83">
        <f t="shared" si="8"/>
        <v>0.48348604597647665</v>
      </c>
      <c r="P22" s="49">
        <f t="shared" si="0"/>
        <v>1.6520940577793131</v>
      </c>
      <c r="Q22" s="254">
        <f t="shared" si="0"/>
        <v>1.8586644659714939</v>
      </c>
      <c r="R22" s="92">
        <f t="shared" si="9"/>
        <v>0.12503550098705976</v>
      </c>
    </row>
    <row r="23" spans="1:18" ht="20.100000000000001" customHeight="1" x14ac:dyDescent="0.25">
      <c r="A23" s="14" t="s">
        <v>171</v>
      </c>
      <c r="B23" s="25">
        <v>9251.48</v>
      </c>
      <c r="C23" s="223">
        <v>10660.08</v>
      </c>
      <c r="D23" s="4">
        <f t="shared" si="1"/>
        <v>7.9791667529141297E-3</v>
      </c>
      <c r="E23" s="229">
        <f t="shared" si="2"/>
        <v>9.3156758498762291E-3</v>
      </c>
      <c r="F23" s="87">
        <f t="shared" si="3"/>
        <v>0.1522567200058802</v>
      </c>
      <c r="G23" s="83">
        <f t="shared" si="4"/>
        <v>0.16749983279569677</v>
      </c>
      <c r="I23" s="25">
        <v>2037.99</v>
      </c>
      <c r="J23" s="223">
        <v>2417.2309999999998</v>
      </c>
      <c r="K23" s="4">
        <f t="shared" si="5"/>
        <v>1.7006173329621559E-2</v>
      </c>
      <c r="L23" s="229">
        <f t="shared" si="6"/>
        <v>1.7708009077707032E-2</v>
      </c>
      <c r="M23" s="87">
        <f t="shared" si="7"/>
        <v>0.18608580022473112</v>
      </c>
      <c r="N23" s="83">
        <f t="shared" si="8"/>
        <v>4.1269469296952736E-2</v>
      </c>
      <c r="P23" s="49">
        <f t="shared" si="0"/>
        <v>2.2028799716369707</v>
      </c>
      <c r="Q23" s="254">
        <f t="shared" si="0"/>
        <v>2.2675542772662114</v>
      </c>
      <c r="R23" s="92">
        <f t="shared" si="9"/>
        <v>2.9358978456361793E-2</v>
      </c>
    </row>
    <row r="24" spans="1:18" ht="20.100000000000001" customHeight="1" x14ac:dyDescent="0.25">
      <c r="A24" s="14" t="s">
        <v>191</v>
      </c>
      <c r="B24" s="25">
        <v>23919.87</v>
      </c>
      <c r="C24" s="223">
        <v>27815.86</v>
      </c>
      <c r="D24" s="4">
        <f t="shared" si="1"/>
        <v>2.0630280932134978E-2</v>
      </c>
      <c r="E24" s="229">
        <f t="shared" si="2"/>
        <v>2.4307841521408677E-2</v>
      </c>
      <c r="F24" s="87">
        <f t="shared" si="3"/>
        <v>0.1628767213199738</v>
      </c>
      <c r="G24" s="83">
        <f t="shared" si="4"/>
        <v>0.17826032526514496</v>
      </c>
      <c r="I24" s="25">
        <v>1897.9119999999998</v>
      </c>
      <c r="J24" s="223">
        <v>2322.8649999999993</v>
      </c>
      <c r="K24" s="4">
        <f t="shared" si="5"/>
        <v>1.5837281064366708E-2</v>
      </c>
      <c r="L24" s="229">
        <f t="shared" si="6"/>
        <v>1.7016708169921676E-2</v>
      </c>
      <c r="M24" s="87">
        <f t="shared" si="7"/>
        <v>0.22390553408166425</v>
      </c>
      <c r="N24" s="83">
        <f t="shared" si="8"/>
        <v>7.4471564958750069E-2</v>
      </c>
      <c r="P24" s="49">
        <f t="shared" si="0"/>
        <v>0.79344578377725294</v>
      </c>
      <c r="Q24" s="254">
        <f t="shared" si="0"/>
        <v>0.83508652977114473</v>
      </c>
      <c r="R24" s="92">
        <f t="shared" si="9"/>
        <v>5.248089642074618E-2</v>
      </c>
    </row>
    <row r="25" spans="1:18" ht="20.100000000000001" customHeight="1" x14ac:dyDescent="0.25">
      <c r="A25" s="14" t="s">
        <v>150</v>
      </c>
      <c r="B25" s="25">
        <v>6376.5300000000007</v>
      </c>
      <c r="C25" s="223">
        <v>7801.73</v>
      </c>
      <c r="D25" s="4">
        <f t="shared" si="1"/>
        <v>5.4995953269054831E-3</v>
      </c>
      <c r="E25" s="229">
        <f t="shared" si="2"/>
        <v>6.8178088483627575E-3</v>
      </c>
      <c r="F25" s="87">
        <f t="shared" si="3"/>
        <v>0.22350714259950141</v>
      </c>
      <c r="G25" s="83">
        <f t="shared" si="4"/>
        <v>0.23969282158056671</v>
      </c>
      <c r="I25" s="25">
        <v>1334.5169999999998</v>
      </c>
      <c r="J25" s="223">
        <v>1940.0230000000001</v>
      </c>
      <c r="K25" s="4">
        <f t="shared" si="5"/>
        <v>1.1135985659069264E-2</v>
      </c>
      <c r="L25" s="229">
        <f t="shared" si="6"/>
        <v>1.4212106701825534E-2</v>
      </c>
      <c r="M25" s="87">
        <f t="shared" si="7"/>
        <v>0.45372670411841914</v>
      </c>
      <c r="N25" s="83">
        <f t="shared" si="8"/>
        <v>0.27623248960015001</v>
      </c>
      <c r="P25" s="49">
        <f t="shared" si="0"/>
        <v>2.0928577141486038</v>
      </c>
      <c r="Q25" s="254">
        <f t="shared" si="0"/>
        <v>2.4866574464894327</v>
      </c>
      <c r="R25" s="92">
        <f t="shared" si="9"/>
        <v>0.18816364327043164</v>
      </c>
    </row>
    <row r="26" spans="1:18" ht="20.100000000000001" customHeight="1" x14ac:dyDescent="0.25">
      <c r="A26" s="14" t="s">
        <v>193</v>
      </c>
      <c r="B26" s="25">
        <v>47757.77</v>
      </c>
      <c r="C26" s="223">
        <v>40767.270000000004</v>
      </c>
      <c r="D26" s="4">
        <f t="shared" si="1"/>
        <v>4.1189864819177018E-2</v>
      </c>
      <c r="E26" s="229">
        <f t="shared" si="2"/>
        <v>3.5625874534185836E-2</v>
      </c>
      <c r="F26" s="87">
        <f t="shared" si="3"/>
        <v>-0.14637408739980937</v>
      </c>
      <c r="G26" s="83">
        <f t="shared" si="4"/>
        <v>-0.13508153788357957</v>
      </c>
      <c r="I26" s="25">
        <v>1974.9939999999999</v>
      </c>
      <c r="J26" s="223">
        <v>1707.175</v>
      </c>
      <c r="K26" s="4">
        <f t="shared" si="5"/>
        <v>1.6480498083387356E-2</v>
      </c>
      <c r="L26" s="229">
        <f t="shared" si="6"/>
        <v>1.250632248106801E-2</v>
      </c>
      <c r="M26" s="87">
        <f t="shared" si="7"/>
        <v>-0.13560496892648785</v>
      </c>
      <c r="N26" s="83">
        <f t="shared" si="8"/>
        <v>-0.24114414395796613</v>
      </c>
      <c r="P26" s="49">
        <f t="shared" si="0"/>
        <v>0.41354401597897056</v>
      </c>
      <c r="Q26" s="254">
        <f t="shared" si="0"/>
        <v>0.41876117777815386</v>
      </c>
      <c r="R26" s="92">
        <f t="shared" si="9"/>
        <v>1.2615735200116166E-2</v>
      </c>
    </row>
    <row r="27" spans="1:18" ht="20.100000000000001" customHeight="1" x14ac:dyDescent="0.25">
      <c r="A27" s="14" t="s">
        <v>148</v>
      </c>
      <c r="B27" s="25">
        <v>14184.23</v>
      </c>
      <c r="C27" s="223">
        <v>14040.7</v>
      </c>
      <c r="D27" s="4">
        <f t="shared" si="1"/>
        <v>1.2233538464298381E-2</v>
      </c>
      <c r="E27" s="229">
        <f t="shared" si="2"/>
        <v>1.2269946370511025E-2</v>
      </c>
      <c r="F27" s="87">
        <f t="shared" si="3"/>
        <v>-1.011898425222933E-2</v>
      </c>
      <c r="G27" s="83">
        <f t="shared" si="4"/>
        <v>2.976073220262004E-3</v>
      </c>
      <c r="I27" s="25">
        <v>1593.3969999999999</v>
      </c>
      <c r="J27" s="223">
        <v>1703.508</v>
      </c>
      <c r="K27" s="4">
        <f t="shared" si="5"/>
        <v>1.3296230876941987E-2</v>
      </c>
      <c r="L27" s="229">
        <f t="shared" si="6"/>
        <v>1.2479458987554998E-2</v>
      </c>
      <c r="M27" s="87">
        <f t="shared" si="7"/>
        <v>6.9104560884701113E-2</v>
      </c>
      <c r="N27" s="83">
        <f t="shared" si="8"/>
        <v>-6.1428828736978032E-2</v>
      </c>
      <c r="P27" s="49">
        <f t="shared" si="0"/>
        <v>1.1233581237754888</v>
      </c>
      <c r="Q27" s="254">
        <f t="shared" si="0"/>
        <v>1.2132642959396611</v>
      </c>
      <c r="R27" s="92">
        <f t="shared" si="9"/>
        <v>8.0033401870106283E-2</v>
      </c>
    </row>
    <row r="28" spans="1:18" ht="20.100000000000001" customHeight="1" x14ac:dyDescent="0.25">
      <c r="A28" s="14" t="s">
        <v>174</v>
      </c>
      <c r="B28" s="25">
        <v>5260.1799999999994</v>
      </c>
      <c r="C28" s="223">
        <v>5347.67</v>
      </c>
      <c r="D28" s="4">
        <f t="shared" si="1"/>
        <v>4.5367717781742856E-3</v>
      </c>
      <c r="E28" s="229">
        <f t="shared" si="2"/>
        <v>4.6732445039913036E-3</v>
      </c>
      <c r="F28" s="87">
        <f t="shared" si="3"/>
        <v>1.6632510674539788E-2</v>
      </c>
      <c r="G28" s="83">
        <f t="shared" si="4"/>
        <v>3.0081461552367988E-2</v>
      </c>
      <c r="I28" s="25">
        <v>1284.8470000000002</v>
      </c>
      <c r="J28" s="223">
        <v>1251.0319999999999</v>
      </c>
      <c r="K28" s="4">
        <f t="shared" si="5"/>
        <v>1.0721510303801429E-2</v>
      </c>
      <c r="L28" s="229">
        <f t="shared" si="6"/>
        <v>9.1647368466240865E-3</v>
      </c>
      <c r="M28" s="87">
        <f t="shared" si="7"/>
        <v>-2.631830871691359E-2</v>
      </c>
      <c r="N28" s="83">
        <f t="shared" si="8"/>
        <v>-0.145200947727054</v>
      </c>
      <c r="P28" s="49">
        <f t="shared" si="0"/>
        <v>2.4425913181678198</v>
      </c>
      <c r="Q28" s="254">
        <f t="shared" si="0"/>
        <v>2.3393964100253006</v>
      </c>
      <c r="R28" s="92">
        <f t="shared" si="9"/>
        <v>-4.2248126968667594E-2</v>
      </c>
    </row>
    <row r="29" spans="1:18" ht="20.100000000000001" customHeight="1" x14ac:dyDescent="0.25">
      <c r="A29" s="14" t="s">
        <v>170</v>
      </c>
      <c r="B29" s="25">
        <v>10451.130000000003</v>
      </c>
      <c r="C29" s="223">
        <v>9405.0300000000007</v>
      </c>
      <c r="D29" s="4">
        <f t="shared" si="1"/>
        <v>9.0138344379908381E-3</v>
      </c>
      <c r="E29" s="229">
        <f t="shared" si="2"/>
        <v>8.2189074414414746E-3</v>
      </c>
      <c r="F29" s="87">
        <f>(C29-B29)/B29</f>
        <v>-0.10009443954864229</v>
      </c>
      <c r="G29" s="83">
        <f>(E29-D29)/D29</f>
        <v>-8.818966024037056E-2</v>
      </c>
      <c r="I29" s="25">
        <v>1102.8479999999997</v>
      </c>
      <c r="J29" s="223">
        <v>1065.3740000000003</v>
      </c>
      <c r="K29" s="4">
        <f t="shared" si="5"/>
        <v>9.2028048440995647E-3</v>
      </c>
      <c r="L29" s="229">
        <f t="shared" si="6"/>
        <v>7.8046543599486597E-3</v>
      </c>
      <c r="M29" s="87">
        <f>(J29-I29)/I29</f>
        <v>-3.397929723769684E-2</v>
      </c>
      <c r="N29" s="83">
        <f>(L29-K29)/K29</f>
        <v>-0.15192656019945244</v>
      </c>
      <c r="P29" s="49">
        <f t="shared" si="0"/>
        <v>1.0552428302011356</v>
      </c>
      <c r="Q29" s="254">
        <f t="shared" si="0"/>
        <v>1.1327704430501553</v>
      </c>
      <c r="R29" s="92">
        <f>(Q29-P29)/P29</f>
        <v>7.3468978542353541E-2</v>
      </c>
    </row>
    <row r="30" spans="1:18" ht="20.100000000000001" customHeight="1" x14ac:dyDescent="0.25">
      <c r="A30" s="14" t="s">
        <v>164</v>
      </c>
      <c r="B30" s="25">
        <v>7019.55</v>
      </c>
      <c r="C30" s="223">
        <v>8617.73</v>
      </c>
      <c r="D30" s="4">
        <f t="shared" si="1"/>
        <v>6.0541837609137542E-3</v>
      </c>
      <c r="E30" s="229">
        <f t="shared" si="2"/>
        <v>7.5308983836663394E-3</v>
      </c>
      <c r="F30" s="87">
        <f t="shared" si="3"/>
        <v>0.22767556324835628</v>
      </c>
      <c r="G30" s="83">
        <f t="shared" si="4"/>
        <v>0.24391638593568321</v>
      </c>
      <c r="I30" s="25">
        <v>631.57100000000003</v>
      </c>
      <c r="J30" s="223">
        <v>865.80799999999999</v>
      </c>
      <c r="K30" s="4">
        <f t="shared" si="5"/>
        <v>5.2701955828843208E-3</v>
      </c>
      <c r="L30" s="229">
        <f t="shared" si="6"/>
        <v>6.3426854626435674E-3</v>
      </c>
      <c r="M30" s="87">
        <f t="shared" si="7"/>
        <v>0.370879916905621</v>
      </c>
      <c r="N30" s="83">
        <f t="shared" si="8"/>
        <v>0.203500963653475</v>
      </c>
      <c r="P30" s="49">
        <f t="shared" si="0"/>
        <v>0.89973146426765249</v>
      </c>
      <c r="Q30" s="254">
        <f t="shared" si="0"/>
        <v>1.0046822074954773</v>
      </c>
      <c r="R30" s="92">
        <f t="shared" si="9"/>
        <v>0.1166467411620986</v>
      </c>
    </row>
    <row r="31" spans="1:18" ht="20.100000000000001" customHeight="1" x14ac:dyDescent="0.25">
      <c r="A31" s="14" t="s">
        <v>165</v>
      </c>
      <c r="B31" s="25">
        <v>560.33000000000004</v>
      </c>
      <c r="C31" s="223">
        <v>3596.4700000000003</v>
      </c>
      <c r="D31" s="4">
        <f t="shared" si="1"/>
        <v>4.8327040718462071E-4</v>
      </c>
      <c r="E31" s="229">
        <f t="shared" si="2"/>
        <v>3.1428984326388135E-3</v>
      </c>
      <c r="F31" s="87">
        <f t="shared" si="3"/>
        <v>5.41848553530955</v>
      </c>
      <c r="G31" s="83">
        <f t="shared" si="4"/>
        <v>5.5033951715527909</v>
      </c>
      <c r="I31" s="25">
        <v>159.07200000000003</v>
      </c>
      <c r="J31" s="223">
        <v>768.50000000000011</v>
      </c>
      <c r="K31" s="4">
        <f t="shared" si="5"/>
        <v>1.3273892432688879E-3</v>
      </c>
      <c r="L31" s="229">
        <f t="shared" si="6"/>
        <v>5.6298322238205033E-3</v>
      </c>
      <c r="M31" s="87">
        <f t="shared" si="7"/>
        <v>3.8311456447394892</v>
      </c>
      <c r="N31" s="83">
        <f t="shared" si="8"/>
        <v>3.2412820899137529</v>
      </c>
      <c r="P31" s="49">
        <f t="shared" si="0"/>
        <v>2.8388985062373964</v>
      </c>
      <c r="Q31" s="254">
        <f t="shared" si="0"/>
        <v>2.1368174904837245</v>
      </c>
      <c r="R31" s="92">
        <f t="shared" si="9"/>
        <v>-0.24730754347544187</v>
      </c>
    </row>
    <row r="32" spans="1:18" ht="20.100000000000001" customHeight="1" thickBot="1" x14ac:dyDescent="0.3">
      <c r="A32" s="14" t="s">
        <v>18</v>
      </c>
      <c r="B32" s="25">
        <f>B33-SUM(B7:B31)</f>
        <v>58653.75</v>
      </c>
      <c r="C32" s="223">
        <f>C33-SUM(C7:C31)</f>
        <v>59085.610000000335</v>
      </c>
      <c r="D32" s="4">
        <f t="shared" si="1"/>
        <v>5.0587371094542401E-2</v>
      </c>
      <c r="E32" s="229">
        <f t="shared" si="2"/>
        <v>5.163398306130991E-2</v>
      </c>
      <c r="F32" s="87">
        <f t="shared" si="3"/>
        <v>7.3628710866796288E-3</v>
      </c>
      <c r="G32" s="83">
        <f t="shared" si="4"/>
        <v>2.0689194637363208E-2</v>
      </c>
      <c r="I32" s="25">
        <f>I33-SUM(I7:I31)</f>
        <v>8794.0259999999398</v>
      </c>
      <c r="J32" s="223">
        <f>J33-SUM(J7:J31)</f>
        <v>9455.3630000000267</v>
      </c>
      <c r="K32" s="4">
        <f t="shared" si="5"/>
        <v>7.3382465282556597E-2</v>
      </c>
      <c r="L32" s="229">
        <f t="shared" si="6"/>
        <v>6.9267543663396547E-2</v>
      </c>
      <c r="M32" s="87">
        <f t="shared" si="7"/>
        <v>7.5202984389640348E-2</v>
      </c>
      <c r="N32" s="83">
        <f t="shared" si="8"/>
        <v>-5.6074998343482868E-2</v>
      </c>
      <c r="P32" s="49">
        <f t="shared" si="0"/>
        <v>1.4993118087078727</v>
      </c>
      <c r="Q32" s="254">
        <f t="shared" si="0"/>
        <v>1.6002818621996071</v>
      </c>
      <c r="R32" s="92">
        <f t="shared" si="9"/>
        <v>6.7344266152850316E-2</v>
      </c>
    </row>
    <row r="33" spans="1:18" ht="26.25" customHeight="1" thickBot="1" x14ac:dyDescent="0.3">
      <c r="A33" s="18" t="s">
        <v>19</v>
      </c>
      <c r="B33" s="23">
        <v>1159454.3999999999</v>
      </c>
      <c r="C33" s="242">
        <v>1144316.3300000003</v>
      </c>
      <c r="D33" s="20">
        <f>SUM(D7:D32)</f>
        <v>1</v>
      </c>
      <c r="E33" s="243">
        <f>SUM(E7:E32)</f>
        <v>1.0000000000000002</v>
      </c>
      <c r="F33" s="97">
        <f t="shared" si="3"/>
        <v>-1.305620126155854E-2</v>
      </c>
      <c r="G33" s="99">
        <v>0</v>
      </c>
      <c r="H33" s="2"/>
      <c r="I33" s="23">
        <v>119838.24699999996</v>
      </c>
      <c r="J33" s="242">
        <v>136504.95600000003</v>
      </c>
      <c r="K33" s="20">
        <f>SUM(K7:K32)</f>
        <v>0.99999999999999978</v>
      </c>
      <c r="L33" s="243">
        <f>SUM(L7:L32)</f>
        <v>0.99999999999999978</v>
      </c>
      <c r="M33" s="97">
        <f t="shared" si="7"/>
        <v>0.13907670895753407</v>
      </c>
      <c r="N33" s="99">
        <f>K33-L33</f>
        <v>0</v>
      </c>
      <c r="P33" s="40">
        <f t="shared" si="0"/>
        <v>1.0335744726140155</v>
      </c>
      <c r="Q33" s="244">
        <f t="shared" si="0"/>
        <v>1.1928952897141649</v>
      </c>
      <c r="R33" s="98">
        <f t="shared" si="9"/>
        <v>0.15414546442619739</v>
      </c>
    </row>
    <row r="35" spans="1:18" ht="15.75" thickBot="1" x14ac:dyDescent="0.3"/>
    <row r="36" spans="1:18" x14ac:dyDescent="0.25">
      <c r="A36" s="418" t="s">
        <v>2</v>
      </c>
      <c r="B36" s="404" t="s">
        <v>1</v>
      </c>
      <c r="C36" s="399"/>
      <c r="D36" s="404" t="s">
        <v>13</v>
      </c>
      <c r="E36" s="399"/>
      <c r="F36" s="416" t="s">
        <v>115</v>
      </c>
      <c r="G36" s="417"/>
      <c r="I36" s="414" t="s">
        <v>20</v>
      </c>
      <c r="J36" s="415"/>
      <c r="K36" s="404" t="s">
        <v>13</v>
      </c>
      <c r="L36" s="405"/>
      <c r="M36" s="421" t="s">
        <v>115</v>
      </c>
      <c r="N36" s="417"/>
      <c r="P36" s="410" t="s">
        <v>23</v>
      </c>
      <c r="Q36" s="399"/>
      <c r="R36" s="208" t="s">
        <v>0</v>
      </c>
    </row>
    <row r="37" spans="1:18" x14ac:dyDescent="0.25">
      <c r="A37" s="419"/>
      <c r="B37" s="407" t="str">
        <f>B5</f>
        <v>jan-dez</v>
      </c>
      <c r="C37" s="395"/>
      <c r="D37" s="407" t="str">
        <f>B5</f>
        <v>jan-dez</v>
      </c>
      <c r="E37" s="395"/>
      <c r="F37" s="407" t="str">
        <f>B5</f>
        <v>jan-dez</v>
      </c>
      <c r="G37" s="396"/>
      <c r="I37" s="409" t="str">
        <f>B5</f>
        <v>jan-dez</v>
      </c>
      <c r="J37" s="395"/>
      <c r="K37" s="407" t="str">
        <f>B5</f>
        <v>jan-dez</v>
      </c>
      <c r="L37" s="408"/>
      <c r="M37" s="395" t="str">
        <f>B5</f>
        <v>jan-dez</v>
      </c>
      <c r="N37" s="396"/>
      <c r="P37" s="409" t="str">
        <f>B5</f>
        <v>jan-dez</v>
      </c>
      <c r="Q37" s="408"/>
      <c r="R37" s="209" t="str">
        <f>R5</f>
        <v>2018/2017</v>
      </c>
    </row>
    <row r="38" spans="1:18" ht="19.5" customHeight="1" thickBot="1" x14ac:dyDescent="0.3">
      <c r="A38" s="420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145</v>
      </c>
      <c r="B39" s="59">
        <v>95866.85</v>
      </c>
      <c r="C39" s="245">
        <v>135244.24999999997</v>
      </c>
      <c r="D39" s="4">
        <f t="shared" ref="D39:D61" si="10">B39/$B$62</f>
        <v>0.15743358759465995</v>
      </c>
      <c r="E39" s="247">
        <f t="shared" ref="E39:E61" si="11">C39/$C$62</f>
        <v>0.21191756935115144</v>
      </c>
      <c r="F39" s="87">
        <f>(C39-B39)/B39</f>
        <v>0.41075095301451925</v>
      </c>
      <c r="G39" s="101">
        <f>(E39-D39)/D39</f>
        <v>0.34607597139163182</v>
      </c>
      <c r="I39" s="59">
        <v>9833.0960000000014</v>
      </c>
      <c r="J39" s="245">
        <v>14991.077000000001</v>
      </c>
      <c r="K39" s="4">
        <f t="shared" ref="K39:K61" si="12">I39/$I$62</f>
        <v>0.153441837848562</v>
      </c>
      <c r="L39" s="247">
        <f t="shared" ref="L39:L61" si="13">J39/$J$62</f>
        <v>0.18926138846875207</v>
      </c>
      <c r="M39" s="87">
        <f>(J39-I39)/I39</f>
        <v>0.52455310107823605</v>
      </c>
      <c r="N39" s="101">
        <f>(L39-K39)/K39</f>
        <v>0.2334405734604264</v>
      </c>
      <c r="P39" s="49">
        <f t="shared" ref="P39:Q62" si="14">(I39/B39)*10</f>
        <v>1.0257034626672308</v>
      </c>
      <c r="Q39" s="253">
        <f t="shared" si="14"/>
        <v>1.1084446843396303</v>
      </c>
      <c r="R39" s="104">
        <f t="shared" si="9"/>
        <v>8.0667780390679303E-2</v>
      </c>
    </row>
    <row r="40" spans="1:18" ht="20.100000000000001" customHeight="1" x14ac:dyDescent="0.25">
      <c r="A40" s="57" t="s">
        <v>151</v>
      </c>
      <c r="B40" s="25">
        <v>115830.00000000001</v>
      </c>
      <c r="C40" s="223">
        <v>133437.96</v>
      </c>
      <c r="D40" s="4">
        <f t="shared" si="10"/>
        <v>0.19021729045117747</v>
      </c>
      <c r="E40" s="229">
        <f t="shared" si="11"/>
        <v>0.20908724875457682</v>
      </c>
      <c r="F40" s="87">
        <f t="shared" ref="F40:F62" si="15">(C40-B40)/B40</f>
        <v>0.1520155400155398</v>
      </c>
      <c r="G40" s="83">
        <f t="shared" ref="G40:G61" si="16">(E40-D40)/D40</f>
        <v>9.9202119106215805E-2</v>
      </c>
      <c r="I40" s="25">
        <v>7405.1890000000012</v>
      </c>
      <c r="J40" s="223">
        <v>10941.044</v>
      </c>
      <c r="K40" s="4">
        <f t="shared" si="12"/>
        <v>0.11555524422582217</v>
      </c>
      <c r="L40" s="229">
        <f t="shared" si="13"/>
        <v>0.13812998083711456</v>
      </c>
      <c r="M40" s="87">
        <f t="shared" ref="M40:M62" si="17">(J40-I40)/I40</f>
        <v>0.47748342412327333</v>
      </c>
      <c r="N40" s="83">
        <f t="shared" ref="N40:N61" si="18">(L40-K40)/K40</f>
        <v>0.19535882393339099</v>
      </c>
      <c r="P40" s="49">
        <f t="shared" si="14"/>
        <v>0.63931528964862305</v>
      </c>
      <c r="Q40" s="254">
        <f t="shared" si="14"/>
        <v>0.81993489708625644</v>
      </c>
      <c r="R40" s="92">
        <f t="shared" si="9"/>
        <v>0.28252039386842215</v>
      </c>
    </row>
    <row r="41" spans="1:18" ht="20.100000000000001" customHeight="1" x14ac:dyDescent="0.25">
      <c r="A41" s="57" t="s">
        <v>146</v>
      </c>
      <c r="B41" s="25">
        <v>50812.160000000003</v>
      </c>
      <c r="C41" s="223">
        <v>58419.43</v>
      </c>
      <c r="D41" s="4">
        <f t="shared" si="10"/>
        <v>8.3444283839866185E-2</v>
      </c>
      <c r="E41" s="229">
        <f t="shared" si="11"/>
        <v>9.1538853655366056E-2</v>
      </c>
      <c r="F41" s="87">
        <f t="shared" si="15"/>
        <v>0.14971357249918121</v>
      </c>
      <c r="G41" s="83">
        <f t="shared" si="16"/>
        <v>9.7005683828909867E-2</v>
      </c>
      <c r="I41" s="25">
        <v>9302.17</v>
      </c>
      <c r="J41" s="223">
        <v>10440.839</v>
      </c>
      <c r="K41" s="4">
        <f t="shared" si="12"/>
        <v>0.14515693335850255</v>
      </c>
      <c r="L41" s="229">
        <f t="shared" si="13"/>
        <v>0.13181492469945266</v>
      </c>
      <c r="M41" s="87">
        <f t="shared" si="17"/>
        <v>0.1224089647899361</v>
      </c>
      <c r="N41" s="83">
        <f t="shared" si="18"/>
        <v>-9.1914373983765202E-2</v>
      </c>
      <c r="P41" s="49">
        <f t="shared" si="14"/>
        <v>1.8306976125399905</v>
      </c>
      <c r="Q41" s="254">
        <f t="shared" si="14"/>
        <v>1.7872202792803695</v>
      </c>
      <c r="R41" s="92">
        <f t="shared" si="9"/>
        <v>-2.3749052252981656E-2</v>
      </c>
    </row>
    <row r="42" spans="1:18" ht="20.100000000000001" customHeight="1" x14ac:dyDescent="0.25">
      <c r="A42" s="57" t="s">
        <v>153</v>
      </c>
      <c r="B42" s="25">
        <v>176114.28</v>
      </c>
      <c r="C42" s="223">
        <v>117148.51000000001</v>
      </c>
      <c r="D42" s="4">
        <f t="shared" si="10"/>
        <v>0.28921679315686771</v>
      </c>
      <c r="E42" s="229">
        <f t="shared" si="11"/>
        <v>0.18356290557498056</v>
      </c>
      <c r="F42" s="87">
        <f t="shared" si="15"/>
        <v>-0.33481538237558017</v>
      </c>
      <c r="G42" s="83">
        <f t="shared" si="16"/>
        <v>-0.36531034878248497</v>
      </c>
      <c r="I42" s="25">
        <v>10805.708999999999</v>
      </c>
      <c r="J42" s="223">
        <v>9857.8489999999965</v>
      </c>
      <c r="K42" s="4">
        <f t="shared" si="12"/>
        <v>0.16861910513400324</v>
      </c>
      <c r="L42" s="229">
        <f t="shared" si="13"/>
        <v>0.12445471323076376</v>
      </c>
      <c r="M42" s="87">
        <f t="shared" si="17"/>
        <v>-8.7718445869678932E-2</v>
      </c>
      <c r="N42" s="83">
        <f t="shared" si="18"/>
        <v>-0.26191807783668175</v>
      </c>
      <c r="P42" s="49">
        <f t="shared" si="14"/>
        <v>0.61356234145237964</v>
      </c>
      <c r="Q42" s="254">
        <f t="shared" si="14"/>
        <v>0.84148308843193964</v>
      </c>
      <c r="R42" s="92">
        <f t="shared" si="9"/>
        <v>0.37147121259111626</v>
      </c>
    </row>
    <row r="43" spans="1:18" ht="20.100000000000001" customHeight="1" x14ac:dyDescent="0.25">
      <c r="A43" s="57" t="s">
        <v>160</v>
      </c>
      <c r="B43" s="25">
        <v>25529.489999999998</v>
      </c>
      <c r="C43" s="223">
        <v>30095.230000000003</v>
      </c>
      <c r="D43" s="4">
        <f t="shared" si="10"/>
        <v>4.1924807169130877E-2</v>
      </c>
      <c r="E43" s="229">
        <f t="shared" si="11"/>
        <v>4.7156962241750429E-2</v>
      </c>
      <c r="F43" s="87">
        <f t="shared" si="15"/>
        <v>0.17884180216682768</v>
      </c>
      <c r="G43" s="83">
        <f t="shared" si="16"/>
        <v>0.12479854830368721</v>
      </c>
      <c r="I43" s="25">
        <v>5021.1880000000001</v>
      </c>
      <c r="J43" s="223">
        <v>5775.3889999999992</v>
      </c>
      <c r="K43" s="4">
        <f t="shared" si="12"/>
        <v>7.8353787545971817E-2</v>
      </c>
      <c r="L43" s="229">
        <f t="shared" si="13"/>
        <v>7.2913916797782932E-2</v>
      </c>
      <c r="M43" s="87">
        <f t="shared" si="17"/>
        <v>0.1502036968143792</v>
      </c>
      <c r="N43" s="83">
        <f t="shared" si="18"/>
        <v>-6.9427029867537654E-2</v>
      </c>
      <c r="P43" s="49">
        <f t="shared" si="14"/>
        <v>1.9668187652788993</v>
      </c>
      <c r="Q43" s="254">
        <f t="shared" si="14"/>
        <v>1.9190380003741452</v>
      </c>
      <c r="R43" s="92">
        <f t="shared" si="9"/>
        <v>-2.4293425377187063E-2</v>
      </c>
    </row>
    <row r="44" spans="1:18" ht="20.100000000000001" customHeight="1" x14ac:dyDescent="0.25">
      <c r="A44" s="57" t="s">
        <v>147</v>
      </c>
      <c r="B44" s="25">
        <v>34532.26</v>
      </c>
      <c r="C44" s="223">
        <v>32338.879999999997</v>
      </c>
      <c r="D44" s="4">
        <f t="shared" si="10"/>
        <v>5.6709254341324157E-2</v>
      </c>
      <c r="E44" s="229">
        <f t="shared" si="11"/>
        <v>5.067259306875202E-2</v>
      </c>
      <c r="F44" s="87">
        <f t="shared" si="15"/>
        <v>-6.3516839036889122E-2</v>
      </c>
      <c r="G44" s="83">
        <f t="shared" si="16"/>
        <v>-0.10644931489027196</v>
      </c>
      <c r="I44" s="25">
        <v>4977.7079999999996</v>
      </c>
      <c r="J44" s="223">
        <v>5396.6500000000005</v>
      </c>
      <c r="K44" s="4">
        <f t="shared" si="12"/>
        <v>7.7675298176026114E-2</v>
      </c>
      <c r="L44" s="229">
        <f t="shared" si="13"/>
        <v>6.8132361142557732E-2</v>
      </c>
      <c r="M44" s="87">
        <f t="shared" si="17"/>
        <v>8.4163635150957219E-2</v>
      </c>
      <c r="N44" s="83">
        <f t="shared" si="18"/>
        <v>-0.12285678018051994</v>
      </c>
      <c r="P44" s="49">
        <f t="shared" si="14"/>
        <v>1.4414660378440334</v>
      </c>
      <c r="Q44" s="254">
        <f t="shared" si="14"/>
        <v>1.668780736995221</v>
      </c>
      <c r="R44" s="92">
        <f t="shared" si="9"/>
        <v>0.15769688163529461</v>
      </c>
    </row>
    <row r="45" spans="1:18" ht="20.100000000000001" customHeight="1" x14ac:dyDescent="0.25">
      <c r="A45" s="57" t="s">
        <v>158</v>
      </c>
      <c r="B45" s="25">
        <v>34113.61</v>
      </c>
      <c r="C45" s="223">
        <v>37937.25</v>
      </c>
      <c r="D45" s="4">
        <f t="shared" si="10"/>
        <v>5.6021742741156788E-2</v>
      </c>
      <c r="E45" s="229">
        <f t="shared" si="11"/>
        <v>5.9444817860034506E-2</v>
      </c>
      <c r="F45" s="87">
        <f t="shared" si="15"/>
        <v>0.11208546969963012</v>
      </c>
      <c r="G45" s="83">
        <f t="shared" si="16"/>
        <v>6.1102617508593325E-2</v>
      </c>
      <c r="I45" s="25">
        <v>4595.9719999999988</v>
      </c>
      <c r="J45" s="223">
        <v>5235.3</v>
      </c>
      <c r="K45" s="4">
        <f t="shared" si="12"/>
        <v>7.1718448633119311E-2</v>
      </c>
      <c r="L45" s="229">
        <f t="shared" si="13"/>
        <v>6.6095327710641319E-2</v>
      </c>
      <c r="M45" s="87">
        <f t="shared" si="17"/>
        <v>0.13910615643437374</v>
      </c>
      <c r="N45" s="83">
        <f t="shared" si="18"/>
        <v>-7.8405501368880082E-2</v>
      </c>
      <c r="P45" s="49">
        <f t="shared" si="14"/>
        <v>1.3472546587710885</v>
      </c>
      <c r="Q45" s="254">
        <f t="shared" si="14"/>
        <v>1.3799893244766028</v>
      </c>
      <c r="R45" s="92">
        <f t="shared" si="9"/>
        <v>2.429731119681082E-2</v>
      </c>
    </row>
    <row r="46" spans="1:18" ht="20.100000000000001" customHeight="1" x14ac:dyDescent="0.25">
      <c r="A46" s="57" t="s">
        <v>157</v>
      </c>
      <c r="B46" s="25">
        <v>7111.4800000000005</v>
      </c>
      <c r="C46" s="223">
        <v>15252.38</v>
      </c>
      <c r="D46" s="4">
        <f t="shared" si="10"/>
        <v>1.1678550088040571E-2</v>
      </c>
      <c r="E46" s="229">
        <f t="shared" si="11"/>
        <v>2.38993324774999E-2</v>
      </c>
      <c r="F46" s="87">
        <f t="shared" si="15"/>
        <v>1.1447546783510603</v>
      </c>
      <c r="G46" s="83">
        <f t="shared" si="16"/>
        <v>1.0464297620279106</v>
      </c>
      <c r="I46" s="25">
        <v>1841.6369999999999</v>
      </c>
      <c r="J46" s="223">
        <v>4010.404</v>
      </c>
      <c r="K46" s="4">
        <f t="shared" si="12"/>
        <v>2.8738066416712716E-2</v>
      </c>
      <c r="L46" s="229">
        <f t="shared" si="13"/>
        <v>5.0631094040850907E-2</v>
      </c>
      <c r="M46" s="87">
        <f t="shared" si="17"/>
        <v>1.1776300106915749</v>
      </c>
      <c r="N46" s="83">
        <f t="shared" si="18"/>
        <v>0.76181282716384247</v>
      </c>
      <c r="P46" s="49">
        <f t="shared" si="14"/>
        <v>2.5896676922384647</v>
      </c>
      <c r="Q46" s="254">
        <f t="shared" si="14"/>
        <v>2.6293627617460356</v>
      </c>
      <c r="R46" s="92">
        <f t="shared" si="9"/>
        <v>1.5328248341106307E-2</v>
      </c>
    </row>
    <row r="47" spans="1:18" ht="20.100000000000001" customHeight="1" x14ac:dyDescent="0.25">
      <c r="A47" s="57" t="s">
        <v>166</v>
      </c>
      <c r="B47" s="25">
        <v>21957.210000000006</v>
      </c>
      <c r="C47" s="223">
        <v>26482.320000000007</v>
      </c>
      <c r="D47" s="4">
        <f t="shared" si="10"/>
        <v>3.6058369956552698E-2</v>
      </c>
      <c r="E47" s="229">
        <f t="shared" si="11"/>
        <v>4.1495803963417205E-2</v>
      </c>
      <c r="F47" s="87">
        <f t="shared" si="15"/>
        <v>0.20608765867794676</v>
      </c>
      <c r="G47" s="83">
        <f t="shared" si="16"/>
        <v>0.15079533582400306</v>
      </c>
      <c r="I47" s="25">
        <v>2505.482</v>
      </c>
      <c r="J47" s="223">
        <v>3290.7680000000005</v>
      </c>
      <c r="K47" s="4">
        <f t="shared" si="12"/>
        <v>3.9097122897660187E-2</v>
      </c>
      <c r="L47" s="229">
        <f t="shared" si="13"/>
        <v>4.1545735560462961E-2</v>
      </c>
      <c r="M47" s="87">
        <f t="shared" si="17"/>
        <v>0.31342711701780357</v>
      </c>
      <c r="N47" s="83">
        <f t="shared" si="18"/>
        <v>6.2628973216576858E-2</v>
      </c>
      <c r="P47" s="49">
        <f t="shared" si="14"/>
        <v>1.1410748451192112</v>
      </c>
      <c r="Q47" s="254">
        <f t="shared" si="14"/>
        <v>1.2426282893643756</v>
      </c>
      <c r="R47" s="92">
        <f t="shared" si="9"/>
        <v>8.8998057120919946E-2</v>
      </c>
    </row>
    <row r="48" spans="1:18" ht="20.100000000000001" customHeight="1" x14ac:dyDescent="0.25">
      <c r="A48" s="57" t="s">
        <v>171</v>
      </c>
      <c r="B48" s="25">
        <v>9251.48</v>
      </c>
      <c r="C48" s="223">
        <v>10660.08</v>
      </c>
      <c r="D48" s="4">
        <f t="shared" si="10"/>
        <v>1.5192881449220918E-2</v>
      </c>
      <c r="E48" s="229">
        <f t="shared" si="11"/>
        <v>1.6703543719520961E-2</v>
      </c>
      <c r="F48" s="87">
        <f t="shared" si="15"/>
        <v>0.1522567200058802</v>
      </c>
      <c r="G48" s="83">
        <f t="shared" si="16"/>
        <v>9.9432242353046846E-2</v>
      </c>
      <c r="I48" s="25">
        <v>2037.99</v>
      </c>
      <c r="J48" s="223">
        <v>2417.2309999999998</v>
      </c>
      <c r="K48" s="4">
        <f t="shared" si="12"/>
        <v>3.18020825909755E-2</v>
      </c>
      <c r="L48" s="229">
        <f t="shared" si="13"/>
        <v>3.0517386796806524E-2</v>
      </c>
      <c r="M48" s="87">
        <f t="shared" si="17"/>
        <v>0.18608580022473112</v>
      </c>
      <c r="N48" s="83">
        <f t="shared" si="18"/>
        <v>-4.0396593226052907E-2</v>
      </c>
      <c r="P48" s="49">
        <f t="shared" si="14"/>
        <v>2.2028799716369707</v>
      </c>
      <c r="Q48" s="254">
        <f t="shared" si="14"/>
        <v>2.2675542772662114</v>
      </c>
      <c r="R48" s="92">
        <f t="shared" si="9"/>
        <v>2.9358978456361793E-2</v>
      </c>
    </row>
    <row r="49" spans="1:18" ht="20.100000000000001" customHeight="1" x14ac:dyDescent="0.25">
      <c r="A49" s="57" t="s">
        <v>150</v>
      </c>
      <c r="B49" s="25">
        <v>6376.5300000000007</v>
      </c>
      <c r="C49" s="223">
        <v>7801.73</v>
      </c>
      <c r="D49" s="4">
        <f t="shared" si="10"/>
        <v>1.0471607175003424E-2</v>
      </c>
      <c r="E49" s="229">
        <f t="shared" si="11"/>
        <v>1.222472421810139E-2</v>
      </c>
      <c r="F49" s="87">
        <f t="shared" si="15"/>
        <v>0.22350714259950141</v>
      </c>
      <c r="G49" s="83">
        <f t="shared" si="16"/>
        <v>0.16741623456643781</v>
      </c>
      <c r="I49" s="25">
        <v>1334.5169999999998</v>
      </c>
      <c r="J49" s="223">
        <v>1940.0230000000001</v>
      </c>
      <c r="K49" s="4">
        <f t="shared" si="12"/>
        <v>2.0824645779940455E-2</v>
      </c>
      <c r="L49" s="229">
        <f t="shared" si="13"/>
        <v>2.4492666313521958E-2</v>
      </c>
      <c r="M49" s="87">
        <f t="shared" si="17"/>
        <v>0.45372670411841914</v>
      </c>
      <c r="N49" s="83">
        <f t="shared" si="18"/>
        <v>0.17613843579105484</v>
      </c>
      <c r="P49" s="49">
        <f t="shared" si="14"/>
        <v>2.0928577141486038</v>
      </c>
      <c r="Q49" s="254">
        <f t="shared" si="14"/>
        <v>2.4866574464894327</v>
      </c>
      <c r="R49" s="92">
        <f t="shared" si="9"/>
        <v>0.18816364327043164</v>
      </c>
    </row>
    <row r="50" spans="1:18" ht="20.100000000000001" customHeight="1" x14ac:dyDescent="0.25">
      <c r="A50" s="57" t="s">
        <v>148</v>
      </c>
      <c r="B50" s="25">
        <v>14184.23</v>
      </c>
      <c r="C50" s="223">
        <v>14040.7</v>
      </c>
      <c r="D50" s="4">
        <f t="shared" si="10"/>
        <v>2.3293497347287442E-2</v>
      </c>
      <c r="E50" s="229">
        <f t="shared" si="11"/>
        <v>2.2000721036115865E-2</v>
      </c>
      <c r="F50" s="87">
        <f t="shared" si="15"/>
        <v>-1.011898425222933E-2</v>
      </c>
      <c r="G50" s="83">
        <f t="shared" si="16"/>
        <v>-5.5499450850909793E-2</v>
      </c>
      <c r="I50" s="25">
        <v>1593.3969999999999</v>
      </c>
      <c r="J50" s="223">
        <v>1703.508</v>
      </c>
      <c r="K50" s="4">
        <f t="shared" si="12"/>
        <v>2.4864372736967594E-2</v>
      </c>
      <c r="L50" s="229">
        <f t="shared" si="13"/>
        <v>2.1506679563291341E-2</v>
      </c>
      <c r="M50" s="87">
        <f t="shared" si="17"/>
        <v>6.9104560884701113E-2</v>
      </c>
      <c r="N50" s="83">
        <f t="shared" si="18"/>
        <v>-0.13504033297747892</v>
      </c>
      <c r="P50" s="49">
        <f t="shared" si="14"/>
        <v>1.1233581237754888</v>
      </c>
      <c r="Q50" s="254">
        <f t="shared" si="14"/>
        <v>1.2132642959396611</v>
      </c>
      <c r="R50" s="92">
        <f t="shared" si="9"/>
        <v>8.0033401870106283E-2</v>
      </c>
    </row>
    <row r="51" spans="1:18" ht="20.100000000000001" customHeight="1" x14ac:dyDescent="0.25">
      <c r="A51" s="57" t="s">
        <v>173</v>
      </c>
      <c r="B51" s="25">
        <v>1695.34</v>
      </c>
      <c r="C51" s="223">
        <v>2211.4500000000003</v>
      </c>
      <c r="D51" s="4">
        <f t="shared" si="10"/>
        <v>2.7841058550763975E-3</v>
      </c>
      <c r="E51" s="229">
        <f t="shared" si="11"/>
        <v>3.4651758484490398E-3</v>
      </c>
      <c r="F51" s="87">
        <f t="shared" si="15"/>
        <v>0.30442861019028655</v>
      </c>
      <c r="G51" s="83">
        <f t="shared" si="16"/>
        <v>0.24462790886015118</v>
      </c>
      <c r="I51" s="25">
        <v>443.15299999999996</v>
      </c>
      <c r="J51" s="223">
        <v>581.21299999999997</v>
      </c>
      <c r="K51" s="4">
        <f t="shared" si="12"/>
        <v>6.9152391849020677E-3</v>
      </c>
      <c r="L51" s="229">
        <f t="shared" si="13"/>
        <v>7.3377769573252666E-3</v>
      </c>
      <c r="M51" s="87">
        <f t="shared" si="17"/>
        <v>0.31154025810498859</v>
      </c>
      <c r="N51" s="83">
        <f t="shared" si="18"/>
        <v>6.110240891532992E-2</v>
      </c>
      <c r="P51" s="49">
        <f t="shared" si="14"/>
        <v>2.6139476447202332</v>
      </c>
      <c r="Q51" s="254">
        <f t="shared" si="14"/>
        <v>2.6281986931651176</v>
      </c>
      <c r="R51" s="92">
        <f t="shared" si="9"/>
        <v>5.4519257390901596E-3</v>
      </c>
    </row>
    <row r="52" spans="1:18" ht="20.100000000000001" customHeight="1" x14ac:dyDescent="0.25">
      <c r="A52" s="57" t="s">
        <v>162</v>
      </c>
      <c r="B52" s="25">
        <v>1689.36</v>
      </c>
      <c r="C52" s="223">
        <v>2281.3799999999997</v>
      </c>
      <c r="D52" s="4">
        <f t="shared" si="10"/>
        <v>2.7742854337960898E-3</v>
      </c>
      <c r="E52" s="229">
        <f t="shared" si="11"/>
        <v>3.574750899696881E-3</v>
      </c>
      <c r="F52" s="87">
        <f t="shared" si="15"/>
        <v>0.35044040346640137</v>
      </c>
      <c r="G52" s="83">
        <f t="shared" si="16"/>
        <v>0.28853032069072437</v>
      </c>
      <c r="I52" s="25">
        <v>415.714</v>
      </c>
      <c r="J52" s="223">
        <v>531.55499999999995</v>
      </c>
      <c r="K52" s="4">
        <f t="shared" si="12"/>
        <v>6.4870637060166093E-3</v>
      </c>
      <c r="L52" s="229">
        <f t="shared" si="13"/>
        <v>6.7108478828777603E-3</v>
      </c>
      <c r="M52" s="87">
        <f t="shared" si="17"/>
        <v>0.27865551797630089</v>
      </c>
      <c r="N52" s="83">
        <f t="shared" si="18"/>
        <v>3.449699078083604E-2</v>
      </c>
      <c r="P52" s="49">
        <f t="shared" si="14"/>
        <v>2.4607780461239761</v>
      </c>
      <c r="Q52" s="254">
        <f t="shared" si="14"/>
        <v>2.3299713331404677</v>
      </c>
      <c r="R52" s="92">
        <f t="shared" si="9"/>
        <v>-5.315664823552245E-2</v>
      </c>
    </row>
    <row r="53" spans="1:18" ht="20.100000000000001" customHeight="1" x14ac:dyDescent="0.25">
      <c r="A53" s="57" t="s">
        <v>188</v>
      </c>
      <c r="B53" s="25">
        <v>255.42000000000002</v>
      </c>
      <c r="C53" s="223">
        <v>3054.4399999999996</v>
      </c>
      <c r="D53" s="4">
        <f t="shared" si="10"/>
        <v>4.1945351227695542E-4</v>
      </c>
      <c r="E53" s="229">
        <f t="shared" si="11"/>
        <v>4.786077785406264E-3</v>
      </c>
      <c r="F53" s="87">
        <f t="shared" si="15"/>
        <v>10.958499725941584</v>
      </c>
      <c r="G53" s="83">
        <f t="shared" si="16"/>
        <v>10.410269899578593</v>
      </c>
      <c r="I53" s="25">
        <v>34.698999999999998</v>
      </c>
      <c r="J53" s="223">
        <v>463.44400000000002</v>
      </c>
      <c r="K53" s="4">
        <f t="shared" si="12"/>
        <v>5.4146510229405385E-4</v>
      </c>
      <c r="L53" s="229">
        <f t="shared" si="13"/>
        <v>5.8509508634711389E-3</v>
      </c>
      <c r="M53" s="87">
        <f t="shared" si="17"/>
        <v>12.356119772904119</v>
      </c>
      <c r="N53" s="83">
        <f t="shared" si="18"/>
        <v>9.8057764732798205</v>
      </c>
      <c r="P53" s="49">
        <f t="shared" si="14"/>
        <v>1.3585075561819746</v>
      </c>
      <c r="Q53" s="254">
        <f t="shared" si="14"/>
        <v>1.5172797632299213</v>
      </c>
      <c r="R53" s="92">
        <f t="shared" si="9"/>
        <v>0.11687252406174976</v>
      </c>
    </row>
    <row r="54" spans="1:18" ht="20.100000000000001" customHeight="1" x14ac:dyDescent="0.25">
      <c r="A54" s="57" t="s">
        <v>189</v>
      </c>
      <c r="B54" s="25">
        <v>2156</v>
      </c>
      <c r="C54" s="223">
        <v>1716.85</v>
      </c>
      <c r="D54" s="4">
        <f t="shared" si="10"/>
        <v>3.5406067358433788E-3</v>
      </c>
      <c r="E54" s="229">
        <f t="shared" si="11"/>
        <v>2.6901748424833175E-3</v>
      </c>
      <c r="F54" s="87">
        <f t="shared" ref="F54" si="19">(C54-B54)/B54</f>
        <v>-0.20368738404452694</v>
      </c>
      <c r="G54" s="83">
        <f t="shared" ref="G54" si="20">(E54-D54)/D54</f>
        <v>-0.24019383026945718</v>
      </c>
      <c r="I54" s="25">
        <v>510.50299999999999</v>
      </c>
      <c r="J54" s="223">
        <v>405.86199999999997</v>
      </c>
      <c r="K54" s="4">
        <f t="shared" si="12"/>
        <v>7.9662111045396521E-3</v>
      </c>
      <c r="L54" s="229">
        <f t="shared" si="13"/>
        <v>5.1239817957512085E-3</v>
      </c>
      <c r="M54" s="87">
        <f t="shared" si="17"/>
        <v>-0.20497626850380904</v>
      </c>
      <c r="N54" s="83">
        <f t="shared" si="18"/>
        <v>-0.35678558746312422</v>
      </c>
      <c r="P54" s="49">
        <f t="shared" ref="P54" si="21">(I54/B54)*10</f>
        <v>2.3678246753246754</v>
      </c>
      <c r="Q54" s="254">
        <f t="shared" ref="Q54" si="22">(J54/C54)*10</f>
        <v>2.3639921950083003</v>
      </c>
      <c r="R54" s="92">
        <f t="shared" ref="R54" si="23">(Q54-P54)/P54</f>
        <v>-1.6185659167732369E-3</v>
      </c>
    </row>
    <row r="55" spans="1:18" ht="20.100000000000001" customHeight="1" x14ac:dyDescent="0.25">
      <c r="A55" s="57" t="s">
        <v>190</v>
      </c>
      <c r="B55" s="25">
        <v>4453.2099999999991</v>
      </c>
      <c r="C55" s="223">
        <v>5570.9800000000005</v>
      </c>
      <c r="D55" s="4">
        <f t="shared" si="10"/>
        <v>7.3131100751971656E-3</v>
      </c>
      <c r="E55" s="229">
        <f t="shared" si="11"/>
        <v>8.7293067210168131E-3</v>
      </c>
      <c r="F55" s="87">
        <f t="shared" ref="F55" si="24">(C55-B55)/B55</f>
        <v>0.25100320892120548</v>
      </c>
      <c r="G55" s="83">
        <f t="shared" ref="G55" si="25">(E55-D55)/D55</f>
        <v>0.19365176118745431</v>
      </c>
      <c r="I55" s="25">
        <v>198.113</v>
      </c>
      <c r="J55" s="223">
        <v>332.06600000000003</v>
      </c>
      <c r="K55" s="4">
        <f t="shared" si="12"/>
        <v>3.0914803253921409E-3</v>
      </c>
      <c r="L55" s="229">
        <f t="shared" si="13"/>
        <v>4.1923120148915673E-3</v>
      </c>
      <c r="M55" s="87">
        <f t="shared" ref="M55:M56" si="26">(J55-I55)/I55</f>
        <v>0.67614442262749053</v>
      </c>
      <c r="N55" s="83">
        <f t="shared" ref="N55:N56" si="27">(L55-K55)/K55</f>
        <v>0.35608562036046293</v>
      </c>
      <c r="P55" s="49">
        <f t="shared" ref="P55:P56" si="28">(I55/B55)*10</f>
        <v>0.44487684164905777</v>
      </c>
      <c r="Q55" s="254">
        <f t="shared" ref="Q55:Q56" si="29">(J55/C55)*10</f>
        <v>0.59606388822074385</v>
      </c>
      <c r="R55" s="92">
        <f t="shared" ref="R55:R56" si="30">(Q55-P55)/P55</f>
        <v>0.33984022636752659</v>
      </c>
    </row>
    <row r="56" spans="1:18" ht="20.100000000000001" customHeight="1" x14ac:dyDescent="0.25">
      <c r="A56" s="57" t="s">
        <v>187</v>
      </c>
      <c r="B56" s="25">
        <v>2022.5100000000002</v>
      </c>
      <c r="C56" s="223">
        <v>974.41</v>
      </c>
      <c r="D56" s="4">
        <f t="shared" si="10"/>
        <v>3.3213880006078816E-3</v>
      </c>
      <c r="E56" s="229">
        <f t="shared" si="11"/>
        <v>1.5268271941428601E-3</v>
      </c>
      <c r="F56" s="87">
        <f t="shared" si="15"/>
        <v>-0.51821746246001266</v>
      </c>
      <c r="G56" s="83">
        <f t="shared" si="16"/>
        <v>-0.54030447696462447</v>
      </c>
      <c r="I56" s="25">
        <v>309.09399999999994</v>
      </c>
      <c r="J56" s="223">
        <v>196.38499999999999</v>
      </c>
      <c r="K56" s="4">
        <f t="shared" si="12"/>
        <v>4.8232979143052615E-3</v>
      </c>
      <c r="L56" s="229">
        <f t="shared" si="13"/>
        <v>2.4793480664822062E-3</v>
      </c>
      <c r="M56" s="87">
        <f t="shared" si="26"/>
        <v>-0.36464311827469953</v>
      </c>
      <c r="N56" s="83">
        <f t="shared" si="27"/>
        <v>-0.48596414516947234</v>
      </c>
      <c r="P56" s="49">
        <f t="shared" si="28"/>
        <v>1.5282693287054201</v>
      </c>
      <c r="Q56" s="254">
        <f t="shared" si="29"/>
        <v>2.0154247185476342</v>
      </c>
      <c r="R56" s="92">
        <f t="shared" si="30"/>
        <v>0.31876278656647383</v>
      </c>
    </row>
    <row r="57" spans="1:18" ht="20.100000000000001" customHeight="1" x14ac:dyDescent="0.25">
      <c r="A57" s="57" t="s">
        <v>159</v>
      </c>
      <c r="B57" s="25">
        <v>1598.3799999999999</v>
      </c>
      <c r="C57" s="223">
        <v>1330.86</v>
      </c>
      <c r="D57" s="4">
        <f t="shared" si="10"/>
        <v>2.6248770846184319E-3</v>
      </c>
      <c r="E57" s="229">
        <f t="shared" si="11"/>
        <v>2.0853575390205013E-3</v>
      </c>
      <c r="F57" s="87">
        <f t="shared" si="15"/>
        <v>-0.16736946157984961</v>
      </c>
      <c r="G57" s="83">
        <f t="shared" si="16"/>
        <v>-0.20554087989851852</v>
      </c>
      <c r="I57" s="25">
        <v>203.22300000000001</v>
      </c>
      <c r="J57" s="223">
        <v>185.80900000000003</v>
      </c>
      <c r="K57" s="4">
        <f t="shared" si="12"/>
        <v>3.1712199914552155E-3</v>
      </c>
      <c r="L57" s="229">
        <f t="shared" si="13"/>
        <v>2.3458267428010915E-3</v>
      </c>
      <c r="M57" s="87">
        <f t="shared" si="17"/>
        <v>-8.5689119833877003E-2</v>
      </c>
      <c r="N57" s="83">
        <f t="shared" si="18"/>
        <v>-0.26027625042669017</v>
      </c>
      <c r="P57" s="49">
        <f t="shared" si="14"/>
        <v>1.2714310739623871</v>
      </c>
      <c r="Q57" s="254">
        <f t="shared" si="14"/>
        <v>1.396157371924921</v>
      </c>
      <c r="R57" s="92">
        <f t="shared" si="9"/>
        <v>9.8099142389077451E-2</v>
      </c>
    </row>
    <row r="58" spans="1:18" ht="20.100000000000001" customHeight="1" x14ac:dyDescent="0.25">
      <c r="A58" s="57" t="s">
        <v>167</v>
      </c>
      <c r="B58" s="25">
        <v>476.33</v>
      </c>
      <c r="C58" s="223">
        <v>512.52</v>
      </c>
      <c r="D58" s="4">
        <f t="shared" si="10"/>
        <v>7.8223432582758652E-4</v>
      </c>
      <c r="E58" s="229">
        <f t="shared" si="11"/>
        <v>8.0308029837758096E-4</v>
      </c>
      <c r="F58" s="87">
        <f t="shared" si="15"/>
        <v>7.5976738815527051E-2</v>
      </c>
      <c r="G58" s="83">
        <f t="shared" si="16"/>
        <v>2.6649268463052767E-2</v>
      </c>
      <c r="I58" s="25">
        <v>114.81799999999998</v>
      </c>
      <c r="J58" s="223">
        <v>126.86599999999999</v>
      </c>
      <c r="K58" s="4">
        <f t="shared" si="12"/>
        <v>1.7916925593013827E-3</v>
      </c>
      <c r="L58" s="229">
        <f t="shared" si="13"/>
        <v>1.6016751371150115E-3</v>
      </c>
      <c r="M58" s="87">
        <f t="shared" si="17"/>
        <v>0.10493128255151635</v>
      </c>
      <c r="N58" s="83">
        <f t="shared" si="18"/>
        <v>-0.10605470296782547</v>
      </c>
      <c r="P58" s="49">
        <f t="shared" si="14"/>
        <v>2.4104717317825877</v>
      </c>
      <c r="Q58" s="254">
        <f t="shared" si="14"/>
        <v>2.4753375478030124</v>
      </c>
      <c r="R58" s="92">
        <f t="shared" si="9"/>
        <v>2.6910009009919102E-2</v>
      </c>
    </row>
    <row r="59" spans="1:18" ht="20.100000000000001" customHeight="1" x14ac:dyDescent="0.25">
      <c r="A59" s="57" t="s">
        <v>172</v>
      </c>
      <c r="B59" s="25">
        <v>674.09</v>
      </c>
      <c r="C59" s="223">
        <v>544.65</v>
      </c>
      <c r="D59" s="4">
        <f t="shared" si="10"/>
        <v>1.1069979566626453E-3</v>
      </c>
      <c r="E59" s="229">
        <f t="shared" si="11"/>
        <v>8.5342559219415731E-4</v>
      </c>
      <c r="F59" s="87">
        <f>(C59-B59)/B59</f>
        <v>-0.19202183684671192</v>
      </c>
      <c r="G59" s="83">
        <f>(E59-D59)/D59</f>
        <v>-0.22906308267537617</v>
      </c>
      <c r="I59" s="25">
        <v>138.99799999999999</v>
      </c>
      <c r="J59" s="223">
        <v>120.48100000000001</v>
      </c>
      <c r="K59" s="4">
        <f t="shared" si="12"/>
        <v>2.1690125447035623E-3</v>
      </c>
      <c r="L59" s="229">
        <f t="shared" si="13"/>
        <v>1.5210649204259118E-3</v>
      </c>
      <c r="M59" s="87">
        <f>(J59-I59)/I59</f>
        <v>-0.13321774414020332</v>
      </c>
      <c r="N59" s="83">
        <f>(L59-K59)/K59</f>
        <v>-0.29872931157537641</v>
      </c>
      <c r="P59" s="49">
        <f t="shared" si="14"/>
        <v>2.0620095239508074</v>
      </c>
      <c r="Q59" s="254">
        <f t="shared" si="14"/>
        <v>2.2120811530340587</v>
      </c>
      <c r="R59" s="92">
        <f>(Q59-P59)/P59</f>
        <v>7.2779309377637741E-2</v>
      </c>
    </row>
    <row r="60" spans="1:18" ht="20.100000000000001" customHeight="1" x14ac:dyDescent="0.25">
      <c r="A60" s="57" t="s">
        <v>186</v>
      </c>
      <c r="B60" s="25">
        <v>253.37</v>
      </c>
      <c r="C60" s="223">
        <v>374.94</v>
      </c>
      <c r="D60" s="4">
        <f t="shared" si="10"/>
        <v>4.1608697989825458E-4</v>
      </c>
      <c r="E60" s="229">
        <f t="shared" si="11"/>
        <v>5.8750278442536922E-4</v>
      </c>
      <c r="F60" s="87">
        <f>(C60-B60)/B60</f>
        <v>0.47981213245451315</v>
      </c>
      <c r="G60" s="83">
        <f>(E60-D60)/D60</f>
        <v>0.41197108491361784</v>
      </c>
      <c r="I60" s="25">
        <v>61.911000000000008</v>
      </c>
      <c r="J60" s="223">
        <v>93.718999999999994</v>
      </c>
      <c r="K60" s="4">
        <f t="shared" si="12"/>
        <v>9.6609832986907908E-4</v>
      </c>
      <c r="L60" s="229">
        <f t="shared" si="13"/>
        <v>1.1831963818145269E-3</v>
      </c>
      <c r="M60" s="87">
        <f>(J60-I60)/I60</f>
        <v>0.5137697662773979</v>
      </c>
      <c r="N60" s="83">
        <f>(L60-K60)/K60</f>
        <v>0.22471631016572391</v>
      </c>
      <c r="P60" s="49">
        <f t="shared" si="14"/>
        <v>2.4435015984528556</v>
      </c>
      <c r="Q60" s="254">
        <f t="shared" si="14"/>
        <v>2.4995732650557421</v>
      </c>
      <c r="R60" s="92">
        <f>(Q60-P60)/P60</f>
        <v>2.2947260046152274E-2</v>
      </c>
    </row>
    <row r="61" spans="1:18" ht="20.100000000000001" customHeight="1" thickBot="1" x14ac:dyDescent="0.3">
      <c r="A61" s="14" t="s">
        <v>18</v>
      </c>
      <c r="B61" s="25">
        <f>B62-SUM(B39:B60)</f>
        <v>1981.5900000000838</v>
      </c>
      <c r="C61" s="223">
        <f>C62-SUM(C39:C60)</f>
        <v>761.52000000025146</v>
      </c>
      <c r="D61" s="4">
        <f t="shared" si="10"/>
        <v>3.2541887299073181E-3</v>
      </c>
      <c r="E61" s="229">
        <f t="shared" si="11"/>
        <v>1.1932445735204429E-3</v>
      </c>
      <c r="F61" s="87">
        <f t="shared" si="15"/>
        <v>-0.61570254189806206</v>
      </c>
      <c r="G61" s="83">
        <f t="shared" si="16"/>
        <v>-0.63332041483825452</v>
      </c>
      <c r="I61" s="25">
        <f>I62-SUM(I39:I60)</f>
        <v>399.25800000001618</v>
      </c>
      <c r="J61" s="223">
        <f>J62-SUM(J39:J60)</f>
        <v>170.84000000002561</v>
      </c>
      <c r="K61" s="4">
        <f t="shared" si="12"/>
        <v>6.2302738929573805E-3</v>
      </c>
      <c r="L61" s="229">
        <f t="shared" si="13"/>
        <v>2.1568440750458721E-3</v>
      </c>
      <c r="M61" s="87">
        <f t="shared" si="17"/>
        <v>-0.57210625710688656</v>
      </c>
      <c r="N61" s="83">
        <f t="shared" si="18"/>
        <v>-0.653812318350251</v>
      </c>
      <c r="P61" s="49">
        <f t="shared" si="14"/>
        <v>2.0148365706326703</v>
      </c>
      <c r="Q61" s="254">
        <f t="shared" si="14"/>
        <v>2.2434079209997009</v>
      </c>
      <c r="R61" s="92">
        <f t="shared" si="9"/>
        <v>0.11344411437561799</v>
      </c>
    </row>
    <row r="62" spans="1:18" ht="26.25" customHeight="1" thickBot="1" x14ac:dyDescent="0.3">
      <c r="A62" s="18" t="s">
        <v>19</v>
      </c>
      <c r="B62" s="61">
        <v>608935.17999999993</v>
      </c>
      <c r="C62" s="251">
        <v>638192.72</v>
      </c>
      <c r="D62" s="58">
        <f>SUM(D39:D61)</f>
        <v>1</v>
      </c>
      <c r="E62" s="252">
        <f>SUM(E39:E61)</f>
        <v>1.0000000000000004</v>
      </c>
      <c r="F62" s="97">
        <f t="shared" si="15"/>
        <v>4.8047051576162902E-2</v>
      </c>
      <c r="G62" s="99">
        <v>0</v>
      </c>
      <c r="H62" s="2"/>
      <c r="I62" s="61">
        <v>64083.539000000012</v>
      </c>
      <c r="J62" s="251">
        <v>79208.322</v>
      </c>
      <c r="K62" s="58">
        <f>SUM(K39:K61)</f>
        <v>1</v>
      </c>
      <c r="L62" s="252">
        <f>SUM(L39:L61)</f>
        <v>1.0000000000000002</v>
      </c>
      <c r="M62" s="97">
        <f t="shared" si="17"/>
        <v>0.23601666256290849</v>
      </c>
      <c r="N62" s="99">
        <v>0</v>
      </c>
      <c r="O62" s="2"/>
      <c r="P62" s="40">
        <f t="shared" si="14"/>
        <v>1.05238687309871</v>
      </c>
      <c r="Q62" s="244">
        <f t="shared" si="14"/>
        <v>1.2411348408988434</v>
      </c>
      <c r="R62" s="98">
        <f t="shared" si="9"/>
        <v>0.17935226353058994</v>
      </c>
    </row>
    <row r="64" spans="1:18" ht="15.75" thickBot="1" x14ac:dyDescent="0.3"/>
    <row r="65" spans="1:18" x14ac:dyDescent="0.25">
      <c r="A65" s="418" t="s">
        <v>16</v>
      </c>
      <c r="B65" s="404" t="s">
        <v>1</v>
      </c>
      <c r="C65" s="399"/>
      <c r="D65" s="404" t="s">
        <v>13</v>
      </c>
      <c r="E65" s="399"/>
      <c r="F65" s="416" t="s">
        <v>115</v>
      </c>
      <c r="G65" s="417"/>
      <c r="I65" s="414" t="s">
        <v>20</v>
      </c>
      <c r="J65" s="415"/>
      <c r="K65" s="404" t="s">
        <v>13</v>
      </c>
      <c r="L65" s="405"/>
      <c r="M65" s="421" t="s">
        <v>115</v>
      </c>
      <c r="N65" s="417"/>
      <c r="P65" s="410" t="s">
        <v>23</v>
      </c>
      <c r="Q65" s="399"/>
      <c r="R65" s="208" t="s">
        <v>0</v>
      </c>
    </row>
    <row r="66" spans="1:18" x14ac:dyDescent="0.25">
      <c r="A66" s="419"/>
      <c r="B66" s="407" t="str">
        <f>B5</f>
        <v>jan-dez</v>
      </c>
      <c r="C66" s="395"/>
      <c r="D66" s="407" t="str">
        <f>B5</f>
        <v>jan-dez</v>
      </c>
      <c r="E66" s="395"/>
      <c r="F66" s="407" t="str">
        <f>B5</f>
        <v>jan-dez</v>
      </c>
      <c r="G66" s="396"/>
      <c r="I66" s="409" t="str">
        <f>B5</f>
        <v>jan-dez</v>
      </c>
      <c r="J66" s="395"/>
      <c r="K66" s="407" t="str">
        <f>B5</f>
        <v>jan-dez</v>
      </c>
      <c r="L66" s="408"/>
      <c r="M66" s="395" t="str">
        <f>B5</f>
        <v>jan-dez</v>
      </c>
      <c r="N66" s="396"/>
      <c r="P66" s="409" t="str">
        <f>B5</f>
        <v>jan-dez</v>
      </c>
      <c r="Q66" s="408"/>
      <c r="R66" s="209" t="str">
        <f>R37</f>
        <v>2018/2017</v>
      </c>
    </row>
    <row r="67" spans="1:18" ht="19.5" customHeight="1" thickBot="1" x14ac:dyDescent="0.3">
      <c r="A67" s="420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169</v>
      </c>
      <c r="B68" s="59">
        <v>189151.44</v>
      </c>
      <c r="C68" s="245">
        <v>172464.33000000002</v>
      </c>
      <c r="D68" s="4">
        <f>B68/$B$96</f>
        <v>0.34358735013829289</v>
      </c>
      <c r="E68" s="247">
        <f>C68/$C$96</f>
        <v>0.34075535421080222</v>
      </c>
      <c r="F68" s="100">
        <f t="shared" ref="F68:F82" si="31">(C68-B68)/B68</f>
        <v>-8.8220898556204408E-2</v>
      </c>
      <c r="G68" s="101">
        <f t="shared" ref="G68:G82" si="32">(E68-D68)/D68</f>
        <v>-8.242433623795526E-3</v>
      </c>
      <c r="I68" s="25">
        <v>18753.857999999997</v>
      </c>
      <c r="J68" s="245">
        <v>18545.923000000003</v>
      </c>
      <c r="K68" s="63">
        <f>I68/$I$96</f>
        <v>0.33636366636517928</v>
      </c>
      <c r="L68" s="247">
        <f>J68/$J$96</f>
        <v>0.32368259189536336</v>
      </c>
      <c r="M68" s="100">
        <f t="shared" ref="M68:M82" si="33">(J68-I68)/I68</f>
        <v>-1.1087585285118084E-2</v>
      </c>
      <c r="N68" s="101">
        <f t="shared" ref="N68:N82" si="34">(L68-K68)/K68</f>
        <v>-3.7700488304371393E-2</v>
      </c>
      <c r="P68" s="64">
        <f t="shared" ref="P68:Q96" si="35">(I68/B68)*10</f>
        <v>0.99147318148886399</v>
      </c>
      <c r="Q68" s="249">
        <f t="shared" si="35"/>
        <v>1.0753483343483259</v>
      </c>
      <c r="R68" s="104">
        <f t="shared" si="9"/>
        <v>8.459649179164809E-2</v>
      </c>
    </row>
    <row r="69" spans="1:18" ht="20.100000000000001" customHeight="1" x14ac:dyDescent="0.25">
      <c r="A69" s="57" t="s">
        <v>156</v>
      </c>
      <c r="B69" s="25">
        <v>33635.01</v>
      </c>
      <c r="C69" s="223">
        <v>32689.870000000003</v>
      </c>
      <c r="D69" s="4">
        <f t="shared" ref="D69:D95" si="36">B69/$B$96</f>
        <v>6.1096885954317781E-2</v>
      </c>
      <c r="E69" s="229">
        <f t="shared" ref="E69:E95" si="37">C69/$C$96</f>
        <v>6.4588707885016444E-2</v>
      </c>
      <c r="F69" s="102">
        <f t="shared" si="31"/>
        <v>-2.8099887587368023E-2</v>
      </c>
      <c r="G69" s="83">
        <f t="shared" si="32"/>
        <v>5.7152207942471944E-2</v>
      </c>
      <c r="I69" s="25">
        <v>5050.2740000000003</v>
      </c>
      <c r="J69" s="223">
        <v>5045.72</v>
      </c>
      <c r="K69" s="31">
        <f t="shared" ref="K69:K96" si="38">I69/$I$96</f>
        <v>9.0580225081620003E-2</v>
      </c>
      <c r="L69" s="229">
        <f t="shared" ref="L69:L96" si="39">J69/$J$96</f>
        <v>8.8063113794782433E-2</v>
      </c>
      <c r="M69" s="102">
        <f t="shared" si="33"/>
        <v>-9.017332524928523E-4</v>
      </c>
      <c r="N69" s="83">
        <f t="shared" si="34"/>
        <v>-2.778875063038817E-2</v>
      </c>
      <c r="P69" s="62">
        <f t="shared" si="35"/>
        <v>1.5014932357683257</v>
      </c>
      <c r="Q69" s="236">
        <f t="shared" si="35"/>
        <v>1.5435117973855508</v>
      </c>
      <c r="R69" s="92">
        <f t="shared" si="9"/>
        <v>2.798451609122557E-2</v>
      </c>
    </row>
    <row r="70" spans="1:18" ht="20.100000000000001" customHeight="1" x14ac:dyDescent="0.25">
      <c r="A70" s="57" t="s">
        <v>149</v>
      </c>
      <c r="B70" s="25">
        <v>25969.899999999998</v>
      </c>
      <c r="C70" s="223">
        <v>25339.53</v>
      </c>
      <c r="D70" s="4">
        <f t="shared" si="36"/>
        <v>4.7173466532194792E-2</v>
      </c>
      <c r="E70" s="229">
        <f t="shared" si="37"/>
        <v>5.0065892006104964E-2</v>
      </c>
      <c r="F70" s="102">
        <f t="shared" si="31"/>
        <v>-2.4273100782059194E-2</v>
      </c>
      <c r="G70" s="83">
        <f t="shared" si="32"/>
        <v>6.1314668743628564E-2</v>
      </c>
      <c r="I70" s="25">
        <v>4569.6110000000008</v>
      </c>
      <c r="J70" s="223">
        <v>4674.5890000000009</v>
      </c>
      <c r="K70" s="31">
        <f t="shared" si="38"/>
        <v>8.1959195266523496E-2</v>
      </c>
      <c r="L70" s="229">
        <f t="shared" si="39"/>
        <v>8.1585752489404528E-2</v>
      </c>
      <c r="M70" s="102">
        <f t="shared" si="33"/>
        <v>2.2973071449626684E-2</v>
      </c>
      <c r="N70" s="83">
        <f t="shared" si="34"/>
        <v>-4.5564475822946733E-3</v>
      </c>
      <c r="P70" s="62">
        <f t="shared" si="35"/>
        <v>1.7595797442423733</v>
      </c>
      <c r="Q70" s="236">
        <f t="shared" si="35"/>
        <v>1.8447812567952133</v>
      </c>
      <c r="R70" s="92">
        <f t="shared" si="9"/>
        <v>4.8421512484235527E-2</v>
      </c>
    </row>
    <row r="71" spans="1:18" ht="20.100000000000001" customHeight="1" x14ac:dyDescent="0.25">
      <c r="A71" s="57" t="s">
        <v>161</v>
      </c>
      <c r="B71" s="25">
        <v>47842.32</v>
      </c>
      <c r="C71" s="223">
        <v>30784.89</v>
      </c>
      <c r="D71" s="4">
        <f t="shared" si="36"/>
        <v>8.6903995831426148E-2</v>
      </c>
      <c r="E71" s="229">
        <f t="shared" si="37"/>
        <v>6.0824844744942805E-2</v>
      </c>
      <c r="F71" s="102">
        <f t="shared" si="31"/>
        <v>-0.35653434030791148</v>
      </c>
      <c r="G71" s="83">
        <f t="shared" si="32"/>
        <v>-0.30009150715084409</v>
      </c>
      <c r="I71" s="25">
        <v>5220.2080000000005</v>
      </c>
      <c r="J71" s="223">
        <v>4508.3410000000003</v>
      </c>
      <c r="K71" s="31">
        <f t="shared" si="38"/>
        <v>9.3628111190179664E-2</v>
      </c>
      <c r="L71" s="229">
        <f t="shared" si="39"/>
        <v>7.8684220786861575E-2</v>
      </c>
      <c r="M71" s="102">
        <f t="shared" si="33"/>
        <v>-0.13636755470280112</v>
      </c>
      <c r="N71" s="83">
        <f t="shared" si="34"/>
        <v>-0.159609012863281</v>
      </c>
      <c r="P71" s="62">
        <f t="shared" si="35"/>
        <v>1.0911276877877161</v>
      </c>
      <c r="Q71" s="236">
        <f t="shared" si="35"/>
        <v>1.4644655218842753</v>
      </c>
      <c r="R71" s="92">
        <f t="shared" si="9"/>
        <v>0.34215778618312709</v>
      </c>
    </row>
    <row r="72" spans="1:18" ht="20.100000000000001" customHeight="1" x14ac:dyDescent="0.25">
      <c r="A72" s="57" t="s">
        <v>185</v>
      </c>
      <c r="B72" s="25">
        <v>80369.819999999992</v>
      </c>
      <c r="C72" s="223">
        <v>71325.95</v>
      </c>
      <c r="D72" s="4">
        <f t="shared" si="36"/>
        <v>0.14598912641051831</v>
      </c>
      <c r="E72" s="229">
        <f t="shared" si="37"/>
        <v>0.14092594890011148</v>
      </c>
      <c r="F72" s="102">
        <f t="shared" si="31"/>
        <v>-0.11252818533125987</v>
      </c>
      <c r="G72" s="83">
        <f t="shared" si="32"/>
        <v>-3.4681881006461281E-2</v>
      </c>
      <c r="I72" s="25">
        <v>3786.5940000000001</v>
      </c>
      <c r="J72" s="223">
        <v>4312.2869999999994</v>
      </c>
      <c r="K72" s="31">
        <f t="shared" si="38"/>
        <v>6.7915233275008799E-2</v>
      </c>
      <c r="L72" s="229">
        <f t="shared" si="39"/>
        <v>7.5262484005604924E-2</v>
      </c>
      <c r="M72" s="102">
        <f t="shared" si="33"/>
        <v>0.13883004092860213</v>
      </c>
      <c r="N72" s="83">
        <f t="shared" si="34"/>
        <v>0.10818266206706441</v>
      </c>
      <c r="P72" s="62">
        <f t="shared" si="35"/>
        <v>0.47114625863290482</v>
      </c>
      <c r="Q72" s="236">
        <f t="shared" si="35"/>
        <v>0.60458879271849864</v>
      </c>
      <c r="R72" s="92">
        <f t="shared" ref="R72:R86" si="40">(Q72-P72)/P72</f>
        <v>0.28322953146820168</v>
      </c>
    </row>
    <row r="73" spans="1:18" ht="20.100000000000001" customHeight="1" x14ac:dyDescent="0.25">
      <c r="A73" s="57" t="s">
        <v>155</v>
      </c>
      <c r="B73" s="25">
        <v>27688.310000000009</v>
      </c>
      <c r="C73" s="223">
        <v>23955.239999999998</v>
      </c>
      <c r="D73" s="4">
        <f t="shared" si="36"/>
        <v>5.029490160216385E-2</v>
      </c>
      <c r="E73" s="229">
        <f t="shared" si="37"/>
        <v>4.7330809167349427E-2</v>
      </c>
      <c r="F73" s="102">
        <f t="shared" si="31"/>
        <v>-0.13482476900901533</v>
      </c>
      <c r="G73" s="83">
        <f t="shared" si="32"/>
        <v>-5.8934252586089107E-2</v>
      </c>
      <c r="I73" s="25">
        <v>3789.6409999999996</v>
      </c>
      <c r="J73" s="223">
        <v>3331.04</v>
      </c>
      <c r="K73" s="31">
        <f t="shared" si="38"/>
        <v>6.7969883368414349E-2</v>
      </c>
      <c r="L73" s="229">
        <f t="shared" si="39"/>
        <v>5.8136748486830828E-2</v>
      </c>
      <c r="M73" s="102">
        <f t="shared" si="33"/>
        <v>-0.12101436521295809</v>
      </c>
      <c r="N73" s="83">
        <f t="shared" si="34"/>
        <v>-0.1446689974188331</v>
      </c>
      <c r="P73" s="62">
        <f t="shared" si="35"/>
        <v>1.3686790562515365</v>
      </c>
      <c r="Q73" s="236">
        <f t="shared" si="35"/>
        <v>1.3905266655646114</v>
      </c>
      <c r="R73" s="92">
        <f t="shared" si="40"/>
        <v>1.5962551054817684E-2</v>
      </c>
    </row>
    <row r="74" spans="1:18" ht="20.100000000000001" customHeight="1" x14ac:dyDescent="0.25">
      <c r="A74" s="57" t="s">
        <v>152</v>
      </c>
      <c r="B74" s="25">
        <v>9495.4399999999987</v>
      </c>
      <c r="C74" s="223">
        <v>14262.16</v>
      </c>
      <c r="D74" s="4">
        <f t="shared" si="36"/>
        <v>1.7248153479546079E-2</v>
      </c>
      <c r="E74" s="229">
        <f t="shared" si="37"/>
        <v>2.8179203100207065E-2</v>
      </c>
      <c r="F74" s="102">
        <f t="shared" si="31"/>
        <v>0.50200096046102149</v>
      </c>
      <c r="G74" s="83">
        <f t="shared" si="32"/>
        <v>0.63375187573694181</v>
      </c>
      <c r="I74" s="25">
        <v>1568.7359999999999</v>
      </c>
      <c r="J74" s="223">
        <v>2650.8570000000004</v>
      </c>
      <c r="K74" s="31">
        <f t="shared" si="38"/>
        <v>2.81363862581793E-2</v>
      </c>
      <c r="L74" s="229">
        <f t="shared" si="39"/>
        <v>4.6265492664019324E-2</v>
      </c>
      <c r="M74" s="102">
        <f t="shared" si="33"/>
        <v>0.68980440303531032</v>
      </c>
      <c r="N74" s="83">
        <f t="shared" si="34"/>
        <v>0.64432959654048882</v>
      </c>
      <c r="P74" s="62">
        <f t="shared" si="35"/>
        <v>1.6520940577793131</v>
      </c>
      <c r="Q74" s="236">
        <f t="shared" si="35"/>
        <v>1.8586644659714939</v>
      </c>
      <c r="R74" s="92">
        <f t="shared" si="40"/>
        <v>0.12503550098705976</v>
      </c>
    </row>
    <row r="75" spans="1:18" ht="20.100000000000001" customHeight="1" x14ac:dyDescent="0.25">
      <c r="A75" s="57" t="s">
        <v>191</v>
      </c>
      <c r="B75" s="25">
        <v>23919.87</v>
      </c>
      <c r="C75" s="223">
        <v>27815.86</v>
      </c>
      <c r="D75" s="4">
        <f t="shared" si="36"/>
        <v>4.3449654673273684E-2</v>
      </c>
      <c r="E75" s="229">
        <f t="shared" si="37"/>
        <v>5.4958629572724307E-2</v>
      </c>
      <c r="F75" s="102">
        <f t="shared" si="31"/>
        <v>0.1628767213199738</v>
      </c>
      <c r="G75" s="83">
        <f t="shared" si="32"/>
        <v>0.26488069896053534</v>
      </c>
      <c r="I75" s="25">
        <v>1897.9119999999998</v>
      </c>
      <c r="J75" s="223">
        <v>2322.8649999999993</v>
      </c>
      <c r="K75" s="31">
        <f t="shared" si="38"/>
        <v>3.4040389916489194E-2</v>
      </c>
      <c r="L75" s="229">
        <f t="shared" si="39"/>
        <v>4.0541037716107356E-2</v>
      </c>
      <c r="M75" s="102">
        <f t="shared" si="33"/>
        <v>0.22390553408166425</v>
      </c>
      <c r="N75" s="83">
        <f t="shared" si="34"/>
        <v>0.19096866444732591</v>
      </c>
      <c r="P75" s="62">
        <f t="shared" si="35"/>
        <v>0.79344578377725294</v>
      </c>
      <c r="Q75" s="236">
        <f t="shared" si="35"/>
        <v>0.83508652977114473</v>
      </c>
      <c r="R75" s="92">
        <f t="shared" si="40"/>
        <v>5.248089642074618E-2</v>
      </c>
    </row>
    <row r="76" spans="1:18" ht="20.100000000000001" customHeight="1" x14ac:dyDescent="0.25">
      <c r="A76" s="57" t="s">
        <v>193</v>
      </c>
      <c r="B76" s="25">
        <v>47757.77</v>
      </c>
      <c r="C76" s="223">
        <v>40767.270000000004</v>
      </c>
      <c r="D76" s="4">
        <f t="shared" si="36"/>
        <v>8.675041354596115E-2</v>
      </c>
      <c r="E76" s="229">
        <f t="shared" si="37"/>
        <v>8.0548050307315211E-2</v>
      </c>
      <c r="F76" s="102">
        <f t="shared" si="31"/>
        <v>-0.14637408739980937</v>
      </c>
      <c r="G76" s="83">
        <f t="shared" si="32"/>
        <v>-7.1496641746380499E-2</v>
      </c>
      <c r="I76" s="25">
        <v>1974.9939999999999</v>
      </c>
      <c r="J76" s="223">
        <v>1707.175</v>
      </c>
      <c r="K76" s="31">
        <f t="shared" si="38"/>
        <v>3.5422909936143859E-2</v>
      </c>
      <c r="L76" s="229">
        <f t="shared" si="39"/>
        <v>2.9795380301048745E-2</v>
      </c>
      <c r="M76" s="102">
        <f t="shared" si="33"/>
        <v>-0.13560496892648785</v>
      </c>
      <c r="N76" s="83">
        <f t="shared" si="34"/>
        <v>-0.15886694924950392</v>
      </c>
      <c r="P76" s="62">
        <f t="shared" si="35"/>
        <v>0.41354401597897056</v>
      </c>
      <c r="Q76" s="236">
        <f t="shared" si="35"/>
        <v>0.41876117777815386</v>
      </c>
      <c r="R76" s="92">
        <f t="shared" si="40"/>
        <v>1.2615735200116166E-2</v>
      </c>
    </row>
    <row r="77" spans="1:18" ht="20.100000000000001" customHeight="1" x14ac:dyDescent="0.25">
      <c r="A77" s="57" t="s">
        <v>174</v>
      </c>
      <c r="B77" s="25">
        <v>5260.1799999999994</v>
      </c>
      <c r="C77" s="223">
        <v>5347.67</v>
      </c>
      <c r="D77" s="4">
        <f t="shared" si="36"/>
        <v>9.5549434223204718E-3</v>
      </c>
      <c r="E77" s="229">
        <f t="shared" si="37"/>
        <v>1.056593664934935E-2</v>
      </c>
      <c r="F77" s="102">
        <f t="shared" si="31"/>
        <v>1.6632510674539788E-2</v>
      </c>
      <c r="G77" s="83">
        <f t="shared" si="32"/>
        <v>0.10580839491599553</v>
      </c>
      <c r="I77" s="25">
        <v>1284.8470000000002</v>
      </c>
      <c r="J77" s="223">
        <v>1251.0319999999999</v>
      </c>
      <c r="K77" s="31">
        <f t="shared" si="38"/>
        <v>2.3044636876225769E-2</v>
      </c>
      <c r="L77" s="229">
        <f t="shared" si="39"/>
        <v>2.1834301819544929E-2</v>
      </c>
      <c r="M77" s="102">
        <f t="shared" si="33"/>
        <v>-2.631830871691359E-2</v>
      </c>
      <c r="N77" s="83">
        <f t="shared" si="34"/>
        <v>-5.2521333409661787E-2</v>
      </c>
      <c r="P77" s="62">
        <f t="shared" si="35"/>
        <v>2.4425913181678198</v>
      </c>
      <c r="Q77" s="236">
        <f t="shared" si="35"/>
        <v>2.3393964100253006</v>
      </c>
      <c r="R77" s="92">
        <f t="shared" si="40"/>
        <v>-4.2248126968667594E-2</v>
      </c>
    </row>
    <row r="78" spans="1:18" ht="20.100000000000001" customHeight="1" x14ac:dyDescent="0.25">
      <c r="A78" s="57" t="s">
        <v>170</v>
      </c>
      <c r="B78" s="25">
        <v>10451.130000000003</v>
      </c>
      <c r="C78" s="223">
        <v>9405.0300000000007</v>
      </c>
      <c r="D78" s="4">
        <f t="shared" si="36"/>
        <v>1.8984132833727397E-2</v>
      </c>
      <c r="E78" s="229">
        <f t="shared" si="37"/>
        <v>1.858247632431136E-2</v>
      </c>
      <c r="F78" s="102">
        <f t="shared" si="31"/>
        <v>-0.10009443954864229</v>
      </c>
      <c r="G78" s="83">
        <f t="shared" si="32"/>
        <v>-2.115748519745134E-2</v>
      </c>
      <c r="I78" s="25">
        <v>1102.8479999999997</v>
      </c>
      <c r="J78" s="223">
        <v>1065.3740000000003</v>
      </c>
      <c r="K78" s="31">
        <f t="shared" si="38"/>
        <v>1.9780356485769767E-2</v>
      </c>
      <c r="L78" s="229">
        <f t="shared" si="39"/>
        <v>1.8594006761374501E-2</v>
      </c>
      <c r="M78" s="102">
        <f t="shared" si="33"/>
        <v>-3.397929723769684E-2</v>
      </c>
      <c r="N78" s="83">
        <f t="shared" si="34"/>
        <v>-5.9976154891280165E-2</v>
      </c>
      <c r="P78" s="62">
        <f t="shared" si="35"/>
        <v>1.0552428302011356</v>
      </c>
      <c r="Q78" s="236">
        <f t="shared" si="35"/>
        <v>1.1327704430501553</v>
      </c>
      <c r="R78" s="92">
        <f t="shared" si="40"/>
        <v>7.3468978542353541E-2</v>
      </c>
    </row>
    <row r="79" spans="1:18" ht="20.100000000000001" customHeight="1" x14ac:dyDescent="0.25">
      <c r="A79" s="57" t="s">
        <v>164</v>
      </c>
      <c r="B79" s="25">
        <v>7019.55</v>
      </c>
      <c r="C79" s="223">
        <v>8617.73</v>
      </c>
      <c r="D79" s="4">
        <f t="shared" si="36"/>
        <v>1.2750780980907435E-2</v>
      </c>
      <c r="E79" s="229">
        <f t="shared" si="37"/>
        <v>1.7026927473310315E-2</v>
      </c>
      <c r="F79" s="102">
        <f t="shared" si="31"/>
        <v>0.22767556324835628</v>
      </c>
      <c r="G79" s="83">
        <f t="shared" si="32"/>
        <v>0.33536349646392877</v>
      </c>
      <c r="I79" s="25">
        <v>631.57100000000003</v>
      </c>
      <c r="J79" s="223">
        <v>865.80799999999999</v>
      </c>
      <c r="K79" s="31">
        <f t="shared" si="38"/>
        <v>1.1327671198636712E-2</v>
      </c>
      <c r="L79" s="229">
        <f t="shared" si="39"/>
        <v>1.5110974930918279E-2</v>
      </c>
      <c r="M79" s="102">
        <f t="shared" si="33"/>
        <v>0.370879916905621</v>
      </c>
      <c r="N79" s="83">
        <f t="shared" si="34"/>
        <v>0.33398777788826434</v>
      </c>
      <c r="P79" s="62">
        <f t="shared" si="35"/>
        <v>0.89973146426765249</v>
      </c>
      <c r="Q79" s="236">
        <f t="shared" si="35"/>
        <v>1.0046822074954773</v>
      </c>
      <c r="R79" s="92">
        <f t="shared" si="40"/>
        <v>0.1166467411620986</v>
      </c>
    </row>
    <row r="80" spans="1:18" ht="20.100000000000001" customHeight="1" x14ac:dyDescent="0.25">
      <c r="A80" s="57" t="s">
        <v>165</v>
      </c>
      <c r="B80" s="25">
        <v>560.33000000000004</v>
      </c>
      <c r="C80" s="223">
        <v>3596.4700000000003</v>
      </c>
      <c r="D80" s="4">
        <f t="shared" si="36"/>
        <v>1.0178209581856192E-3</v>
      </c>
      <c r="E80" s="229">
        <f t="shared" si="37"/>
        <v>7.1059123284132079E-3</v>
      </c>
      <c r="F80" s="102">
        <f t="shared" si="31"/>
        <v>5.41848553530955</v>
      </c>
      <c r="G80" s="83">
        <f t="shared" si="32"/>
        <v>5.9814953909775044</v>
      </c>
      <c r="I80" s="25">
        <v>159.07200000000003</v>
      </c>
      <c r="J80" s="223">
        <v>768.50000000000011</v>
      </c>
      <c r="K80" s="31">
        <f t="shared" si="38"/>
        <v>2.8530684798851423E-3</v>
      </c>
      <c r="L80" s="229">
        <f t="shared" si="39"/>
        <v>1.3412655270464929E-2</v>
      </c>
      <c r="M80" s="102">
        <f t="shared" si="33"/>
        <v>3.8311456447394892</v>
      </c>
      <c r="N80" s="83">
        <f t="shared" si="34"/>
        <v>3.7011333113900196</v>
      </c>
      <c r="P80" s="62">
        <f t="shared" si="35"/>
        <v>2.8388985062373964</v>
      </c>
      <c r="Q80" s="236">
        <f t="shared" si="35"/>
        <v>2.1368174904837245</v>
      </c>
      <c r="R80" s="92">
        <f t="shared" si="40"/>
        <v>-0.24730754347544187</v>
      </c>
    </row>
    <row r="81" spans="1:18" ht="20.100000000000001" customHeight="1" x14ac:dyDescent="0.25">
      <c r="A81" s="57" t="s">
        <v>192</v>
      </c>
      <c r="B81" s="25">
        <v>7819.3099999999995</v>
      </c>
      <c r="C81" s="223">
        <v>4289.2299999999996</v>
      </c>
      <c r="D81" s="4">
        <f t="shared" si="36"/>
        <v>1.4203518634644573E-2</v>
      </c>
      <c r="E81" s="229">
        <f t="shared" si="37"/>
        <v>8.4746688659712941E-3</v>
      </c>
      <c r="F81" s="102">
        <f t="shared" si="31"/>
        <v>-0.45145671421135625</v>
      </c>
      <c r="G81" s="83">
        <f t="shared" si="32"/>
        <v>-0.40334018041837399</v>
      </c>
      <c r="I81" s="25">
        <v>693.1049999999999</v>
      </c>
      <c r="J81" s="223">
        <v>668.39</v>
      </c>
      <c r="K81" s="31">
        <f t="shared" si="38"/>
        <v>1.2431326875570754E-2</v>
      </c>
      <c r="L81" s="229">
        <f t="shared" si="39"/>
        <v>1.166543221369688E-2</v>
      </c>
      <c r="M81" s="102">
        <f t="shared" si="33"/>
        <v>-3.565837787925339E-2</v>
      </c>
      <c r="N81" s="83">
        <f t="shared" si="34"/>
        <v>-6.1610049316534486E-2</v>
      </c>
      <c r="P81" s="62">
        <f t="shared" si="35"/>
        <v>0.88640174133011729</v>
      </c>
      <c r="Q81" s="236">
        <f t="shared" si="35"/>
        <v>1.5582983425929597</v>
      </c>
      <c r="R81" s="92">
        <f t="shared" si="40"/>
        <v>0.75800460438469741</v>
      </c>
    </row>
    <row r="82" spans="1:18" ht="20.100000000000001" customHeight="1" x14ac:dyDescent="0.25">
      <c r="A82" s="57" t="s">
        <v>197</v>
      </c>
      <c r="B82" s="25">
        <v>1916.2</v>
      </c>
      <c r="C82" s="223">
        <v>2549.52</v>
      </c>
      <c r="D82" s="4">
        <f t="shared" si="36"/>
        <v>3.480714079337682E-3</v>
      </c>
      <c r="E82" s="229">
        <f t="shared" si="37"/>
        <v>5.0373465090869773E-3</v>
      </c>
      <c r="F82" s="102">
        <f t="shared" si="31"/>
        <v>0.33050829767247675</v>
      </c>
      <c r="G82" s="83">
        <f t="shared" si="32"/>
        <v>0.44721640280361513</v>
      </c>
      <c r="I82" s="25">
        <v>351.976</v>
      </c>
      <c r="J82" s="223">
        <v>511.28399999999999</v>
      </c>
      <c r="K82" s="31">
        <f t="shared" si="38"/>
        <v>6.3129377343344693E-3</v>
      </c>
      <c r="L82" s="229">
        <f t="shared" si="39"/>
        <v>8.9234561318209359E-3</v>
      </c>
      <c r="M82" s="102">
        <f t="shared" si="33"/>
        <v>0.4526104052549037</v>
      </c>
      <c r="N82" s="83">
        <f t="shared" si="34"/>
        <v>0.41351879383959678</v>
      </c>
      <c r="P82" s="62">
        <f t="shared" si="35"/>
        <v>1.8368437532616635</v>
      </c>
      <c r="Q82" s="236">
        <f t="shared" si="35"/>
        <v>2.0054127835827922</v>
      </c>
      <c r="R82" s="92">
        <f t="shared" si="40"/>
        <v>9.1771022996268728E-2</v>
      </c>
    </row>
    <row r="83" spans="1:18" ht="20.100000000000001" customHeight="1" x14ac:dyDescent="0.25">
      <c r="A83" s="57" t="s">
        <v>199</v>
      </c>
      <c r="B83" s="25">
        <v>441.95999999999992</v>
      </c>
      <c r="C83" s="223">
        <v>5290.96</v>
      </c>
      <c r="D83" s="4">
        <f t="shared" si="36"/>
        <v>8.028057585346424E-4</v>
      </c>
      <c r="E83" s="229">
        <f t="shared" si="37"/>
        <v>1.0453888922510446E-2</v>
      </c>
      <c r="F83" s="102">
        <f t="shared" ref="F83:F86" si="41">(C83-B83)/B83</f>
        <v>10.971581138564577</v>
      </c>
      <c r="G83" s="83">
        <f t="shared" ref="G83:G86" si="42">(E83-D83)/D83</f>
        <v>12.02169150055909</v>
      </c>
      <c r="I83" s="25">
        <v>56.818999999999996</v>
      </c>
      <c r="J83" s="223">
        <v>499.77799999999996</v>
      </c>
      <c r="K83" s="31">
        <f t="shared" si="38"/>
        <v>1.0190888274403658E-3</v>
      </c>
      <c r="L83" s="229">
        <f t="shared" si="39"/>
        <v>8.7226415429569552E-3</v>
      </c>
      <c r="M83" s="102">
        <f t="shared" ref="M83:M86" si="43">(J83-I83)/I83</f>
        <v>7.7959661380876115</v>
      </c>
      <c r="N83" s="83">
        <f t="shared" ref="N83:N86" si="44">(L83-K83)/K83</f>
        <v>7.5592553937280602</v>
      </c>
      <c r="P83" s="62">
        <f t="shared" si="35"/>
        <v>1.2856140827224185</v>
      </c>
      <c r="Q83" s="236">
        <f t="shared" si="35"/>
        <v>0.94458850567760844</v>
      </c>
      <c r="R83" s="92">
        <f t="shared" si="40"/>
        <v>-0.26526278890991434</v>
      </c>
    </row>
    <row r="84" spans="1:18" ht="20.100000000000001" customHeight="1" x14ac:dyDescent="0.25">
      <c r="A84" s="57" t="s">
        <v>168</v>
      </c>
      <c r="B84" s="25">
        <v>2173.7599999999998</v>
      </c>
      <c r="C84" s="223">
        <v>1929.6399999999999</v>
      </c>
      <c r="D84" s="4">
        <f t="shared" si="36"/>
        <v>3.948563321731071E-3</v>
      </c>
      <c r="E84" s="229">
        <f t="shared" si="37"/>
        <v>3.8125864154015632E-3</v>
      </c>
      <c r="F84" s="102">
        <f t="shared" si="41"/>
        <v>-0.11230310613867213</v>
      </c>
      <c r="G84" s="83">
        <f t="shared" si="42"/>
        <v>-3.4437058557768012E-2</v>
      </c>
      <c r="I84" s="25">
        <v>436.54199999999997</v>
      </c>
      <c r="J84" s="223">
        <v>449.04099999999994</v>
      </c>
      <c r="K84" s="31">
        <f t="shared" si="38"/>
        <v>7.8296885708736899E-3</v>
      </c>
      <c r="L84" s="229">
        <f t="shared" si="39"/>
        <v>7.8371270465905536E-3</v>
      </c>
      <c r="M84" s="102">
        <f t="shared" si="43"/>
        <v>2.8631838402719482E-2</v>
      </c>
      <c r="N84" s="83">
        <f t="shared" si="44"/>
        <v>9.5003468522805777E-4</v>
      </c>
      <c r="P84" s="62">
        <f t="shared" si="35"/>
        <v>2.0082345797144119</v>
      </c>
      <c r="Q84" s="236">
        <f t="shared" si="35"/>
        <v>2.3270713708256459</v>
      </c>
      <c r="R84" s="92">
        <f t="shared" si="40"/>
        <v>0.15876471520402527</v>
      </c>
    </row>
    <row r="85" spans="1:18" ht="20.100000000000001" customHeight="1" x14ac:dyDescent="0.25">
      <c r="A85" s="57" t="s">
        <v>180</v>
      </c>
      <c r="B85" s="25">
        <v>4595.5599999999995</v>
      </c>
      <c r="C85" s="223">
        <v>4055</v>
      </c>
      <c r="D85" s="4">
        <f t="shared" si="36"/>
        <v>8.3476831199462871E-3</v>
      </c>
      <c r="E85" s="229">
        <f t="shared" si="37"/>
        <v>8.011876782432651E-3</v>
      </c>
      <c r="F85" s="102">
        <f t="shared" si="41"/>
        <v>-0.11762657869769942</v>
      </c>
      <c r="G85" s="83">
        <f t="shared" si="42"/>
        <v>-4.0227489794293581E-2</v>
      </c>
      <c r="I85" s="25">
        <v>364.25099999999998</v>
      </c>
      <c r="J85" s="223">
        <v>424.49900000000008</v>
      </c>
      <c r="K85" s="31">
        <f t="shared" si="38"/>
        <v>6.5330985142994539E-3</v>
      </c>
      <c r="L85" s="229">
        <f t="shared" si="39"/>
        <v>7.4087947295472896E-3</v>
      </c>
      <c r="M85" s="102">
        <f t="shared" si="43"/>
        <v>0.16540242854515186</v>
      </c>
      <c r="N85" s="83">
        <f t="shared" si="44"/>
        <v>0.134039952609185</v>
      </c>
      <c r="P85" s="62">
        <f t="shared" si="35"/>
        <v>0.79261504582684161</v>
      </c>
      <c r="Q85" s="236">
        <f t="shared" si="35"/>
        <v>1.0468532675709004</v>
      </c>
      <c r="R85" s="92">
        <f t="shared" si="40"/>
        <v>0.32075876313809065</v>
      </c>
    </row>
    <row r="86" spans="1:18" ht="20.100000000000001" customHeight="1" x14ac:dyDescent="0.25">
      <c r="A86" s="57" t="s">
        <v>209</v>
      </c>
      <c r="B86" s="25">
        <v>1520.92</v>
      </c>
      <c r="C86" s="223">
        <v>1493.5</v>
      </c>
      <c r="D86" s="4">
        <f t="shared" si="36"/>
        <v>2.7627010007025715E-3</v>
      </c>
      <c r="E86" s="229">
        <f t="shared" si="37"/>
        <v>2.9508601663534315E-3</v>
      </c>
      <c r="F86" s="102">
        <f t="shared" si="41"/>
        <v>-1.8028561660047914E-2</v>
      </c>
      <c r="G86" s="83">
        <f t="shared" si="42"/>
        <v>6.8106959675697812E-2</v>
      </c>
      <c r="I86" s="25">
        <v>329.27</v>
      </c>
      <c r="J86" s="223">
        <v>323.35699999999997</v>
      </c>
      <c r="K86" s="31">
        <f t="shared" si="38"/>
        <v>5.905689614588241E-3</v>
      </c>
      <c r="L86" s="229">
        <f t="shared" si="39"/>
        <v>5.6435601435155846E-3</v>
      </c>
      <c r="M86" s="102">
        <f t="shared" si="43"/>
        <v>-1.7957906884927297E-2</v>
      </c>
      <c r="N86" s="83">
        <f t="shared" si="44"/>
        <v>-4.4385920727215991E-2</v>
      </c>
      <c r="P86" s="62">
        <f t="shared" si="35"/>
        <v>2.1649396417957552</v>
      </c>
      <c r="Q86" s="236">
        <f t="shared" si="35"/>
        <v>2.1650954134583191</v>
      </c>
      <c r="R86" s="92">
        <f t="shared" si="40"/>
        <v>7.1951965568318012E-5</v>
      </c>
    </row>
    <row r="87" spans="1:18" ht="20.100000000000001" customHeight="1" x14ac:dyDescent="0.25">
      <c r="A87" s="57" t="s">
        <v>163</v>
      </c>
      <c r="B87" s="25">
        <v>943.53000000000009</v>
      </c>
      <c r="C87" s="223">
        <v>1079.26</v>
      </c>
      <c r="D87" s="4">
        <f t="shared" si="36"/>
        <v>1.7138911153728648E-3</v>
      </c>
      <c r="E87" s="229">
        <f t="shared" si="37"/>
        <v>2.132403979336193E-3</v>
      </c>
      <c r="F87" s="102">
        <f t="shared" ref="F87:F92" si="45">(C87-B87)/B87</f>
        <v>0.14385340158765475</v>
      </c>
      <c r="G87" s="83">
        <f t="shared" ref="G87:G92" si="46">(E87-D87)/D87</f>
        <v>0.24418871199544015</v>
      </c>
      <c r="I87" s="25">
        <v>249.27100000000002</v>
      </c>
      <c r="J87" s="223">
        <v>212.892</v>
      </c>
      <c r="K87" s="31">
        <f t="shared" si="38"/>
        <v>4.4708511431895571E-3</v>
      </c>
      <c r="L87" s="229">
        <f t="shared" si="39"/>
        <v>3.7156109379828488E-3</v>
      </c>
      <c r="M87" s="102">
        <f t="shared" ref="M87:M92" si="47">(J87-I87)/I87</f>
        <v>-0.14594156560530513</v>
      </c>
      <c r="N87" s="83">
        <f t="shared" ref="N87:N92" si="48">(L87-K87)/K87</f>
        <v>-0.16892537483766709</v>
      </c>
      <c r="P87" s="62">
        <f t="shared" ref="P87:P92" si="49">(I87/B87)*10</f>
        <v>2.6418979788665964</v>
      </c>
      <c r="Q87" s="236">
        <f t="shared" ref="Q87:Q92" si="50">(J87/C87)*10</f>
        <v>1.972573800567055</v>
      </c>
      <c r="R87" s="92">
        <f t="shared" ref="R87:R92" si="51">(Q87-P87)/P87</f>
        <v>-0.25334974463574439</v>
      </c>
    </row>
    <row r="88" spans="1:18" ht="20.100000000000001" customHeight="1" x14ac:dyDescent="0.25">
      <c r="A88" s="57" t="s">
        <v>210</v>
      </c>
      <c r="B88" s="25">
        <v>240.12</v>
      </c>
      <c r="C88" s="223">
        <v>720.02</v>
      </c>
      <c r="D88" s="4">
        <f t="shared" si="36"/>
        <v>4.3617005778653808E-4</v>
      </c>
      <c r="E88" s="229">
        <f t="shared" si="37"/>
        <v>1.4226168978759943E-3</v>
      </c>
      <c r="F88" s="102">
        <f t="shared" si="45"/>
        <v>1.998584041312677</v>
      </c>
      <c r="G88" s="83">
        <f t="shared" si="46"/>
        <v>2.2616106320902567</v>
      </c>
      <c r="I88" s="25">
        <v>60.878999999999998</v>
      </c>
      <c r="J88" s="223">
        <v>185.76</v>
      </c>
      <c r="K88" s="31">
        <f t="shared" si="38"/>
        <v>1.0919077901008823E-3</v>
      </c>
      <c r="L88" s="229">
        <f t="shared" si="39"/>
        <v>3.2420752674581195E-3</v>
      </c>
      <c r="M88" s="102">
        <f t="shared" si="47"/>
        <v>2.0512984773074461</v>
      </c>
      <c r="N88" s="83">
        <f t="shared" si="48"/>
        <v>1.9691841168736248</v>
      </c>
      <c r="P88" s="62">
        <f t="shared" si="49"/>
        <v>2.5353573213393306</v>
      </c>
      <c r="Q88" s="236">
        <f t="shared" si="50"/>
        <v>2.579928335324019</v>
      </c>
      <c r="R88" s="92">
        <f t="shared" si="51"/>
        <v>1.7579776077142176E-2</v>
      </c>
    </row>
    <row r="89" spans="1:18" ht="20.100000000000001" customHeight="1" x14ac:dyDescent="0.25">
      <c r="A89" s="57" t="s">
        <v>211</v>
      </c>
      <c r="B89" s="25">
        <v>1053.1099999999999</v>
      </c>
      <c r="C89" s="223">
        <v>1150.78</v>
      </c>
      <c r="D89" s="4">
        <f t="shared" si="36"/>
        <v>1.9129395700299061E-3</v>
      </c>
      <c r="E89" s="229">
        <f t="shared" si="37"/>
        <v>2.2737133325987291E-3</v>
      </c>
      <c r="F89" s="102">
        <f t="shared" ref="F89" si="52">(C89-B89)/B89</f>
        <v>9.2744347693973161E-2</v>
      </c>
      <c r="G89" s="83">
        <f t="shared" ref="G89" si="53">(E89-D89)/D89</f>
        <v>0.18859652872525542</v>
      </c>
      <c r="I89" s="25">
        <v>108.857</v>
      </c>
      <c r="J89" s="223">
        <v>183.56500000000003</v>
      </c>
      <c r="K89" s="31">
        <f t="shared" si="38"/>
        <v>1.9524270488511925E-3</v>
      </c>
      <c r="L89" s="229">
        <f t="shared" si="39"/>
        <v>3.203765861708386E-3</v>
      </c>
      <c r="M89" s="102">
        <f t="shared" ref="M89" si="54">(J89-I89)/I89</f>
        <v>0.68629486390402117</v>
      </c>
      <c r="N89" s="83">
        <f t="shared" ref="N89" si="55">(L89-K89)/K89</f>
        <v>0.64091450361409452</v>
      </c>
      <c r="P89" s="62">
        <f t="shared" ref="P89" si="56">(I89/B89)*10</f>
        <v>1.0336716962140708</v>
      </c>
      <c r="Q89" s="236">
        <f t="shared" ref="Q89" si="57">(J89/C89)*10</f>
        <v>1.595135473331132</v>
      </c>
      <c r="R89" s="92">
        <f t="shared" ref="R89" si="58">(Q89-P89)/P89</f>
        <v>0.54317418109974391</v>
      </c>
    </row>
    <row r="90" spans="1:18" ht="20.100000000000001" customHeight="1" x14ac:dyDescent="0.25">
      <c r="A90" s="57" t="s">
        <v>154</v>
      </c>
      <c r="B90" s="25">
        <v>209.39</v>
      </c>
      <c r="C90" s="223">
        <v>112.02999999999999</v>
      </c>
      <c r="D90" s="4">
        <f t="shared" si="36"/>
        <v>3.8035002665302013E-4</v>
      </c>
      <c r="E90" s="229">
        <f t="shared" si="37"/>
        <v>2.2134908901009365E-4</v>
      </c>
      <c r="F90" s="102">
        <f t="shared" ref="F90" si="59">(C90-B90)/B90</f>
        <v>-0.46496967381441334</v>
      </c>
      <c r="G90" s="83">
        <f t="shared" ref="G90" si="60">(E90-D90)/D90</f>
        <v>-0.41803845537252299</v>
      </c>
      <c r="I90" s="25">
        <v>190.43499999999997</v>
      </c>
      <c r="J90" s="223">
        <v>173.285</v>
      </c>
      <c r="K90" s="31">
        <f t="shared" si="38"/>
        <v>3.4155859985850866E-3</v>
      </c>
      <c r="L90" s="229">
        <f t="shared" si="39"/>
        <v>3.0243486903611125E-3</v>
      </c>
      <c r="M90" s="102">
        <f t="shared" ref="M90" si="61">(J90-I90)/I90</f>
        <v>-9.0056974820804894E-2</v>
      </c>
      <c r="N90" s="83">
        <f t="shared" ref="N90" si="62">(L90-K90)/K90</f>
        <v>-0.11454471015692329</v>
      </c>
      <c r="P90" s="62">
        <f t="shared" ref="P90" si="63">(I90/B90)*10</f>
        <v>9.0947514207937328</v>
      </c>
      <c r="Q90" s="236">
        <f t="shared" ref="Q90" si="64">(J90/C90)*10</f>
        <v>15.46773185753816</v>
      </c>
      <c r="R90" s="92">
        <f t="shared" ref="R90" si="65">(Q90-P90)/P90</f>
        <v>0.70073167939187431</v>
      </c>
    </row>
    <row r="91" spans="1:18" ht="20.100000000000001" customHeight="1" x14ac:dyDescent="0.25">
      <c r="A91" s="57" t="s">
        <v>212</v>
      </c>
      <c r="B91" s="25">
        <v>806.51</v>
      </c>
      <c r="C91" s="223">
        <v>1421.6399999999999</v>
      </c>
      <c r="D91" s="4">
        <f t="shared" si="36"/>
        <v>1.4649988060362353E-3</v>
      </c>
      <c r="E91" s="229">
        <f t="shared" si="37"/>
        <v>2.8088790404383608E-3</v>
      </c>
      <c r="F91" s="102">
        <f t="shared" si="45"/>
        <v>0.7627059800870416</v>
      </c>
      <c r="G91" s="83">
        <f t="shared" si="46"/>
        <v>0.91732513969631591</v>
      </c>
      <c r="I91" s="25">
        <v>86.253</v>
      </c>
      <c r="J91" s="223">
        <v>169.63600000000002</v>
      </c>
      <c r="K91" s="31">
        <f t="shared" si="38"/>
        <v>1.5470083710240215E-3</v>
      </c>
      <c r="L91" s="229">
        <f t="shared" si="39"/>
        <v>2.9606625757457239E-3</v>
      </c>
      <c r="M91" s="102">
        <f t="shared" si="47"/>
        <v>0.96672579504481027</v>
      </c>
      <c r="N91" s="83">
        <f t="shared" si="48"/>
        <v>0.91379867827473538</v>
      </c>
      <c r="P91" s="62">
        <f t="shared" si="49"/>
        <v>1.0694597711125713</v>
      </c>
      <c r="Q91" s="236">
        <f t="shared" si="50"/>
        <v>1.1932416082833912</v>
      </c>
      <c r="R91" s="92">
        <f t="shared" si="51"/>
        <v>0.11574239678230089</v>
      </c>
    </row>
    <row r="92" spans="1:18" ht="20.100000000000001" customHeight="1" x14ac:dyDescent="0.25">
      <c r="A92" s="57" t="s">
        <v>196</v>
      </c>
      <c r="B92" s="25">
        <v>818.56</v>
      </c>
      <c r="C92" s="223">
        <v>776.86</v>
      </c>
      <c r="D92" s="4">
        <f t="shared" si="36"/>
        <v>1.486887233473882E-3</v>
      </c>
      <c r="E92" s="229">
        <f t="shared" si="37"/>
        <v>1.5349214789643969E-3</v>
      </c>
      <c r="F92" s="102">
        <f t="shared" si="45"/>
        <v>-5.0943119624706719E-2</v>
      </c>
      <c r="G92" s="83">
        <f t="shared" si="46"/>
        <v>3.2305237686579794E-2</v>
      </c>
      <c r="I92" s="25">
        <v>173.79499999999999</v>
      </c>
      <c r="J92" s="223">
        <v>154.96699999999998</v>
      </c>
      <c r="K92" s="31">
        <f t="shared" si="38"/>
        <v>3.1171358659075024E-3</v>
      </c>
      <c r="L92" s="229">
        <f t="shared" si="39"/>
        <v>2.7046440459312141E-3</v>
      </c>
      <c r="M92" s="102">
        <f t="shared" si="47"/>
        <v>-0.10833453206363822</v>
      </c>
      <c r="N92" s="83">
        <f t="shared" si="48"/>
        <v>-0.13233039486272061</v>
      </c>
      <c r="P92" s="62">
        <f t="shared" si="49"/>
        <v>2.123179730258014</v>
      </c>
      <c r="Q92" s="236">
        <f t="shared" si="50"/>
        <v>1.9947867054552941</v>
      </c>
      <c r="R92" s="92">
        <f t="shared" si="51"/>
        <v>-6.0472047171963736E-2</v>
      </c>
    </row>
    <row r="93" spans="1:18" ht="20.100000000000001" customHeight="1" x14ac:dyDescent="0.25">
      <c r="A93" s="57" t="s">
        <v>207</v>
      </c>
      <c r="B93" s="25">
        <v>1518.53</v>
      </c>
      <c r="C93" s="223">
        <v>1023.08</v>
      </c>
      <c r="D93" s="4">
        <f t="shared" si="36"/>
        <v>2.7583596445551876E-3</v>
      </c>
      <c r="E93" s="229">
        <f t="shared" si="37"/>
        <v>2.021403427514475E-3</v>
      </c>
      <c r="F93" s="102">
        <f t="shared" ref="F93" si="66">(C93-B93)/B93</f>
        <v>-0.32626948430389913</v>
      </c>
      <c r="G93" s="83">
        <f t="shared" ref="G93" si="67">(E93-D93)/D93</f>
        <v>-0.26717191084759873</v>
      </c>
      <c r="I93" s="25">
        <v>218.03400000000002</v>
      </c>
      <c r="J93" s="223">
        <v>139.25800000000001</v>
      </c>
      <c r="K93" s="31">
        <f t="shared" si="38"/>
        <v>3.9105935233308001E-3</v>
      </c>
      <c r="L93" s="229">
        <f t="shared" si="39"/>
        <v>2.4304743625951919E-3</v>
      </c>
      <c r="M93" s="102">
        <f t="shared" ref="M93" si="68">(J93-I93)/I93</f>
        <v>-0.3613014483979563</v>
      </c>
      <c r="N93" s="83">
        <f t="shared" ref="N93" si="69">(L93-K93)/K93</f>
        <v>-0.3784896466240078</v>
      </c>
      <c r="P93" s="62">
        <f t="shared" ref="P93" si="70">(I93/B93)*10</f>
        <v>1.4358228023153974</v>
      </c>
      <c r="Q93" s="236">
        <f t="shared" ref="Q93" si="71">(J93/C93)*10</f>
        <v>1.3611643273253313</v>
      </c>
      <c r="R93" s="92">
        <f t="shared" ref="R93" si="72">(Q93-P93)/P93</f>
        <v>-5.1996997728182295E-2</v>
      </c>
    </row>
    <row r="94" spans="1:18" ht="20.100000000000001" customHeight="1" x14ac:dyDescent="0.25">
      <c r="A94" s="57" t="s">
        <v>213</v>
      </c>
      <c r="B94" s="25"/>
      <c r="C94" s="223">
        <v>1932.98</v>
      </c>
      <c r="D94" s="4">
        <f t="shared" si="36"/>
        <v>0</v>
      </c>
      <c r="E94" s="229">
        <f t="shared" si="37"/>
        <v>3.8191855938117547E-3</v>
      </c>
      <c r="F94" s="102"/>
      <c r="G94" s="83"/>
      <c r="I94" s="25"/>
      <c r="J94" s="223">
        <v>131.636</v>
      </c>
      <c r="K94" s="31">
        <f t="shared" si="38"/>
        <v>0</v>
      </c>
      <c r="L94" s="229">
        <f t="shared" si="39"/>
        <v>2.2974473509211725E-3</v>
      </c>
      <c r="M94" s="102"/>
      <c r="N94" s="83"/>
      <c r="P94" s="62"/>
      <c r="Q94" s="236">
        <f t="shared" ref="Q94" si="73">(J94/C94)*10</f>
        <v>0.68100032074827466</v>
      </c>
      <c r="R94" s="92"/>
    </row>
    <row r="95" spans="1:18" ht="20.100000000000001" customHeight="1" thickBot="1" x14ac:dyDescent="0.3">
      <c r="A95" s="14" t="s">
        <v>18</v>
      </c>
      <c r="B95" s="25">
        <f>B96-SUM(B68:B94)</f>
        <v>17340.690000000061</v>
      </c>
      <c r="C95" s="223">
        <f>C96-SUM(C68:C94)</f>
        <v>11927.110000000219</v>
      </c>
      <c r="D95" s="4">
        <f t="shared" si="36"/>
        <v>3.1498791268359444E-2</v>
      </c>
      <c r="E95" s="229">
        <f t="shared" si="37"/>
        <v>2.3565606828735399E-2</v>
      </c>
      <c r="F95" s="102">
        <f t="shared" ref="F95" si="74">(C95-B95)/B95</f>
        <v>-0.31218942268155553</v>
      </c>
      <c r="G95" s="83">
        <f t="shared" ref="G95" si="75">(E95-D95)/D95</f>
        <v>-0.25185678942521628</v>
      </c>
      <c r="I95" s="25">
        <f>I96-SUM(I68:I94)</f>
        <v>2645.0550000000148</v>
      </c>
      <c r="J95" s="223">
        <f>J96-SUM(J68:J94)</f>
        <v>2019.7750000000015</v>
      </c>
      <c r="K95" s="31">
        <f t="shared" si="38"/>
        <v>4.7440926423648638E-2</v>
      </c>
      <c r="L95" s="229">
        <f t="shared" si="39"/>
        <v>3.5251198176842316E-2</v>
      </c>
      <c r="M95" s="102">
        <f t="shared" ref="M95" si="76">(J95-I95)/I95</f>
        <v>-0.23639584054018153</v>
      </c>
      <c r="N95" s="83">
        <f t="shared" ref="N95" si="77">(L95-K95)/K95</f>
        <v>-0.25694540907468266</v>
      </c>
      <c r="P95" s="62">
        <f t="shared" si="35"/>
        <v>1.5253458772401824</v>
      </c>
      <c r="Q95" s="236">
        <f t="shared" si="35"/>
        <v>1.6934320216716072</v>
      </c>
      <c r="R95" s="92">
        <f>(Q95-P95)/P95</f>
        <v>0.11019542973134989</v>
      </c>
    </row>
    <row r="96" spans="1:18" ht="26.25" customHeight="1" thickBot="1" x14ac:dyDescent="0.3">
      <c r="A96" s="18" t="s">
        <v>19</v>
      </c>
      <c r="B96" s="23">
        <v>550519.22000000032</v>
      </c>
      <c r="C96" s="242">
        <v>506123.61000000028</v>
      </c>
      <c r="D96" s="20">
        <f>SUM(D68:D95)</f>
        <v>0.99999999999999933</v>
      </c>
      <c r="E96" s="243">
        <f>SUM(E68:E95)</f>
        <v>0.99999999999999989</v>
      </c>
      <c r="F96" s="103">
        <f>(C96-B96)/B96</f>
        <v>-8.064316083278622E-2</v>
      </c>
      <c r="G96" s="99">
        <v>0</v>
      </c>
      <c r="H96" s="2"/>
      <c r="I96" s="23">
        <v>55754.708000000013</v>
      </c>
      <c r="J96" s="242">
        <v>57296.634000000005</v>
      </c>
      <c r="K96" s="30">
        <f t="shared" si="38"/>
        <v>1</v>
      </c>
      <c r="L96" s="243">
        <f t="shared" si="39"/>
        <v>1</v>
      </c>
      <c r="M96" s="103">
        <f>(J96-I96)/I96</f>
        <v>2.7655530004748512E-2</v>
      </c>
      <c r="N96" s="99">
        <f>(L96-K96)/K96</f>
        <v>0</v>
      </c>
      <c r="O96" s="2"/>
      <c r="P96" s="56">
        <f t="shared" si="35"/>
        <v>1.0127658758217375</v>
      </c>
      <c r="Q96" s="250">
        <f t="shared" si="35"/>
        <v>1.1320679942198304</v>
      </c>
      <c r="R96" s="98">
        <f>(Q96-P96)/P96</f>
        <v>0.11779831967708589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G68 G69:G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R39:R62 M39:N62</xm:sqref>
        </x14:conditionalFormatting>
        <x14:conditionalFormatting xmlns:xm="http://schemas.microsoft.com/office/excel/2006/main">
          <x14:cfRule type="iconSet" priority="3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102</v>
      </c>
    </row>
    <row r="2" spans="1:20" ht="15.75" thickBot="1" x14ac:dyDescent="0.3"/>
    <row r="3" spans="1:20" x14ac:dyDescent="0.25">
      <c r="A3" s="379" t="s">
        <v>17</v>
      </c>
      <c r="B3" s="401"/>
      <c r="C3" s="401"/>
      <c r="D3" s="404" t="s">
        <v>1</v>
      </c>
      <c r="E3" s="399"/>
      <c r="F3" s="404" t="s">
        <v>13</v>
      </c>
      <c r="G3" s="399"/>
      <c r="H3" s="412" t="s">
        <v>113</v>
      </c>
      <c r="I3" s="400"/>
      <c r="K3" s="406" t="s">
        <v>20</v>
      </c>
      <c r="L3" s="399"/>
      <c r="M3" s="397" t="s">
        <v>13</v>
      </c>
      <c r="N3" s="398"/>
      <c r="O3" s="413" t="s">
        <v>113</v>
      </c>
      <c r="P3" s="400"/>
      <c r="R3" s="410" t="s">
        <v>23</v>
      </c>
      <c r="S3" s="399"/>
      <c r="T3" s="208" t="s">
        <v>0</v>
      </c>
    </row>
    <row r="4" spans="1:20" x14ac:dyDescent="0.25">
      <c r="A4" s="402"/>
      <c r="B4" s="403"/>
      <c r="C4" s="403"/>
      <c r="D4" s="407" t="s">
        <v>184</v>
      </c>
      <c r="E4" s="395"/>
      <c r="F4" s="407" t="str">
        <f>D4</f>
        <v>jan-dez</v>
      </c>
      <c r="G4" s="395"/>
      <c r="H4" s="407" t="str">
        <f>F4</f>
        <v>jan-dez</v>
      </c>
      <c r="I4" s="396"/>
      <c r="K4" s="409" t="str">
        <f>D4</f>
        <v>jan-dez</v>
      </c>
      <c r="L4" s="395"/>
      <c r="M4" s="393" t="str">
        <f>D4</f>
        <v>jan-dez</v>
      </c>
      <c r="N4" s="394"/>
      <c r="O4" s="395" t="str">
        <f>D4</f>
        <v>jan-dez</v>
      </c>
      <c r="P4" s="396"/>
      <c r="R4" s="409" t="str">
        <f>D4</f>
        <v>jan-dez</v>
      </c>
      <c r="S4" s="408"/>
      <c r="T4" s="209" t="s">
        <v>111</v>
      </c>
    </row>
    <row r="5" spans="1:20" ht="19.5" customHeight="1" thickBot="1" x14ac:dyDescent="0.3">
      <c r="A5" s="380"/>
      <c r="B5" s="411"/>
      <c r="C5" s="411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4125.2699999999986</v>
      </c>
      <c r="E6" s="267">
        <v>6651.5400000000009</v>
      </c>
      <c r="F6" s="261">
        <f>D6/D8</f>
        <v>0.29537441716596596</v>
      </c>
      <c r="G6" s="271">
        <f>E6/E8</f>
        <v>0.3520475159403551</v>
      </c>
      <c r="H6" s="275">
        <f>(E6-D6)/D6</f>
        <v>0.6123890072649798</v>
      </c>
      <c r="I6" s="101">
        <f>(G6-F6)/F6</f>
        <v>0.19186867745064554</v>
      </c>
      <c r="J6" s="2"/>
      <c r="K6" s="273">
        <v>2736.7469999999998</v>
      </c>
      <c r="L6" s="267">
        <v>5552.3290000000006</v>
      </c>
      <c r="M6" s="261">
        <f>K6/K8</f>
        <v>0.32433844011142055</v>
      </c>
      <c r="N6" s="271">
        <f>L6/L8</f>
        <v>0.46723557417804612</v>
      </c>
      <c r="O6" s="275">
        <f>(L6-K6)/K6</f>
        <v>1.0288060971657229</v>
      </c>
      <c r="P6" s="101">
        <f>(N6-M6)/M6</f>
        <v>0.44058032102989664</v>
      </c>
      <c r="R6" s="49">
        <f t="shared" ref="R6:S8" si="0">(K6/D6)*10</f>
        <v>6.6341039495596661</v>
      </c>
      <c r="S6" s="254">
        <f>(L6/E6)*10</f>
        <v>8.3474338273542674</v>
      </c>
      <c r="T6" s="276">
        <f>(S6-R6)/R6</f>
        <v>0.25826093332594258</v>
      </c>
    </row>
    <row r="7" spans="1:20" ht="24" customHeight="1" thickBot="1" x14ac:dyDescent="0.3">
      <c r="A7" s="264" t="s">
        <v>22</v>
      </c>
      <c r="B7" s="12"/>
      <c r="C7" s="12"/>
      <c r="D7" s="268">
        <v>9840.9699999999957</v>
      </c>
      <c r="E7" s="269">
        <v>12242.330000000007</v>
      </c>
      <c r="F7" s="261">
        <f>D7/D8</f>
        <v>0.70462558283403409</v>
      </c>
      <c r="G7" s="272">
        <f>E7/E8</f>
        <v>0.64795248405964478</v>
      </c>
      <c r="H7" s="90">
        <f t="shared" ref="H7:H8" si="1">(E7-D7)/D7</f>
        <v>0.24401659592499647</v>
      </c>
      <c r="I7" s="86">
        <f t="shared" ref="I7:I8" si="2">(G7-F7)/F7</f>
        <v>-8.0430089617875775E-2</v>
      </c>
      <c r="K7" s="273">
        <v>5701.1890000000012</v>
      </c>
      <c r="L7" s="269">
        <v>6331.0320000000011</v>
      </c>
      <c r="M7" s="261">
        <f>K7/K8</f>
        <v>0.67566155988857945</v>
      </c>
      <c r="N7" s="272">
        <f>L7/L8</f>
        <v>0.53276442582195394</v>
      </c>
      <c r="O7" s="277">
        <f t="shared" ref="O7:O8" si="3">(L7-K7)/K7</f>
        <v>0.11047572708078959</v>
      </c>
      <c r="P7" s="83">
        <f t="shared" ref="P7:P8" si="4">(N7-M7)/M7</f>
        <v>-0.21149217677884485</v>
      </c>
      <c r="R7" s="49">
        <f t="shared" si="0"/>
        <v>5.793320170674237</v>
      </c>
      <c r="S7" s="254">
        <f t="shared" si="0"/>
        <v>5.1714273345024981</v>
      </c>
      <c r="T7" s="152">
        <f t="shared" ref="T7:T8" si="5">(S7-R7)/R7</f>
        <v>-0.10734653322282409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13966.239999999994</v>
      </c>
      <c r="E8" s="242">
        <f>E6+E7</f>
        <v>18893.87000000001</v>
      </c>
      <c r="F8" s="20">
        <f>SUM(F6:F7)</f>
        <v>1</v>
      </c>
      <c r="G8" s="243">
        <f>SUM(G6:G7)</f>
        <v>0.99999999999999989</v>
      </c>
      <c r="H8" s="153">
        <f t="shared" si="1"/>
        <v>0.35282438222456564</v>
      </c>
      <c r="I8" s="99">
        <f t="shared" si="2"/>
        <v>-1.1102230246251565E-16</v>
      </c>
      <c r="J8" s="2"/>
      <c r="K8" s="23">
        <f>K6+K7</f>
        <v>8437.9360000000015</v>
      </c>
      <c r="L8" s="242">
        <f>L6+L7</f>
        <v>11883.361000000001</v>
      </c>
      <c r="M8" s="20">
        <f>SUM(M6:M7)</f>
        <v>1</v>
      </c>
      <c r="N8" s="243">
        <f>SUM(N6:N7)</f>
        <v>1</v>
      </c>
      <c r="O8" s="153">
        <f t="shared" si="3"/>
        <v>0.40832556682108023</v>
      </c>
      <c r="P8" s="99">
        <f t="shared" si="4"/>
        <v>0</v>
      </c>
      <c r="Q8" s="2"/>
      <c r="R8" s="40">
        <f t="shared" si="0"/>
        <v>6.0416661893251185</v>
      </c>
      <c r="S8" s="244">
        <f t="shared" si="0"/>
        <v>6.2895325309214023</v>
      </c>
      <c r="T8" s="274">
        <f t="shared" si="5"/>
        <v>4.1026156333203778E-2</v>
      </c>
    </row>
  </sheetData>
  <mergeCells count="15">
    <mergeCell ref="A3:C5"/>
    <mergeCell ref="D3:E3"/>
    <mergeCell ref="F3:G3"/>
    <mergeCell ref="H3:I3"/>
    <mergeCell ref="K3:L3"/>
    <mergeCell ref="M3:N3"/>
    <mergeCell ref="O3:P3"/>
    <mergeCell ref="R3:S3"/>
    <mergeCell ref="D4:E4"/>
    <mergeCell ref="F4:G4"/>
    <mergeCell ref="H4:I4"/>
    <mergeCell ref="K4:L4"/>
    <mergeCell ref="M4:N4"/>
    <mergeCell ref="O4:P4"/>
    <mergeCell ref="R4:S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>
    <pageSetUpPr fitToPage="1"/>
  </sheetPr>
  <dimension ref="A1:R90"/>
  <sheetViews>
    <sheetView showGridLines="0" topLeftCell="A70" workbookViewId="0">
      <selection activeCell="I90" sqref="I90:J90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105</v>
      </c>
    </row>
    <row r="3" spans="1:18" ht="8.25" customHeight="1" thickBot="1" x14ac:dyDescent="0.3"/>
    <row r="4" spans="1:18" x14ac:dyDescent="0.25">
      <c r="A4" s="418" t="s">
        <v>3</v>
      </c>
      <c r="B4" s="404" t="s">
        <v>1</v>
      </c>
      <c r="C4" s="399"/>
      <c r="D4" s="404" t="s">
        <v>13</v>
      </c>
      <c r="E4" s="399"/>
      <c r="F4" s="416" t="s">
        <v>115</v>
      </c>
      <c r="G4" s="417"/>
      <c r="I4" s="414" t="s">
        <v>20</v>
      </c>
      <c r="J4" s="415"/>
      <c r="K4" s="404" t="s">
        <v>13</v>
      </c>
      <c r="L4" s="405"/>
      <c r="M4" s="421" t="s">
        <v>115</v>
      </c>
      <c r="N4" s="417"/>
      <c r="P4" s="410" t="s">
        <v>23</v>
      </c>
      <c r="Q4" s="399"/>
      <c r="R4" s="208" t="s">
        <v>0</v>
      </c>
    </row>
    <row r="5" spans="1:18" x14ac:dyDescent="0.25">
      <c r="A5" s="419"/>
      <c r="B5" s="407" t="s">
        <v>184</v>
      </c>
      <c r="C5" s="395"/>
      <c r="D5" s="407" t="str">
        <f>B5</f>
        <v>jan-dez</v>
      </c>
      <c r="E5" s="395"/>
      <c r="F5" s="407" t="str">
        <f>D5</f>
        <v>jan-dez</v>
      </c>
      <c r="G5" s="396"/>
      <c r="I5" s="409" t="str">
        <f>B5</f>
        <v>jan-dez</v>
      </c>
      <c r="J5" s="395"/>
      <c r="K5" s="407" t="str">
        <f>B5</f>
        <v>jan-dez</v>
      </c>
      <c r="L5" s="408"/>
      <c r="M5" s="395" t="str">
        <f>B5</f>
        <v>jan-dez</v>
      </c>
      <c r="N5" s="396"/>
      <c r="P5" s="409" t="str">
        <f>B5</f>
        <v>jan-dez</v>
      </c>
      <c r="Q5" s="408"/>
      <c r="R5" s="209" t="s">
        <v>111</v>
      </c>
    </row>
    <row r="6" spans="1:18" ht="19.5" customHeight="1" thickBot="1" x14ac:dyDescent="0.3">
      <c r="A6" s="420"/>
      <c r="B6" s="148">
        <f>'5'!E6</f>
        <v>2017</v>
      </c>
      <c r="C6" s="213">
        <f>'5'!F6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169</v>
      </c>
      <c r="B7" s="59">
        <v>2363.7800000000002</v>
      </c>
      <c r="C7" s="245">
        <v>3569.54</v>
      </c>
      <c r="D7" s="4">
        <f>B7/$B$33</f>
        <v>0.16924956180045583</v>
      </c>
      <c r="E7" s="247">
        <f>C7/$C$33</f>
        <v>0.18892582620712428</v>
      </c>
      <c r="F7" s="87">
        <f>(C7-B7)/B7</f>
        <v>0.51009823249202535</v>
      </c>
      <c r="G7" s="101">
        <f>(E7-D7)/D7</f>
        <v>0.11625592525826826</v>
      </c>
      <c r="I7" s="59">
        <v>2269.7950000000001</v>
      </c>
      <c r="J7" s="245">
        <v>2021.87</v>
      </c>
      <c r="K7" s="4">
        <f>I7/$I$33</f>
        <v>0.2689988404747321</v>
      </c>
      <c r="L7" s="247">
        <f>J7/$J$33</f>
        <v>0.17014294188319282</v>
      </c>
      <c r="M7" s="87">
        <f>(J7-I7)/I7</f>
        <v>-0.1092279258699575</v>
      </c>
      <c r="N7" s="101">
        <f>(L7-K7)/K7</f>
        <v>-0.36749563089966231</v>
      </c>
      <c r="P7" s="49">
        <f t="shared" ref="P7:Q33" si="0">(I7/B7)*10</f>
        <v>9.6023953159769508</v>
      </c>
      <c r="Q7" s="253">
        <f t="shared" si="0"/>
        <v>5.6642312454826103</v>
      </c>
      <c r="R7" s="104">
        <f>(Q7-P7)/P7</f>
        <v>-0.41012309334336861</v>
      </c>
    </row>
    <row r="8" spans="1:18" ht="20.100000000000001" customHeight="1" x14ac:dyDescent="0.25">
      <c r="A8" s="14" t="s">
        <v>153</v>
      </c>
      <c r="B8" s="25">
        <v>670.36999999999989</v>
      </c>
      <c r="C8" s="223">
        <v>1256.5500000000002</v>
      </c>
      <c r="D8" s="4">
        <f t="shared" ref="D8:D32" si="1">B8/$B$33</f>
        <v>4.7999318356264774E-2</v>
      </c>
      <c r="E8" s="229">
        <f t="shared" ref="E8:E32" si="2">C8/$C$33</f>
        <v>6.6505697350516327E-2</v>
      </c>
      <c r="F8" s="87">
        <f t="shared" ref="F8:F33" si="3">(C8-B8)/B8</f>
        <v>0.87441263779703804</v>
      </c>
      <c r="G8" s="83">
        <f t="shared" ref="G8:G32" si="4">(E8-D8)/D8</f>
        <v>0.38555503761307347</v>
      </c>
      <c r="I8" s="25">
        <v>1216.0839999999998</v>
      </c>
      <c r="J8" s="223">
        <v>1996.2429999999999</v>
      </c>
      <c r="K8" s="4">
        <f t="shared" ref="K8:K32" si="5">I8/$I$33</f>
        <v>0.14412102675346192</v>
      </c>
      <c r="L8" s="229">
        <f t="shared" ref="L8:L32" si="6">J8/$J$33</f>
        <v>0.16798639711441907</v>
      </c>
      <c r="M8" s="87">
        <f t="shared" ref="M8:M33" si="7">(J8-I8)/I8</f>
        <v>0.64153380851980635</v>
      </c>
      <c r="N8" s="83">
        <f t="shared" ref="N8:N32" si="8">(L8-K8)/K8</f>
        <v>0.16559256410087908</v>
      </c>
      <c r="P8" s="49">
        <f t="shared" si="0"/>
        <v>18.140489580380986</v>
      </c>
      <c r="Q8" s="254">
        <f t="shared" si="0"/>
        <v>15.886697704030874</v>
      </c>
      <c r="R8" s="92">
        <f t="shared" ref="R8:R65" si="9">(Q8-P8)/P8</f>
        <v>-0.12424096198525961</v>
      </c>
    </row>
    <row r="9" spans="1:18" ht="20.100000000000001" customHeight="1" x14ac:dyDescent="0.25">
      <c r="A9" s="14" t="s">
        <v>156</v>
      </c>
      <c r="B9" s="25">
        <v>1590.81</v>
      </c>
      <c r="C9" s="223">
        <v>1937.1999999999998</v>
      </c>
      <c r="D9" s="4">
        <f t="shared" si="1"/>
        <v>0.11390395697052311</v>
      </c>
      <c r="E9" s="229">
        <f t="shared" si="2"/>
        <v>0.10253060913407362</v>
      </c>
      <c r="F9" s="87">
        <f t="shared" si="3"/>
        <v>0.21774441950955795</v>
      </c>
      <c r="G9" s="83">
        <f t="shared" si="4"/>
        <v>-9.985033126981499E-2</v>
      </c>
      <c r="I9" s="25">
        <v>772.32999999999993</v>
      </c>
      <c r="J9" s="223">
        <v>1283.423</v>
      </c>
      <c r="K9" s="4">
        <f t="shared" si="5"/>
        <v>9.1530677644390712E-2</v>
      </c>
      <c r="L9" s="229">
        <f t="shared" si="6"/>
        <v>0.10800168403534995</v>
      </c>
      <c r="M9" s="87">
        <f t="shared" si="7"/>
        <v>0.66175469035256962</v>
      </c>
      <c r="N9" s="83">
        <f t="shared" si="8"/>
        <v>0.17995066588440831</v>
      </c>
      <c r="P9" s="49">
        <f t="shared" si="0"/>
        <v>4.8549481081964529</v>
      </c>
      <c r="Q9" s="254">
        <f t="shared" si="0"/>
        <v>6.6251445385091889</v>
      </c>
      <c r="R9" s="92">
        <f t="shared" si="9"/>
        <v>0.3646169620894959</v>
      </c>
    </row>
    <row r="10" spans="1:18" ht="20.100000000000001" customHeight="1" x14ac:dyDescent="0.25">
      <c r="A10" s="14" t="s">
        <v>148</v>
      </c>
      <c r="B10" s="25">
        <v>143.21</v>
      </c>
      <c r="C10" s="223">
        <v>496.32</v>
      </c>
      <c r="D10" s="4">
        <f t="shared" si="1"/>
        <v>1.0254012533079762E-2</v>
      </c>
      <c r="E10" s="229">
        <f t="shared" si="2"/>
        <v>2.6268837458921859E-2</v>
      </c>
      <c r="F10" s="87">
        <f t="shared" si="3"/>
        <v>2.4656797709657146</v>
      </c>
      <c r="G10" s="83">
        <f t="shared" si="4"/>
        <v>1.5618105472543331</v>
      </c>
      <c r="I10" s="25">
        <v>43.430000000000007</v>
      </c>
      <c r="J10" s="223">
        <v>1055.2149999999999</v>
      </c>
      <c r="K10" s="4">
        <f t="shared" si="5"/>
        <v>5.1469932931465694E-3</v>
      </c>
      <c r="L10" s="229">
        <f t="shared" si="6"/>
        <v>8.8797689475225067E-2</v>
      </c>
      <c r="M10" s="87">
        <f t="shared" si="7"/>
        <v>23.296914575178441</v>
      </c>
      <c r="N10" s="83">
        <f t="shared" si="8"/>
        <v>16.252342176832212</v>
      </c>
      <c r="P10" s="49">
        <f t="shared" si="0"/>
        <v>3.0326094546470221</v>
      </c>
      <c r="Q10" s="254">
        <f t="shared" si="0"/>
        <v>21.260779335912314</v>
      </c>
      <c r="R10" s="92">
        <f t="shared" si="9"/>
        <v>6.0107211805111724</v>
      </c>
    </row>
    <row r="11" spans="1:18" ht="20.100000000000001" customHeight="1" x14ac:dyDescent="0.25">
      <c r="A11" s="14" t="s">
        <v>145</v>
      </c>
      <c r="B11" s="25">
        <v>380.42</v>
      </c>
      <c r="C11" s="223">
        <v>1630.67</v>
      </c>
      <c r="D11" s="4">
        <f t="shared" si="1"/>
        <v>2.723854093872078E-2</v>
      </c>
      <c r="E11" s="229">
        <f t="shared" si="2"/>
        <v>8.6306828616900602E-2</v>
      </c>
      <c r="F11" s="87">
        <f t="shared" si="3"/>
        <v>3.2864991325377213</v>
      </c>
      <c r="G11" s="83">
        <f t="shared" si="4"/>
        <v>2.168555496825884</v>
      </c>
      <c r="I11" s="25">
        <v>260.077</v>
      </c>
      <c r="J11" s="223">
        <v>776.17699999999991</v>
      </c>
      <c r="K11" s="4">
        <f t="shared" si="5"/>
        <v>3.0822348024445775E-2</v>
      </c>
      <c r="L11" s="229">
        <f t="shared" si="6"/>
        <v>6.5316285518886449E-2</v>
      </c>
      <c r="M11" s="87">
        <f t="shared" si="7"/>
        <v>1.9844123086624343</v>
      </c>
      <c r="N11" s="83">
        <f t="shared" si="8"/>
        <v>1.1191210178758249</v>
      </c>
      <c r="P11" s="49">
        <f t="shared" si="0"/>
        <v>6.8365753640712885</v>
      </c>
      <c r="Q11" s="254">
        <f t="shared" si="0"/>
        <v>4.7598655767261295</v>
      </c>
      <c r="R11" s="92">
        <f t="shared" si="9"/>
        <v>-0.30376463020637945</v>
      </c>
    </row>
    <row r="12" spans="1:18" ht="20.100000000000001" customHeight="1" x14ac:dyDescent="0.25">
      <c r="A12" s="14" t="s">
        <v>149</v>
      </c>
      <c r="B12" s="25">
        <v>1739.07</v>
      </c>
      <c r="C12" s="223">
        <v>1399.53</v>
      </c>
      <c r="D12" s="4">
        <f t="shared" si="1"/>
        <v>0.12451955572867132</v>
      </c>
      <c r="E12" s="229">
        <f t="shared" si="2"/>
        <v>7.4073231159100791E-2</v>
      </c>
      <c r="F12" s="87">
        <f t="shared" si="3"/>
        <v>-0.19524228466939225</v>
      </c>
      <c r="G12" s="83">
        <f t="shared" si="4"/>
        <v>-0.40512772692100912</v>
      </c>
      <c r="I12" s="25">
        <v>711.08699999999999</v>
      </c>
      <c r="J12" s="223">
        <v>633.15</v>
      </c>
      <c r="K12" s="4">
        <f t="shared" si="5"/>
        <v>8.4272623068010907E-2</v>
      </c>
      <c r="L12" s="229">
        <f t="shared" si="6"/>
        <v>5.3280380861946385E-2</v>
      </c>
      <c r="M12" s="87">
        <f t="shared" si="7"/>
        <v>-0.10960262246391793</v>
      </c>
      <c r="N12" s="83">
        <f t="shared" si="8"/>
        <v>-0.36776168911999707</v>
      </c>
      <c r="P12" s="49">
        <f t="shared" si="0"/>
        <v>4.0888923390087806</v>
      </c>
      <c r="Q12" s="254">
        <f t="shared" si="0"/>
        <v>4.5240187777325245</v>
      </c>
      <c r="R12" s="92">
        <f t="shared" si="9"/>
        <v>0.10641670228696366</v>
      </c>
    </row>
    <row r="13" spans="1:18" ht="20.100000000000001" customHeight="1" x14ac:dyDescent="0.25">
      <c r="A13" s="14" t="s">
        <v>146</v>
      </c>
      <c r="B13" s="25">
        <v>995.09999999999991</v>
      </c>
      <c r="C13" s="223">
        <v>785.18000000000006</v>
      </c>
      <c r="D13" s="4">
        <f t="shared" si="1"/>
        <v>7.1250386646656449E-2</v>
      </c>
      <c r="E13" s="229">
        <f t="shared" si="2"/>
        <v>4.1557394011920268E-2</v>
      </c>
      <c r="F13" s="87">
        <f t="shared" si="3"/>
        <v>-0.21095367299768855</v>
      </c>
      <c r="G13" s="83">
        <f t="shared" si="4"/>
        <v>-0.41674149477937716</v>
      </c>
      <c r="I13" s="25">
        <v>407.18600000000004</v>
      </c>
      <c r="J13" s="223">
        <v>481.37400000000002</v>
      </c>
      <c r="K13" s="4">
        <f t="shared" si="5"/>
        <v>4.8256587866985466E-2</v>
      </c>
      <c r="L13" s="229">
        <f t="shared" si="6"/>
        <v>4.0508236684890751E-2</v>
      </c>
      <c r="M13" s="87">
        <f t="shared" si="7"/>
        <v>0.18219683387935731</v>
      </c>
      <c r="N13" s="83">
        <f t="shared" si="8"/>
        <v>-0.16056566625581323</v>
      </c>
      <c r="P13" s="49">
        <f t="shared" si="0"/>
        <v>4.0919103607677627</v>
      </c>
      <c r="Q13" s="254">
        <f t="shared" si="0"/>
        <v>6.1307470898392724</v>
      </c>
      <c r="R13" s="92">
        <f t="shared" si="9"/>
        <v>0.49826035990899958</v>
      </c>
    </row>
    <row r="14" spans="1:18" ht="20.100000000000001" customHeight="1" x14ac:dyDescent="0.25">
      <c r="A14" s="14" t="s">
        <v>150</v>
      </c>
      <c r="B14" s="25">
        <v>448.6</v>
      </c>
      <c r="C14" s="223">
        <v>264.61</v>
      </c>
      <c r="D14" s="4">
        <f t="shared" si="1"/>
        <v>3.2120312983308301E-2</v>
      </c>
      <c r="E14" s="229">
        <f t="shared" si="2"/>
        <v>1.4005071486148681E-2</v>
      </c>
      <c r="F14" s="87">
        <f t="shared" si="3"/>
        <v>-0.41014266607222472</v>
      </c>
      <c r="G14" s="83">
        <f t="shared" si="4"/>
        <v>-0.56398085244603369</v>
      </c>
      <c r="I14" s="25">
        <v>289.70600000000002</v>
      </c>
      <c r="J14" s="223">
        <v>355.875</v>
      </c>
      <c r="K14" s="4">
        <f t="shared" si="5"/>
        <v>3.4333751761094169E-2</v>
      </c>
      <c r="L14" s="229">
        <f t="shared" si="6"/>
        <v>2.9947335606483723E-2</v>
      </c>
      <c r="M14" s="87">
        <f t="shared" si="7"/>
        <v>0.22840051638557704</v>
      </c>
      <c r="N14" s="83">
        <f t="shared" si="8"/>
        <v>-0.12775813680755341</v>
      </c>
      <c r="P14" s="49">
        <f t="shared" si="0"/>
        <v>6.4580026749888546</v>
      </c>
      <c r="Q14" s="254">
        <f t="shared" si="0"/>
        <v>13.449038207172819</v>
      </c>
      <c r="R14" s="92">
        <f t="shared" si="9"/>
        <v>1.0825383456806992</v>
      </c>
    </row>
    <row r="15" spans="1:18" ht="20.100000000000001" customHeight="1" x14ac:dyDescent="0.25">
      <c r="A15" s="14" t="s">
        <v>151</v>
      </c>
      <c r="B15" s="25">
        <v>321.36</v>
      </c>
      <c r="C15" s="223">
        <v>440.78</v>
      </c>
      <c r="D15" s="4">
        <f t="shared" si="1"/>
        <v>2.3009772136237082E-2</v>
      </c>
      <c r="E15" s="229">
        <f t="shared" si="2"/>
        <v>2.3329259701691602E-2</v>
      </c>
      <c r="F15" s="87">
        <f t="shared" si="3"/>
        <v>0.37160816529748553</v>
      </c>
      <c r="G15" s="83">
        <f t="shared" si="4"/>
        <v>1.3884864376878086E-2</v>
      </c>
      <c r="I15" s="25">
        <v>138.636</v>
      </c>
      <c r="J15" s="223">
        <v>324.72300000000001</v>
      </c>
      <c r="K15" s="4">
        <f t="shared" si="5"/>
        <v>1.6430084323938929E-2</v>
      </c>
      <c r="L15" s="229">
        <f t="shared" si="6"/>
        <v>2.7325855033773699E-2</v>
      </c>
      <c r="M15" s="87">
        <f t="shared" si="7"/>
        <v>1.3422704059551633</v>
      </c>
      <c r="N15" s="83">
        <f t="shared" si="8"/>
        <v>0.66315975590943477</v>
      </c>
      <c r="P15" s="49">
        <f t="shared" si="0"/>
        <v>4.3140403286034354</v>
      </c>
      <c r="Q15" s="254">
        <f t="shared" si="0"/>
        <v>7.3670084849584843</v>
      </c>
      <c r="R15" s="92">
        <f t="shared" si="9"/>
        <v>0.70768187680419115</v>
      </c>
    </row>
    <row r="16" spans="1:18" ht="20.100000000000001" customHeight="1" x14ac:dyDescent="0.25">
      <c r="A16" s="14" t="s">
        <v>168</v>
      </c>
      <c r="B16" s="25">
        <v>597.33000000000004</v>
      </c>
      <c r="C16" s="223">
        <v>458.80999999999995</v>
      </c>
      <c r="D16" s="4">
        <f t="shared" si="1"/>
        <v>4.2769564320819319E-2</v>
      </c>
      <c r="E16" s="229">
        <f t="shared" si="2"/>
        <v>2.4283537464796778E-2</v>
      </c>
      <c r="F16" s="87">
        <f t="shared" si="3"/>
        <v>-0.23189861550566704</v>
      </c>
      <c r="G16" s="83">
        <f t="shared" si="4"/>
        <v>-0.4322238757766334</v>
      </c>
      <c r="I16" s="25">
        <v>215.03799999999998</v>
      </c>
      <c r="J16" s="223">
        <v>309.23599999999999</v>
      </c>
      <c r="K16" s="4">
        <f t="shared" si="5"/>
        <v>2.5484668288548278E-2</v>
      </c>
      <c r="L16" s="229">
        <f t="shared" si="6"/>
        <v>2.6022604211047701E-2</v>
      </c>
      <c r="M16" s="87">
        <f t="shared" si="7"/>
        <v>0.43805280927091961</v>
      </c>
      <c r="N16" s="83">
        <f t="shared" si="8"/>
        <v>2.1108217552949251E-2</v>
      </c>
      <c r="P16" s="49">
        <f t="shared" si="0"/>
        <v>3.5999866070681192</v>
      </c>
      <c r="Q16" s="254">
        <f t="shared" si="0"/>
        <v>6.7399577167019036</v>
      </c>
      <c r="R16" s="92">
        <f t="shared" si="9"/>
        <v>0.87221744199515838</v>
      </c>
    </row>
    <row r="17" spans="1:18" ht="20.100000000000001" customHeight="1" x14ac:dyDescent="0.25">
      <c r="A17" s="14" t="s">
        <v>155</v>
      </c>
      <c r="B17" s="25">
        <v>475.39999999999992</v>
      </c>
      <c r="C17" s="223">
        <v>726.7700000000001</v>
      </c>
      <c r="D17" s="4">
        <f t="shared" si="1"/>
        <v>3.4039226019315118E-2</v>
      </c>
      <c r="E17" s="229">
        <f t="shared" si="2"/>
        <v>3.8465915135438108E-2</v>
      </c>
      <c r="F17" s="87">
        <f t="shared" ref="F17:F24" si="10">(C17-B17)/B17</f>
        <v>0.52875473285654229</v>
      </c>
      <c r="G17" s="83">
        <f t="shared" ref="G17:G24" si="11">(E17-D17)/D17</f>
        <v>0.1300467029894018</v>
      </c>
      <c r="I17" s="25">
        <v>227.922</v>
      </c>
      <c r="J17" s="223">
        <v>306.61099999999993</v>
      </c>
      <c r="K17" s="4">
        <f t="shared" si="5"/>
        <v>2.7011581979289712E-2</v>
      </c>
      <c r="L17" s="229">
        <f t="shared" si="6"/>
        <v>2.5801707109630007E-2</v>
      </c>
      <c r="M17" s="87">
        <f t="shared" ref="M17:M24" si="12">(J17-I17)/I17</f>
        <v>0.3452453032177672</v>
      </c>
      <c r="N17" s="83">
        <f t="shared" ref="N17:N24" si="13">(L17-K17)/K17</f>
        <v>-4.479096672632276E-2</v>
      </c>
      <c r="P17" s="49">
        <f t="shared" ref="P17:P24" si="14">(I17/B17)*10</f>
        <v>4.7943205721497693</v>
      </c>
      <c r="Q17" s="254">
        <f t="shared" ref="Q17:Q24" si="15">(J17/C17)*10</f>
        <v>4.2188175076021288</v>
      </c>
      <c r="R17" s="92">
        <f t="shared" ref="R17:R24" si="16">(Q17-P17)/P17</f>
        <v>-0.1200385030343487</v>
      </c>
    </row>
    <row r="18" spans="1:18" ht="20.100000000000001" customHeight="1" x14ac:dyDescent="0.25">
      <c r="A18" s="14" t="s">
        <v>161</v>
      </c>
      <c r="B18" s="25">
        <v>257.18</v>
      </c>
      <c r="C18" s="223">
        <v>512.35</v>
      </c>
      <c r="D18" s="4">
        <f t="shared" si="1"/>
        <v>1.8414405022396853E-2</v>
      </c>
      <c r="E18" s="229">
        <f t="shared" si="2"/>
        <v>2.7117260783523965E-2</v>
      </c>
      <c r="F18" s="87">
        <f t="shared" si="10"/>
        <v>0.99218446224434254</v>
      </c>
      <c r="G18" s="83">
        <f t="shared" si="11"/>
        <v>0.47261129265605412</v>
      </c>
      <c r="I18" s="25">
        <v>106.854</v>
      </c>
      <c r="J18" s="223">
        <v>250.02</v>
      </c>
      <c r="K18" s="4">
        <f t="shared" si="5"/>
        <v>1.2663523401931463E-2</v>
      </c>
      <c r="L18" s="229">
        <f t="shared" si="6"/>
        <v>2.1039502208171579E-2</v>
      </c>
      <c r="M18" s="87">
        <f t="shared" si="12"/>
        <v>1.3398281767645572</v>
      </c>
      <c r="N18" s="83">
        <f t="shared" si="13"/>
        <v>0.66142561911028619</v>
      </c>
      <c r="P18" s="49">
        <f t="shared" si="14"/>
        <v>4.1548331907613347</v>
      </c>
      <c r="Q18" s="254">
        <f t="shared" si="15"/>
        <v>4.8798672782277741</v>
      </c>
      <c r="R18" s="92">
        <f t="shared" si="16"/>
        <v>0.17450377769163425</v>
      </c>
    </row>
    <row r="19" spans="1:18" ht="20.100000000000001" customHeight="1" x14ac:dyDescent="0.25">
      <c r="A19" s="14" t="s">
        <v>154</v>
      </c>
      <c r="B19" s="25">
        <v>58.35</v>
      </c>
      <c r="C19" s="223">
        <v>43.7</v>
      </c>
      <c r="D19" s="4">
        <f t="shared" si="1"/>
        <v>4.1779319272760565E-3</v>
      </c>
      <c r="E19" s="229">
        <f t="shared" si="2"/>
        <v>2.3129194812920801E-3</v>
      </c>
      <c r="F19" s="87">
        <f t="shared" si="10"/>
        <v>-0.25107112253641811</v>
      </c>
      <c r="G19" s="83">
        <f t="shared" si="11"/>
        <v>-0.4463960826666542</v>
      </c>
      <c r="I19" s="25">
        <v>230.33500000000001</v>
      </c>
      <c r="J19" s="223">
        <v>204.44800000000001</v>
      </c>
      <c r="K19" s="4">
        <f t="shared" si="5"/>
        <v>2.7297552387218853E-2</v>
      </c>
      <c r="L19" s="229">
        <f t="shared" si="6"/>
        <v>1.7204560225007052E-2</v>
      </c>
      <c r="M19" s="87">
        <f t="shared" si="12"/>
        <v>-0.11238847765211539</v>
      </c>
      <c r="N19" s="83">
        <f t="shared" si="13"/>
        <v>-0.36973982205589612</v>
      </c>
      <c r="P19" s="49">
        <f t="shared" si="14"/>
        <v>39.474721508140533</v>
      </c>
      <c r="Q19" s="254">
        <f t="shared" si="15"/>
        <v>46.784439359267729</v>
      </c>
      <c r="R19" s="92">
        <f t="shared" si="16"/>
        <v>0.18517465283750706</v>
      </c>
    </row>
    <row r="20" spans="1:18" ht="20.100000000000001" customHeight="1" x14ac:dyDescent="0.25">
      <c r="A20" s="14" t="s">
        <v>152</v>
      </c>
      <c r="B20" s="25">
        <v>356.29000000000008</v>
      </c>
      <c r="C20" s="223">
        <v>399.30000000000007</v>
      </c>
      <c r="D20" s="4">
        <f t="shared" si="1"/>
        <v>2.5510803193987772E-2</v>
      </c>
      <c r="E20" s="229">
        <f t="shared" si="2"/>
        <v>2.1133838647137936E-2</v>
      </c>
      <c r="F20" s="87">
        <f t="shared" si="10"/>
        <v>0.12071627045384373</v>
      </c>
      <c r="G20" s="83">
        <f t="shared" si="11"/>
        <v>-0.17157298081000338</v>
      </c>
      <c r="I20" s="25">
        <v>183.92400000000001</v>
      </c>
      <c r="J20" s="223">
        <v>191.726</v>
      </c>
      <c r="K20" s="4">
        <f t="shared" si="5"/>
        <v>2.1797273646066994E-2</v>
      </c>
      <c r="L20" s="229">
        <f t="shared" si="6"/>
        <v>1.6133987682441023E-2</v>
      </c>
      <c r="M20" s="87">
        <f t="shared" si="12"/>
        <v>4.2419695091450771E-2</v>
      </c>
      <c r="N20" s="83">
        <f t="shared" si="13"/>
        <v>-0.25981625296739025</v>
      </c>
      <c r="P20" s="49">
        <f t="shared" si="14"/>
        <v>5.1621993320048265</v>
      </c>
      <c r="Q20" s="254">
        <f t="shared" si="15"/>
        <v>4.8015527172551957</v>
      </c>
      <c r="R20" s="92">
        <f t="shared" si="16"/>
        <v>-6.9862977299942355E-2</v>
      </c>
    </row>
    <row r="21" spans="1:18" ht="20.100000000000001" customHeight="1" x14ac:dyDescent="0.25">
      <c r="A21" s="14" t="s">
        <v>160</v>
      </c>
      <c r="B21" s="25">
        <v>0.72</v>
      </c>
      <c r="C21" s="223">
        <v>535.14</v>
      </c>
      <c r="D21" s="4">
        <f t="shared" si="1"/>
        <v>5.1552887534511756E-5</v>
      </c>
      <c r="E21" s="229">
        <f t="shared" si="2"/>
        <v>2.8323472110266448E-2</v>
      </c>
      <c r="F21" s="87">
        <f t="shared" si="10"/>
        <v>742.25</v>
      </c>
      <c r="G21" s="83">
        <f t="shared" si="11"/>
        <v>548.40612378512219</v>
      </c>
      <c r="I21" s="25">
        <v>0.22900000000000001</v>
      </c>
      <c r="J21" s="223">
        <v>190.66399999999999</v>
      </c>
      <c r="K21" s="4">
        <f t="shared" si="5"/>
        <v>2.7139338340561001E-5</v>
      </c>
      <c r="L21" s="229">
        <f t="shared" si="6"/>
        <v>1.6044619026553179E-2</v>
      </c>
      <c r="M21" s="87">
        <f t="shared" si="12"/>
        <v>831.59388646288198</v>
      </c>
      <c r="N21" s="83">
        <f t="shared" si="13"/>
        <v>590.1941855477645</v>
      </c>
      <c r="P21" s="49">
        <f t="shared" si="14"/>
        <v>3.1805555555555558</v>
      </c>
      <c r="Q21" s="254">
        <f t="shared" si="15"/>
        <v>3.5628807414882084</v>
      </c>
      <c r="R21" s="92">
        <f t="shared" si="16"/>
        <v>0.12020704535873794</v>
      </c>
    </row>
    <row r="22" spans="1:18" ht="20.100000000000001" customHeight="1" x14ac:dyDescent="0.25">
      <c r="A22" s="14" t="s">
        <v>185</v>
      </c>
      <c r="B22" s="25">
        <v>87.87</v>
      </c>
      <c r="C22" s="223">
        <v>771.21</v>
      </c>
      <c r="D22" s="4">
        <f t="shared" si="1"/>
        <v>6.2916003161910391E-3</v>
      </c>
      <c r="E22" s="229">
        <f t="shared" si="2"/>
        <v>4.0818000758976319E-2</v>
      </c>
      <c r="F22" s="87">
        <f t="shared" si="10"/>
        <v>7.7767156025947424</v>
      </c>
      <c r="G22" s="83">
        <f t="shared" si="11"/>
        <v>5.4876976774786144</v>
      </c>
      <c r="I22" s="25">
        <v>59.781000000000006</v>
      </c>
      <c r="J22" s="223">
        <v>178.31700000000004</v>
      </c>
      <c r="K22" s="4">
        <f t="shared" si="5"/>
        <v>7.0847894556204244E-3</v>
      </c>
      <c r="L22" s="229">
        <f t="shared" si="6"/>
        <v>1.5005603212761108E-2</v>
      </c>
      <c r="M22" s="87">
        <f t="shared" si="12"/>
        <v>1.9828373563506803</v>
      </c>
      <c r="N22" s="83">
        <f t="shared" si="13"/>
        <v>1.1180027023748793</v>
      </c>
      <c r="P22" s="49">
        <f t="shared" si="14"/>
        <v>6.8033458518265624</v>
      </c>
      <c r="Q22" s="254">
        <f t="shared" si="15"/>
        <v>2.3121717820049019</v>
      </c>
      <c r="R22" s="92">
        <f t="shared" si="16"/>
        <v>-0.66014196068187092</v>
      </c>
    </row>
    <row r="23" spans="1:18" ht="20.100000000000001" customHeight="1" x14ac:dyDescent="0.25">
      <c r="A23" s="14" t="s">
        <v>197</v>
      </c>
      <c r="B23" s="25">
        <v>612.46</v>
      </c>
      <c r="C23" s="223">
        <v>589.07000000000005</v>
      </c>
      <c r="D23" s="4">
        <f t="shared" si="1"/>
        <v>4.3852890971370934E-2</v>
      </c>
      <c r="E23" s="229">
        <f t="shared" si="2"/>
        <v>3.1177837044501732E-2</v>
      </c>
      <c r="F23" s="87">
        <f t="shared" si="10"/>
        <v>-3.8190249159128734E-2</v>
      </c>
      <c r="G23" s="83">
        <f t="shared" si="11"/>
        <v>-0.28903576585507273</v>
      </c>
      <c r="I23" s="25">
        <v>109.53099999999999</v>
      </c>
      <c r="J23" s="223">
        <v>163.702</v>
      </c>
      <c r="K23" s="4">
        <f t="shared" si="5"/>
        <v>1.2980781082008674E-2</v>
      </c>
      <c r="L23" s="229">
        <f t="shared" si="6"/>
        <v>1.3775732303344147E-2</v>
      </c>
      <c r="M23" s="87">
        <f t="shared" si="12"/>
        <v>0.49457231286119918</v>
      </c>
      <c r="N23" s="83">
        <f t="shared" si="13"/>
        <v>6.1240630768919828E-2</v>
      </c>
      <c r="P23" s="49">
        <f t="shared" si="14"/>
        <v>1.7883780165235277</v>
      </c>
      <c r="Q23" s="254">
        <f t="shared" si="15"/>
        <v>2.7789906123211159</v>
      </c>
      <c r="R23" s="92">
        <f t="shared" si="16"/>
        <v>0.55391678193588212</v>
      </c>
    </row>
    <row r="24" spans="1:18" ht="20.100000000000001" customHeight="1" x14ac:dyDescent="0.25">
      <c r="A24" s="14" t="s">
        <v>195</v>
      </c>
      <c r="B24" s="25">
        <v>69.42</v>
      </c>
      <c r="C24" s="223">
        <v>131.64999999999998</v>
      </c>
      <c r="D24" s="4">
        <f t="shared" si="1"/>
        <v>4.970557573119175E-3</v>
      </c>
      <c r="E24" s="229">
        <f t="shared" si="2"/>
        <v>6.9678684144645836E-3</v>
      </c>
      <c r="F24" s="87">
        <f t="shared" si="10"/>
        <v>0.89642754249495782</v>
      </c>
      <c r="G24" s="83">
        <f t="shared" si="11"/>
        <v>0.40182832850521349</v>
      </c>
      <c r="I24" s="25">
        <v>161.714</v>
      </c>
      <c r="J24" s="223">
        <v>144.411</v>
      </c>
      <c r="K24" s="4">
        <f t="shared" si="5"/>
        <v>1.9165113364216075E-2</v>
      </c>
      <c r="L24" s="229">
        <f t="shared" si="6"/>
        <v>1.2152370023935148E-2</v>
      </c>
      <c r="M24" s="87">
        <f t="shared" si="12"/>
        <v>-0.10699753886490963</v>
      </c>
      <c r="N24" s="83">
        <f t="shared" si="13"/>
        <v>-0.36591191541682666</v>
      </c>
      <c r="P24" s="49">
        <f t="shared" si="14"/>
        <v>23.295015845577645</v>
      </c>
      <c r="Q24" s="254">
        <f t="shared" si="15"/>
        <v>10.969312571211546</v>
      </c>
      <c r="R24" s="92">
        <f t="shared" si="16"/>
        <v>-0.52911332432967739</v>
      </c>
    </row>
    <row r="25" spans="1:18" ht="20.100000000000001" customHeight="1" x14ac:dyDescent="0.25">
      <c r="A25" s="14" t="s">
        <v>186</v>
      </c>
      <c r="B25" s="25">
        <v>546.86</v>
      </c>
      <c r="C25" s="223">
        <v>334.96999999999997</v>
      </c>
      <c r="D25" s="4">
        <f t="shared" si="1"/>
        <v>3.9155850107115413E-2</v>
      </c>
      <c r="E25" s="229">
        <f t="shared" si="2"/>
        <v>1.7729030632686681E-2</v>
      </c>
      <c r="F25" s="87">
        <f t="shared" ref="F25:F31" si="17">(C25-B25)/B25</f>
        <v>-0.38746662765607293</v>
      </c>
      <c r="G25" s="83">
        <f t="shared" ref="G25:G31" si="18">(E25-D25)/D25</f>
        <v>-0.54721885531314374</v>
      </c>
      <c r="I25" s="25">
        <v>162.083</v>
      </c>
      <c r="J25" s="223">
        <v>103.61799999999999</v>
      </c>
      <c r="K25" s="4">
        <f t="shared" si="5"/>
        <v>1.9208844437786674E-2</v>
      </c>
      <c r="L25" s="229">
        <f t="shared" si="6"/>
        <v>8.7195869922659097E-3</v>
      </c>
      <c r="M25" s="87">
        <f t="shared" ref="M25:M31" si="19">(J25-I25)/I25</f>
        <v>-0.36071025338869595</v>
      </c>
      <c r="N25" s="83">
        <f t="shared" ref="N25:N31" si="20">(L25-K25)/K25</f>
        <v>-0.54606394879677533</v>
      </c>
      <c r="P25" s="49">
        <f t="shared" ref="P25:P31" si="21">(I25/B25)*10</f>
        <v>2.9638847236952786</v>
      </c>
      <c r="Q25" s="254">
        <f t="shared" ref="Q25:Q31" si="22">(J25/C25)*10</f>
        <v>3.0933516434307551</v>
      </c>
      <c r="R25" s="92">
        <f t="shared" ref="R25:R31" si="23">(Q25-P25)/P25</f>
        <v>4.3681496348502123E-2</v>
      </c>
    </row>
    <row r="26" spans="1:18" ht="20.100000000000001" customHeight="1" x14ac:dyDescent="0.25">
      <c r="A26" s="14" t="s">
        <v>170</v>
      </c>
      <c r="B26" s="25">
        <v>105.89999999999998</v>
      </c>
      <c r="C26" s="223">
        <v>195.97</v>
      </c>
      <c r="D26" s="4">
        <f t="shared" si="1"/>
        <v>7.5825705415344356E-3</v>
      </c>
      <c r="E26" s="229">
        <f t="shared" si="2"/>
        <v>1.0372147156723317E-2</v>
      </c>
      <c r="F26" s="87">
        <f t="shared" si="17"/>
        <v>0.85051935788479738</v>
      </c>
      <c r="G26" s="83">
        <f t="shared" si="18"/>
        <v>0.36789326256955235</v>
      </c>
      <c r="I26" s="25">
        <v>59.459000000000003</v>
      </c>
      <c r="J26" s="223">
        <v>87.554000000000002</v>
      </c>
      <c r="K26" s="4">
        <f t="shared" si="5"/>
        <v>7.0466284645913386E-3</v>
      </c>
      <c r="L26" s="229">
        <f t="shared" si="6"/>
        <v>7.3677808828663885E-3</v>
      </c>
      <c r="M26" s="87">
        <f t="shared" si="19"/>
        <v>0.4725104693990817</v>
      </c>
      <c r="N26" s="83">
        <f t="shared" si="20"/>
        <v>4.5575330087120579E-2</v>
      </c>
      <c r="P26" s="49">
        <f t="shared" si="21"/>
        <v>5.6146364494806438</v>
      </c>
      <c r="Q26" s="254">
        <f t="shared" si="22"/>
        <v>4.4677246517324081</v>
      </c>
      <c r="R26" s="92">
        <f t="shared" si="23"/>
        <v>-0.20427178287818182</v>
      </c>
    </row>
    <row r="27" spans="1:18" ht="20.100000000000001" customHeight="1" x14ac:dyDescent="0.25">
      <c r="A27" s="14" t="s">
        <v>214</v>
      </c>
      <c r="B27" s="25">
        <v>35.11</v>
      </c>
      <c r="C27" s="223">
        <v>38.269999999999996</v>
      </c>
      <c r="D27" s="4">
        <f t="shared" si="1"/>
        <v>2.513919279634316E-3</v>
      </c>
      <c r="E27" s="229">
        <f t="shared" si="2"/>
        <v>2.0255246807562447E-3</v>
      </c>
      <c r="F27" s="87">
        <f t="shared" si="17"/>
        <v>9.0002848191398366E-2</v>
      </c>
      <c r="G27" s="83">
        <f t="shared" si="18"/>
        <v>-0.19427616583978585</v>
      </c>
      <c r="I27" s="25">
        <v>53.156999999999996</v>
      </c>
      <c r="J27" s="223">
        <v>62.358000000000004</v>
      </c>
      <c r="K27" s="4">
        <f t="shared" si="5"/>
        <v>6.2997633544506588E-3</v>
      </c>
      <c r="L27" s="229">
        <f t="shared" si="6"/>
        <v>5.2475053143635044E-3</v>
      </c>
      <c r="M27" s="87">
        <f t="shared" si="19"/>
        <v>0.17309103222529504</v>
      </c>
      <c r="N27" s="83">
        <f t="shared" si="20"/>
        <v>-0.16703135989128146</v>
      </c>
      <c r="P27" s="49">
        <f t="shared" si="21"/>
        <v>15.140131016804329</v>
      </c>
      <c r="Q27" s="254">
        <f t="shared" si="22"/>
        <v>16.294225241703689</v>
      </c>
      <c r="R27" s="92">
        <f t="shared" si="23"/>
        <v>7.6227492590282636E-2</v>
      </c>
    </row>
    <row r="28" spans="1:18" ht="20.100000000000001" customHeight="1" x14ac:dyDescent="0.25">
      <c r="A28" s="14" t="s">
        <v>191</v>
      </c>
      <c r="B28" s="25">
        <v>173.67000000000002</v>
      </c>
      <c r="C28" s="223">
        <v>192.85000000000002</v>
      </c>
      <c r="D28" s="4">
        <f t="shared" si="1"/>
        <v>1.2434986080720358E-2</v>
      </c>
      <c r="E28" s="229">
        <f t="shared" si="2"/>
        <v>1.0207014232658528E-2</v>
      </c>
      <c r="F28" s="87">
        <f t="shared" ref="F28:F29" si="24">(C28-B28)/B28</f>
        <v>0.1104393389762193</v>
      </c>
      <c r="G28" s="83">
        <f t="shared" ref="G28:G29" si="25">(E28-D28)/D28</f>
        <v>-0.1791696294309614</v>
      </c>
      <c r="I28" s="25">
        <v>60.503</v>
      </c>
      <c r="J28" s="223">
        <v>59.512</v>
      </c>
      <c r="K28" s="4">
        <f t="shared" si="5"/>
        <v>7.1703554044496159E-3</v>
      </c>
      <c r="L28" s="229">
        <f t="shared" si="6"/>
        <v>5.0080107807883648E-3</v>
      </c>
      <c r="M28" s="87">
        <f t="shared" ref="M28:M29" si="26">(J28-I28)/I28</f>
        <v>-1.6379353089929421E-2</v>
      </c>
      <c r="N28" s="83">
        <f t="shared" ref="N28:N29" si="27">(L28-K28)/K28</f>
        <v>-0.30156728665351684</v>
      </c>
      <c r="P28" s="49">
        <f t="shared" ref="P28:P29" si="28">(I28/B28)*10</f>
        <v>3.4837910980595375</v>
      </c>
      <c r="Q28" s="254">
        <f t="shared" ref="Q28:Q29" si="29">(J28/C28)*10</f>
        <v>3.0859217008037332</v>
      </c>
      <c r="R28" s="92">
        <f t="shared" ref="R28:R29" si="30">(Q28-P28)/P28</f>
        <v>-0.11420587114922491</v>
      </c>
    </row>
    <row r="29" spans="1:18" ht="20.100000000000001" customHeight="1" x14ac:dyDescent="0.25">
      <c r="A29" s="14" t="s">
        <v>166</v>
      </c>
      <c r="B29" s="25">
        <v>178.66000000000003</v>
      </c>
      <c r="C29" s="223">
        <v>164.57999999999998</v>
      </c>
      <c r="D29" s="4">
        <f t="shared" si="1"/>
        <v>1.2792276231827599E-2</v>
      </c>
      <c r="E29" s="229">
        <f t="shared" si="2"/>
        <v>8.7107617444176326E-3</v>
      </c>
      <c r="F29" s="87">
        <f t="shared" si="24"/>
        <v>-7.8808910780253219E-2</v>
      </c>
      <c r="G29" s="83">
        <f t="shared" si="25"/>
        <v>-0.31906084682998209</v>
      </c>
      <c r="I29" s="25">
        <v>74.591999999999985</v>
      </c>
      <c r="J29" s="223">
        <v>57.113</v>
      </c>
      <c r="K29" s="4">
        <f t="shared" si="5"/>
        <v>8.8400765305638677E-3</v>
      </c>
      <c r="L29" s="229">
        <f t="shared" si="6"/>
        <v>4.8061318679117806E-3</v>
      </c>
      <c r="M29" s="87">
        <f t="shared" si="26"/>
        <v>-0.23432807807807793</v>
      </c>
      <c r="N29" s="83">
        <f t="shared" si="27"/>
        <v>-0.45632463120709887</v>
      </c>
      <c r="P29" s="49">
        <f t="shared" si="28"/>
        <v>4.1750811597447655</v>
      </c>
      <c r="Q29" s="254">
        <f t="shared" si="29"/>
        <v>3.4702272451087617</v>
      </c>
      <c r="R29" s="92">
        <f t="shared" si="30"/>
        <v>-0.16882400309532988</v>
      </c>
    </row>
    <row r="30" spans="1:18" ht="20.100000000000001" customHeight="1" x14ac:dyDescent="0.25">
      <c r="A30" s="14" t="s">
        <v>193</v>
      </c>
      <c r="B30" s="25">
        <v>364.06</v>
      </c>
      <c r="C30" s="223">
        <v>277.23</v>
      </c>
      <c r="D30" s="4">
        <f t="shared" si="1"/>
        <v>2.6067144771964375E-2</v>
      </c>
      <c r="E30" s="229">
        <f t="shared" si="2"/>
        <v>1.4673012993103054E-2</v>
      </c>
      <c r="F30" s="87">
        <f t="shared" si="17"/>
        <v>-0.23850464209196282</v>
      </c>
      <c r="G30" s="83">
        <f t="shared" si="18"/>
        <v>-0.43710701262210694</v>
      </c>
      <c r="I30" s="25">
        <v>60.516000000000005</v>
      </c>
      <c r="J30" s="223">
        <v>54.406999999999996</v>
      </c>
      <c r="K30" s="4">
        <f t="shared" si="5"/>
        <v>7.1718960655781198E-3</v>
      </c>
      <c r="L30" s="229">
        <f t="shared" si="6"/>
        <v>4.5784185130789178E-3</v>
      </c>
      <c r="M30" s="87">
        <f t="shared" si="19"/>
        <v>-0.10094850948509498</v>
      </c>
      <c r="N30" s="83">
        <f t="shared" si="20"/>
        <v>-0.36161672293979963</v>
      </c>
      <c r="P30" s="49">
        <f t="shared" si="21"/>
        <v>1.6622534747019724</v>
      </c>
      <c r="Q30" s="254">
        <f t="shared" si="22"/>
        <v>1.962522093568517</v>
      </c>
      <c r="R30" s="92">
        <f t="shared" si="23"/>
        <v>0.18063948936571195</v>
      </c>
    </row>
    <row r="31" spans="1:18" ht="20.100000000000001" customHeight="1" x14ac:dyDescent="0.25">
      <c r="A31" s="14" t="s">
        <v>147</v>
      </c>
      <c r="B31" s="25">
        <v>59.93</v>
      </c>
      <c r="C31" s="223">
        <v>130.82</v>
      </c>
      <c r="D31" s="4">
        <f t="shared" si="1"/>
        <v>4.2910618749212349E-3</v>
      </c>
      <c r="E31" s="229">
        <f t="shared" si="2"/>
        <v>6.9239388224858105E-3</v>
      </c>
      <c r="F31" s="87">
        <f t="shared" si="17"/>
        <v>1.1828800266978139</v>
      </c>
      <c r="G31" s="83">
        <f t="shared" si="18"/>
        <v>0.61357235675211597</v>
      </c>
      <c r="I31" s="25">
        <v>23.797000000000001</v>
      </c>
      <c r="J31" s="223">
        <v>52.546999999999997</v>
      </c>
      <c r="K31" s="4">
        <f t="shared" si="5"/>
        <v>2.820239451922839E-3</v>
      </c>
      <c r="L31" s="229">
        <f t="shared" si="6"/>
        <v>4.4218971383600987E-3</v>
      </c>
      <c r="M31" s="87">
        <f t="shared" si="19"/>
        <v>1.2081354792620917</v>
      </c>
      <c r="N31" s="83">
        <f t="shared" si="20"/>
        <v>0.5679154957375161</v>
      </c>
      <c r="P31" s="49">
        <f t="shared" si="21"/>
        <v>3.9707992658101121</v>
      </c>
      <c r="Q31" s="254">
        <f t="shared" si="22"/>
        <v>4.0167405595474701</v>
      </c>
      <c r="R31" s="92">
        <f t="shared" si="23"/>
        <v>1.1569784988359309E-2</v>
      </c>
    </row>
    <row r="32" spans="1:18" ht="20.100000000000001" customHeight="1" thickBot="1" x14ac:dyDescent="0.3">
      <c r="A32" s="14" t="s">
        <v>18</v>
      </c>
      <c r="B32" s="25">
        <f>B33-SUM(B7:B31)</f>
        <v>1334.3100000000068</v>
      </c>
      <c r="C32" s="223">
        <f>C33-SUM(C7:C31)</f>
        <v>1610.8000000000029</v>
      </c>
      <c r="D32" s="4">
        <f t="shared" si="1"/>
        <v>9.5538240786353784E-2</v>
      </c>
      <c r="E32" s="229">
        <f t="shared" si="2"/>
        <v>8.525516477037276E-2</v>
      </c>
      <c r="F32" s="87">
        <f t="shared" si="3"/>
        <v>0.20721571448913276</v>
      </c>
      <c r="G32" s="83">
        <f t="shared" si="4"/>
        <v>-0.10763308944505715</v>
      </c>
      <c r="I32" s="25">
        <f>I33-SUM(I7:I31)</f>
        <v>540.17000000000553</v>
      </c>
      <c r="J32" s="223">
        <f>J33-SUM(J7:J31)</f>
        <v>539.06699999999546</v>
      </c>
      <c r="K32" s="4">
        <f t="shared" si="5"/>
        <v>6.4016840137209541E-2</v>
      </c>
      <c r="L32" s="229">
        <f t="shared" si="6"/>
        <v>4.5363176293305871E-2</v>
      </c>
      <c r="M32" s="87">
        <f t="shared" si="7"/>
        <v>-2.0419497565767417E-3</v>
      </c>
      <c r="N32" s="83">
        <f t="shared" si="8"/>
        <v>-0.29138682577775815</v>
      </c>
      <c r="P32" s="49">
        <f t="shared" si="0"/>
        <v>4.048309613208346</v>
      </c>
      <c r="Q32" s="254">
        <f t="shared" si="0"/>
        <v>3.3465793394586196</v>
      </c>
      <c r="R32" s="92">
        <f t="shared" si="9"/>
        <v>-0.17333908243090002</v>
      </c>
    </row>
    <row r="33" spans="1:18" ht="26.25" customHeight="1" thickBot="1" x14ac:dyDescent="0.3">
      <c r="A33" s="18" t="s">
        <v>19</v>
      </c>
      <c r="B33" s="23">
        <v>13966.240000000011</v>
      </c>
      <c r="C33" s="242">
        <v>18893.870000000003</v>
      </c>
      <c r="D33" s="20">
        <f>SUM(D7:D32)</f>
        <v>0.99999999999999978</v>
      </c>
      <c r="E33" s="243">
        <f>SUM(E7:E32)</f>
        <v>1</v>
      </c>
      <c r="F33" s="97">
        <f t="shared" si="3"/>
        <v>0.35282438222456353</v>
      </c>
      <c r="G33" s="99">
        <v>0</v>
      </c>
      <c r="H33" s="2"/>
      <c r="I33" s="23">
        <v>8437.9360000000033</v>
      </c>
      <c r="J33" s="242">
        <v>11883.360999999999</v>
      </c>
      <c r="K33" s="20">
        <f>SUM(K7:K32)</f>
        <v>1.0000000000000004</v>
      </c>
      <c r="L33" s="243">
        <f>SUM(L7:L32)</f>
        <v>0.99999999999999989</v>
      </c>
      <c r="M33" s="97">
        <f t="shared" si="7"/>
        <v>0.40832556682107973</v>
      </c>
      <c r="N33" s="99">
        <f>K33-L33</f>
        <v>0</v>
      </c>
      <c r="P33" s="40">
        <f t="shared" si="0"/>
        <v>6.0416661893251131</v>
      </c>
      <c r="Q33" s="244">
        <f t="shared" si="0"/>
        <v>6.2895325309214032</v>
      </c>
      <c r="R33" s="98">
        <f t="shared" si="9"/>
        <v>4.1026156333204847E-2</v>
      </c>
    </row>
    <row r="35" spans="1:18" ht="15.75" thickBot="1" x14ac:dyDescent="0.3"/>
    <row r="36" spans="1:18" x14ac:dyDescent="0.25">
      <c r="A36" s="418" t="s">
        <v>2</v>
      </c>
      <c r="B36" s="404" t="s">
        <v>1</v>
      </c>
      <c r="C36" s="399"/>
      <c r="D36" s="404" t="s">
        <v>13</v>
      </c>
      <c r="E36" s="399"/>
      <c r="F36" s="416" t="s">
        <v>115</v>
      </c>
      <c r="G36" s="417"/>
      <c r="I36" s="414" t="s">
        <v>20</v>
      </c>
      <c r="J36" s="415"/>
      <c r="K36" s="404" t="s">
        <v>13</v>
      </c>
      <c r="L36" s="405"/>
      <c r="M36" s="421" t="s">
        <v>115</v>
      </c>
      <c r="N36" s="417"/>
      <c r="P36" s="410" t="s">
        <v>23</v>
      </c>
      <c r="Q36" s="399"/>
      <c r="R36" s="208" t="s">
        <v>0</v>
      </c>
    </row>
    <row r="37" spans="1:18" x14ac:dyDescent="0.25">
      <c r="A37" s="419"/>
      <c r="B37" s="407" t="str">
        <f>B5</f>
        <v>jan-dez</v>
      </c>
      <c r="C37" s="395"/>
      <c r="D37" s="407" t="str">
        <f>B5</f>
        <v>jan-dez</v>
      </c>
      <c r="E37" s="395"/>
      <c r="F37" s="407" t="str">
        <f>B5</f>
        <v>jan-dez</v>
      </c>
      <c r="G37" s="396"/>
      <c r="I37" s="409" t="str">
        <f>B5</f>
        <v>jan-dez</v>
      </c>
      <c r="J37" s="395"/>
      <c r="K37" s="407" t="str">
        <f>B5</f>
        <v>jan-dez</v>
      </c>
      <c r="L37" s="408"/>
      <c r="M37" s="395" t="str">
        <f>B5</f>
        <v>jan-dez</v>
      </c>
      <c r="N37" s="396"/>
      <c r="P37" s="409" t="str">
        <f>B5</f>
        <v>jan-dez</v>
      </c>
      <c r="Q37" s="408"/>
      <c r="R37" s="209" t="str">
        <f>R5</f>
        <v>2018/2017</v>
      </c>
    </row>
    <row r="38" spans="1:18" ht="19.5" customHeight="1" thickBot="1" x14ac:dyDescent="0.3">
      <c r="A38" s="420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153</v>
      </c>
      <c r="B39" s="59">
        <v>670.36999999999989</v>
      </c>
      <c r="C39" s="245">
        <v>1256.5500000000002</v>
      </c>
      <c r="D39" s="4">
        <f t="shared" ref="D39:D55" si="31">B39/$B$56</f>
        <v>0.16250330281411879</v>
      </c>
      <c r="E39" s="247">
        <f t="shared" ref="E39:E55" si="32">C39/$C$56</f>
        <v>0.18891113937524245</v>
      </c>
      <c r="F39" s="87">
        <f>(C39-B39)/B39</f>
        <v>0.87441263779703804</v>
      </c>
      <c r="G39" s="101">
        <f>(E39-D39)/D39</f>
        <v>0.16250646050764003</v>
      </c>
      <c r="I39" s="59">
        <v>1216.0839999999998</v>
      </c>
      <c r="J39" s="245">
        <v>1996.2429999999999</v>
      </c>
      <c r="K39" s="4">
        <f t="shared" ref="K39:K55" si="33">I39/$I$56</f>
        <v>0.444353825910835</v>
      </c>
      <c r="L39" s="247">
        <f t="shared" ref="L39:L55" si="34">J39/$J$56</f>
        <v>0.35953254931399065</v>
      </c>
      <c r="M39" s="87">
        <f>(J39-I39)/I39</f>
        <v>0.64153380851980635</v>
      </c>
      <c r="N39" s="101">
        <f>(L39-K39)/K39</f>
        <v>-0.19088679257566418</v>
      </c>
      <c r="P39" s="49">
        <f t="shared" ref="P39:Q56" si="35">(I39/B39)*10</f>
        <v>18.140489580380986</v>
      </c>
      <c r="Q39" s="253">
        <f t="shared" si="35"/>
        <v>15.886697704030874</v>
      </c>
      <c r="R39" s="104">
        <f t="shared" si="9"/>
        <v>-0.12424096198525961</v>
      </c>
    </row>
    <row r="40" spans="1:18" ht="20.100000000000001" customHeight="1" x14ac:dyDescent="0.25">
      <c r="A40" s="57" t="s">
        <v>148</v>
      </c>
      <c r="B40" s="25">
        <v>143.21</v>
      </c>
      <c r="C40" s="223">
        <v>496.32</v>
      </c>
      <c r="D40" s="4">
        <f t="shared" si="31"/>
        <v>3.4715303483165948E-2</v>
      </c>
      <c r="E40" s="229">
        <f t="shared" si="32"/>
        <v>7.4617306668831582E-2</v>
      </c>
      <c r="F40" s="87">
        <f t="shared" ref="F40:F56" si="36">(C40-B40)/B40</f>
        <v>2.4656797709657146</v>
      </c>
      <c r="G40" s="83">
        <f t="shared" ref="G40:G46" si="37">(E40-D40)/D40</f>
        <v>1.1494067221683604</v>
      </c>
      <c r="I40" s="25">
        <v>43.430000000000007</v>
      </c>
      <c r="J40" s="223">
        <v>1055.2149999999999</v>
      </c>
      <c r="K40" s="4">
        <f t="shared" si="33"/>
        <v>1.586920530103806E-2</v>
      </c>
      <c r="L40" s="229">
        <f t="shared" si="34"/>
        <v>0.19004907670276747</v>
      </c>
      <c r="M40" s="87">
        <f t="shared" ref="M40:M56" si="38">(J40-I40)/I40</f>
        <v>23.296914575178441</v>
      </c>
      <c r="N40" s="83">
        <f t="shared" ref="N40:N46" si="39">(L40-K40)/K40</f>
        <v>10.975966855147794</v>
      </c>
      <c r="P40" s="49">
        <f t="shared" si="35"/>
        <v>3.0326094546470221</v>
      </c>
      <c r="Q40" s="254">
        <f t="shared" si="35"/>
        <v>21.260779335912314</v>
      </c>
      <c r="R40" s="92">
        <f t="shared" si="9"/>
        <v>6.0107211805111724</v>
      </c>
    </row>
    <row r="41" spans="1:18" ht="20.100000000000001" customHeight="1" x14ac:dyDescent="0.25">
      <c r="A41" s="57" t="s">
        <v>145</v>
      </c>
      <c r="B41" s="25">
        <v>380.42</v>
      </c>
      <c r="C41" s="223">
        <v>1630.67</v>
      </c>
      <c r="D41" s="4">
        <f t="shared" si="31"/>
        <v>9.2216994281586417E-2</v>
      </c>
      <c r="E41" s="229">
        <f t="shared" si="32"/>
        <v>0.24515676069000564</v>
      </c>
      <c r="F41" s="87">
        <f t="shared" si="36"/>
        <v>3.2864991325377213</v>
      </c>
      <c r="G41" s="83">
        <f t="shared" si="37"/>
        <v>1.6584770258442236</v>
      </c>
      <c r="I41" s="25">
        <v>260.077</v>
      </c>
      <c r="J41" s="223">
        <v>776.17699999999991</v>
      </c>
      <c r="K41" s="4">
        <f t="shared" si="33"/>
        <v>9.5031436957818904E-2</v>
      </c>
      <c r="L41" s="229">
        <f t="shared" si="34"/>
        <v>0.13979304900700229</v>
      </c>
      <c r="M41" s="87">
        <f t="shared" si="38"/>
        <v>1.9844123086624343</v>
      </c>
      <c r="N41" s="83">
        <f t="shared" si="39"/>
        <v>0.47101899626174737</v>
      </c>
      <c r="P41" s="49">
        <f t="shared" si="35"/>
        <v>6.8365753640712885</v>
      </c>
      <c r="Q41" s="254">
        <f t="shared" si="35"/>
        <v>4.7598655767261295</v>
      </c>
      <c r="R41" s="92">
        <f t="shared" si="9"/>
        <v>-0.30376463020637945</v>
      </c>
    </row>
    <row r="42" spans="1:18" ht="20.100000000000001" customHeight="1" x14ac:dyDescent="0.25">
      <c r="A42" s="57" t="s">
        <v>146</v>
      </c>
      <c r="B42" s="25">
        <v>995.09999999999991</v>
      </c>
      <c r="C42" s="223">
        <v>785.18000000000006</v>
      </c>
      <c r="D42" s="4">
        <f t="shared" si="31"/>
        <v>0.24122057465329538</v>
      </c>
      <c r="E42" s="229">
        <f t="shared" si="32"/>
        <v>0.11804484375046982</v>
      </c>
      <c r="F42" s="87">
        <f t="shared" si="36"/>
        <v>-0.21095367299768855</v>
      </c>
      <c r="G42" s="83">
        <f t="shared" si="37"/>
        <v>-0.51063526019646199</v>
      </c>
      <c r="I42" s="25">
        <v>407.18600000000004</v>
      </c>
      <c r="J42" s="223">
        <v>481.37400000000002</v>
      </c>
      <c r="K42" s="4">
        <f t="shared" si="33"/>
        <v>0.14878467026729181</v>
      </c>
      <c r="L42" s="229">
        <f t="shared" si="34"/>
        <v>8.6697672274103382E-2</v>
      </c>
      <c r="M42" s="87">
        <f t="shared" si="38"/>
        <v>0.18219683387935731</v>
      </c>
      <c r="N42" s="83">
        <f t="shared" si="39"/>
        <v>-0.41729432126071236</v>
      </c>
      <c r="P42" s="49">
        <f t="shared" si="35"/>
        <v>4.0919103607677627</v>
      </c>
      <c r="Q42" s="254">
        <f t="shared" si="35"/>
        <v>6.1307470898392724</v>
      </c>
      <c r="R42" s="92">
        <f t="shared" si="9"/>
        <v>0.49826035990899958</v>
      </c>
    </row>
    <row r="43" spans="1:18" ht="20.100000000000001" customHeight="1" x14ac:dyDescent="0.25">
      <c r="A43" s="57" t="s">
        <v>150</v>
      </c>
      <c r="B43" s="25">
        <v>448.6</v>
      </c>
      <c r="C43" s="223">
        <v>264.61</v>
      </c>
      <c r="D43" s="4">
        <f t="shared" si="31"/>
        <v>0.10874439733641676</v>
      </c>
      <c r="E43" s="229">
        <f t="shared" si="32"/>
        <v>3.9781764824386535E-2</v>
      </c>
      <c r="F43" s="87">
        <f t="shared" si="36"/>
        <v>-0.41014266607222472</v>
      </c>
      <c r="G43" s="83">
        <f t="shared" si="37"/>
        <v>-0.6341718212726325</v>
      </c>
      <c r="I43" s="25">
        <v>289.70600000000002</v>
      </c>
      <c r="J43" s="223">
        <v>355.875</v>
      </c>
      <c r="K43" s="4">
        <f t="shared" si="33"/>
        <v>0.10585779394295491</v>
      </c>
      <c r="L43" s="229">
        <f t="shared" si="34"/>
        <v>6.4094724934347383E-2</v>
      </c>
      <c r="M43" s="87">
        <f t="shared" si="38"/>
        <v>0.22840051638557704</v>
      </c>
      <c r="N43" s="83">
        <f t="shared" si="39"/>
        <v>-0.39452049256867178</v>
      </c>
      <c r="P43" s="49">
        <f t="shared" si="35"/>
        <v>6.4580026749888546</v>
      </c>
      <c r="Q43" s="254">
        <f t="shared" si="35"/>
        <v>13.449038207172819</v>
      </c>
      <c r="R43" s="92">
        <f t="shared" si="9"/>
        <v>1.0825383456806992</v>
      </c>
    </row>
    <row r="44" spans="1:18" ht="20.100000000000001" customHeight="1" x14ac:dyDescent="0.25">
      <c r="A44" s="57" t="s">
        <v>151</v>
      </c>
      <c r="B44" s="25">
        <v>321.36</v>
      </c>
      <c r="C44" s="223">
        <v>440.78</v>
      </c>
      <c r="D44" s="4">
        <f t="shared" si="31"/>
        <v>7.7900355613087141E-2</v>
      </c>
      <c r="E44" s="229">
        <f t="shared" si="32"/>
        <v>6.6267360641295098E-2</v>
      </c>
      <c r="F44" s="87">
        <f t="shared" si="36"/>
        <v>0.37160816529748553</v>
      </c>
      <c r="G44" s="83">
        <f t="shared" si="37"/>
        <v>-0.14933173128978269</v>
      </c>
      <c r="I44" s="25">
        <v>138.636</v>
      </c>
      <c r="J44" s="223">
        <v>324.72300000000001</v>
      </c>
      <c r="K44" s="4">
        <f t="shared" si="33"/>
        <v>5.065722187692176E-2</v>
      </c>
      <c r="L44" s="229">
        <f t="shared" si="34"/>
        <v>5.848410639931461E-2</v>
      </c>
      <c r="M44" s="87">
        <f t="shared" si="38"/>
        <v>1.3422704059551633</v>
      </c>
      <c r="N44" s="83">
        <f t="shared" si="39"/>
        <v>0.15450678565455631</v>
      </c>
      <c r="P44" s="49">
        <f t="shared" si="35"/>
        <v>4.3140403286034354</v>
      </c>
      <c r="Q44" s="254">
        <f t="shared" si="35"/>
        <v>7.3670084849584843</v>
      </c>
      <c r="R44" s="92">
        <f t="shared" si="9"/>
        <v>0.70768187680419115</v>
      </c>
    </row>
    <row r="45" spans="1:18" ht="20.100000000000001" customHeight="1" x14ac:dyDescent="0.25">
      <c r="A45" s="57" t="s">
        <v>160</v>
      </c>
      <c r="B45" s="25">
        <v>0.72</v>
      </c>
      <c r="C45" s="223">
        <v>535.14</v>
      </c>
      <c r="D45" s="4">
        <f t="shared" si="31"/>
        <v>1.745340304998218E-4</v>
      </c>
      <c r="E45" s="229">
        <f t="shared" si="32"/>
        <v>8.0453549102914509E-2</v>
      </c>
      <c r="F45" s="87">
        <f t="shared" si="36"/>
        <v>742.25</v>
      </c>
      <c r="G45" s="83">
        <f t="shared" si="37"/>
        <v>459.96196181636139</v>
      </c>
      <c r="I45" s="25">
        <v>0.22900000000000001</v>
      </c>
      <c r="J45" s="223">
        <v>190.66399999999999</v>
      </c>
      <c r="K45" s="4">
        <f t="shared" si="33"/>
        <v>8.3675984663543994E-5</v>
      </c>
      <c r="L45" s="229">
        <f t="shared" si="34"/>
        <v>3.4339463673712427E-2</v>
      </c>
      <c r="M45" s="87">
        <f t="shared" si="38"/>
        <v>831.59388646288198</v>
      </c>
      <c r="N45" s="83">
        <f t="shared" si="39"/>
        <v>409.38613183686221</v>
      </c>
      <c r="P45" s="49">
        <f t="shared" si="35"/>
        <v>3.1805555555555558</v>
      </c>
      <c r="Q45" s="254">
        <f t="shared" si="35"/>
        <v>3.5628807414882084</v>
      </c>
      <c r="R45" s="92">
        <f t="shared" si="9"/>
        <v>0.12020704535873794</v>
      </c>
    </row>
    <row r="46" spans="1:18" ht="20.100000000000001" customHeight="1" x14ac:dyDescent="0.25">
      <c r="A46" s="57" t="s">
        <v>186</v>
      </c>
      <c r="B46" s="25">
        <v>546.86</v>
      </c>
      <c r="C46" s="223">
        <v>334.96999999999997</v>
      </c>
      <c r="D46" s="4">
        <f t="shared" si="31"/>
        <v>0.13256344433212855</v>
      </c>
      <c r="E46" s="229">
        <f t="shared" si="32"/>
        <v>5.0359766309756832E-2</v>
      </c>
      <c r="F46" s="87">
        <f t="shared" si="36"/>
        <v>-0.38746662765607293</v>
      </c>
      <c r="G46" s="83">
        <f t="shared" si="37"/>
        <v>-0.62010819375223902</v>
      </c>
      <c r="I46" s="25">
        <v>162.083</v>
      </c>
      <c r="J46" s="223">
        <v>103.61799999999999</v>
      </c>
      <c r="K46" s="4">
        <f t="shared" si="33"/>
        <v>5.9224692673455023E-2</v>
      </c>
      <c r="L46" s="229">
        <f t="shared" si="34"/>
        <v>1.8662078561987233E-2</v>
      </c>
      <c r="M46" s="87">
        <f t="shared" si="38"/>
        <v>-0.36071025338869595</v>
      </c>
      <c r="N46" s="83">
        <f t="shared" si="39"/>
        <v>-0.68489361920569791</v>
      </c>
      <c r="P46" s="49">
        <f t="shared" si="35"/>
        <v>2.9638847236952786</v>
      </c>
      <c r="Q46" s="254">
        <f t="shared" si="35"/>
        <v>3.0933516434307551</v>
      </c>
      <c r="R46" s="92">
        <f t="shared" si="9"/>
        <v>4.3681496348502123E-2</v>
      </c>
    </row>
    <row r="47" spans="1:18" ht="20.100000000000001" customHeight="1" x14ac:dyDescent="0.25">
      <c r="A47" s="57" t="s">
        <v>166</v>
      </c>
      <c r="B47" s="25">
        <v>178.66000000000003</v>
      </c>
      <c r="C47" s="223">
        <v>164.57999999999998</v>
      </c>
      <c r="D47" s="4">
        <f t="shared" si="31"/>
        <v>4.3308680401525232E-2</v>
      </c>
      <c r="E47" s="229">
        <f t="shared" si="32"/>
        <v>2.4743142189628264E-2</v>
      </c>
      <c r="F47" s="87">
        <f t="shared" ref="F47:F55" si="40">(C47-B47)/B47</f>
        <v>-7.8808910780253219E-2</v>
      </c>
      <c r="G47" s="83">
        <f t="shared" ref="G47:G55" si="41">(E47-D47)/D47</f>
        <v>-0.42867937881670326</v>
      </c>
      <c r="I47" s="25">
        <v>74.591999999999985</v>
      </c>
      <c r="J47" s="223">
        <v>57.113</v>
      </c>
      <c r="K47" s="4">
        <f t="shared" si="33"/>
        <v>2.7255716366912978E-2</v>
      </c>
      <c r="L47" s="229">
        <f t="shared" si="34"/>
        <v>1.0286314085494576E-2</v>
      </c>
      <c r="M47" s="87">
        <f t="shared" ref="M47:M55" si="42">(J47-I47)/I47</f>
        <v>-0.23432807807807793</v>
      </c>
      <c r="N47" s="83">
        <f t="shared" ref="N47:N55" si="43">(L47-K47)/K47</f>
        <v>-0.62259975312989302</v>
      </c>
      <c r="P47" s="49">
        <f t="shared" ref="P47:P55" si="44">(I47/B47)*10</f>
        <v>4.1750811597447655</v>
      </c>
      <c r="Q47" s="254">
        <f t="shared" ref="Q47:Q55" si="45">(J47/C47)*10</f>
        <v>3.4702272451087617</v>
      </c>
      <c r="R47" s="92">
        <f t="shared" ref="R47:R55" si="46">(Q47-P47)/P47</f>
        <v>-0.16882400309532988</v>
      </c>
    </row>
    <row r="48" spans="1:18" ht="20.100000000000001" customHeight="1" x14ac:dyDescent="0.25">
      <c r="A48" s="57" t="s">
        <v>147</v>
      </c>
      <c r="B48" s="25">
        <v>59.93</v>
      </c>
      <c r="C48" s="223">
        <v>130.82</v>
      </c>
      <c r="D48" s="4">
        <f t="shared" si="31"/>
        <v>1.4527533955353224E-2</v>
      </c>
      <c r="E48" s="229">
        <f t="shared" si="32"/>
        <v>1.9667625843037852E-2</v>
      </c>
      <c r="F48" s="87">
        <f t="shared" si="40"/>
        <v>1.1828800266978139</v>
      </c>
      <c r="G48" s="83">
        <f t="shared" si="41"/>
        <v>0.35381723446535573</v>
      </c>
      <c r="I48" s="25">
        <v>23.797000000000001</v>
      </c>
      <c r="J48" s="223">
        <v>52.546999999999997</v>
      </c>
      <c r="K48" s="4">
        <f t="shared" si="33"/>
        <v>8.6953598560626909E-3</v>
      </c>
      <c r="L48" s="229">
        <f t="shared" si="34"/>
        <v>9.4639564766425058E-3</v>
      </c>
      <c r="M48" s="87">
        <f t="shared" si="42"/>
        <v>1.2081354792620917</v>
      </c>
      <c r="N48" s="83">
        <f t="shared" si="43"/>
        <v>8.8391582786987707E-2</v>
      </c>
      <c r="P48" s="49">
        <f t="shared" si="44"/>
        <v>3.9707992658101121</v>
      </c>
      <c r="Q48" s="254">
        <f t="shared" si="45"/>
        <v>4.0167405595474701</v>
      </c>
      <c r="R48" s="92">
        <f t="shared" si="46"/>
        <v>1.1569784988359309E-2</v>
      </c>
    </row>
    <row r="49" spans="1:18" ht="20.100000000000001" customHeight="1" x14ac:dyDescent="0.25">
      <c r="A49" s="57" t="s">
        <v>158</v>
      </c>
      <c r="B49" s="25">
        <v>165.82</v>
      </c>
      <c r="C49" s="223">
        <v>138.97</v>
      </c>
      <c r="D49" s="4">
        <f t="shared" si="31"/>
        <v>4.0196156857611735E-2</v>
      </c>
      <c r="E49" s="229">
        <f t="shared" si="32"/>
        <v>2.0892906003722445E-2</v>
      </c>
      <c r="F49" s="87">
        <f t="shared" si="40"/>
        <v>-0.16192256663852367</v>
      </c>
      <c r="G49" s="83">
        <f t="shared" si="41"/>
        <v>-0.48022627939949275</v>
      </c>
      <c r="I49" s="25">
        <v>44.210999999999999</v>
      </c>
      <c r="J49" s="223">
        <v>36.356000000000002</v>
      </c>
      <c r="K49" s="4">
        <f t="shared" si="33"/>
        <v>1.6154580602445165E-2</v>
      </c>
      <c r="L49" s="229">
        <f t="shared" si="34"/>
        <v>6.5478828794187103E-3</v>
      </c>
      <c r="M49" s="87">
        <f t="shared" si="42"/>
        <v>-0.17767071543281077</v>
      </c>
      <c r="N49" s="83">
        <f t="shared" si="43"/>
        <v>-0.59467329789870138</v>
      </c>
      <c r="P49" s="49">
        <f t="shared" si="44"/>
        <v>2.6662043179351103</v>
      </c>
      <c r="Q49" s="254">
        <f t="shared" si="45"/>
        <v>2.6161041951500326</v>
      </c>
      <c r="R49" s="92">
        <f t="shared" si="46"/>
        <v>-1.8790804008553489E-2</v>
      </c>
    </row>
    <row r="50" spans="1:18" ht="20.100000000000001" customHeight="1" x14ac:dyDescent="0.25">
      <c r="A50" s="57" t="s">
        <v>167</v>
      </c>
      <c r="B50" s="25">
        <v>51.22</v>
      </c>
      <c r="C50" s="223">
        <v>211.06</v>
      </c>
      <c r="D50" s="4">
        <f t="shared" si="31"/>
        <v>1.2416157003056767E-2</v>
      </c>
      <c r="E50" s="229">
        <f t="shared" si="32"/>
        <v>3.1730997633630707E-2</v>
      </c>
      <c r="F50" s="87">
        <f t="shared" si="40"/>
        <v>3.1206559937524405</v>
      </c>
      <c r="G50" s="83">
        <f t="shared" si="41"/>
        <v>1.5556214878580197</v>
      </c>
      <c r="I50" s="25">
        <v>12.641000000000002</v>
      </c>
      <c r="J50" s="223">
        <v>32.066000000000003</v>
      </c>
      <c r="K50" s="4">
        <f t="shared" si="33"/>
        <v>4.6189874328902173E-3</v>
      </c>
      <c r="L50" s="229">
        <f t="shared" si="34"/>
        <v>5.7752341404841119E-3</v>
      </c>
      <c r="M50" s="87">
        <f t="shared" si="42"/>
        <v>1.5366664029744481</v>
      </c>
      <c r="N50" s="83">
        <f t="shared" si="43"/>
        <v>0.25032471388873251</v>
      </c>
      <c r="P50" s="49">
        <f t="shared" si="44"/>
        <v>2.4679812573213593</v>
      </c>
      <c r="Q50" s="254">
        <f t="shared" si="45"/>
        <v>1.5192836160333556</v>
      </c>
      <c r="R50" s="92">
        <f t="shared" si="46"/>
        <v>-0.38440228768903995</v>
      </c>
    </row>
    <row r="51" spans="1:18" ht="20.100000000000001" customHeight="1" x14ac:dyDescent="0.25">
      <c r="A51" s="57" t="s">
        <v>159</v>
      </c>
      <c r="B51" s="25">
        <v>28.689999999999998</v>
      </c>
      <c r="C51" s="223">
        <v>53.17</v>
      </c>
      <c r="D51" s="4">
        <f t="shared" si="31"/>
        <v>6.9546962986665106E-3</v>
      </c>
      <c r="E51" s="229">
        <f t="shared" si="32"/>
        <v>7.9936375636318804E-3</v>
      </c>
      <c r="F51" s="87">
        <f t="shared" si="40"/>
        <v>0.85325897525270145</v>
      </c>
      <c r="G51" s="83">
        <f t="shared" si="41"/>
        <v>0.14938700704509209</v>
      </c>
      <c r="I51" s="25">
        <v>11.641999999999999</v>
      </c>
      <c r="J51" s="223">
        <v>21.339000000000002</v>
      </c>
      <c r="K51" s="4">
        <f t="shared" si="33"/>
        <v>4.2539555172619176E-3</v>
      </c>
      <c r="L51" s="229">
        <f t="shared" si="34"/>
        <v>3.8432520839453148E-3</v>
      </c>
      <c r="M51" s="87">
        <f t="shared" si="42"/>
        <v>0.83293248582717772</v>
      </c>
      <c r="N51" s="83">
        <f t="shared" si="43"/>
        <v>-9.6546245406194178E-2</v>
      </c>
      <c r="P51" s="49">
        <f t="shared" si="44"/>
        <v>4.057859881491809</v>
      </c>
      <c r="Q51" s="254">
        <f t="shared" si="45"/>
        <v>4.0133533947714879</v>
      </c>
      <c r="R51" s="92">
        <f t="shared" si="46"/>
        <v>-1.0967970314430614E-2</v>
      </c>
    </row>
    <row r="52" spans="1:18" ht="20.100000000000001" customHeight="1" x14ac:dyDescent="0.25">
      <c r="A52" s="57" t="s">
        <v>187</v>
      </c>
      <c r="B52" s="25">
        <v>39.909999999999997</v>
      </c>
      <c r="C52" s="223">
        <v>47.68</v>
      </c>
      <c r="D52" s="4">
        <f t="shared" si="31"/>
        <v>9.6745182739554E-3</v>
      </c>
      <c r="E52" s="229">
        <f t="shared" si="32"/>
        <v>7.1682647928148968E-3</v>
      </c>
      <c r="F52" s="87">
        <f t="shared" ref="F52" si="47">(C52-B52)/B52</f>
        <v>0.19468804810824364</v>
      </c>
      <c r="G52" s="83">
        <f t="shared" ref="G52" si="48">(E52-D52)/D52</f>
        <v>-0.25905718612238754</v>
      </c>
      <c r="I52" s="25">
        <v>16.539000000000001</v>
      </c>
      <c r="J52" s="223">
        <v>20.462</v>
      </c>
      <c r="K52" s="4">
        <f t="shared" si="33"/>
        <v>6.0433061587351709E-3</v>
      </c>
      <c r="L52" s="229">
        <f t="shared" si="34"/>
        <v>3.6853003487365399E-3</v>
      </c>
      <c r="M52" s="87">
        <f t="shared" ref="M52" si="49">(J52-I52)/I52</f>
        <v>0.23719692847209614</v>
      </c>
      <c r="N52" s="83">
        <f t="shared" ref="N52" si="50">(L52-K52)/K52</f>
        <v>-0.3901847346572539</v>
      </c>
      <c r="P52" s="49">
        <f t="shared" ref="P52" si="51">(I52/B52)*10</f>
        <v>4.1440741668754706</v>
      </c>
      <c r="Q52" s="254">
        <f t="shared" ref="Q52" si="52">(J52/C52)*10</f>
        <v>4.2915268456375841</v>
      </c>
      <c r="R52" s="92">
        <f t="shared" ref="R52" si="53">(Q52-P52)/P52</f>
        <v>3.5581573307914324E-2</v>
      </c>
    </row>
    <row r="53" spans="1:18" ht="20.100000000000001" customHeight="1" x14ac:dyDescent="0.25">
      <c r="A53" s="57" t="s">
        <v>189</v>
      </c>
      <c r="B53" s="25">
        <v>39.15</v>
      </c>
      <c r="C53" s="223">
        <v>44.55</v>
      </c>
      <c r="D53" s="4">
        <f t="shared" si="31"/>
        <v>9.4902879084278104E-3</v>
      </c>
      <c r="E53" s="229">
        <f t="shared" si="32"/>
        <v>6.6976970746624089E-3</v>
      </c>
      <c r="F53" s="87">
        <f t="shared" ref="F53" si="54">(C53-B53)/B53</f>
        <v>0.13793103448275859</v>
      </c>
      <c r="G53" s="83">
        <f t="shared" ref="G53" si="55">(E53-D53)/D53</f>
        <v>-0.29425775705766027</v>
      </c>
      <c r="I53" s="25">
        <v>14.031000000000001</v>
      </c>
      <c r="J53" s="223">
        <v>15.904</v>
      </c>
      <c r="K53" s="4">
        <f t="shared" si="33"/>
        <v>5.1268896978785405E-3</v>
      </c>
      <c r="L53" s="229">
        <f t="shared" si="34"/>
        <v>2.8643835766936727E-3</v>
      </c>
      <c r="M53" s="87">
        <f t="shared" ref="M53" si="56">(J53-I53)/I53</f>
        <v>0.13349012900007121</v>
      </c>
      <c r="N53" s="83">
        <f t="shared" ref="N53" si="57">(L53-K53)/K53</f>
        <v>-0.44130189149984478</v>
      </c>
      <c r="P53" s="49">
        <f t="shared" ref="P53" si="58">(I53/B53)*10</f>
        <v>3.5839080459770116</v>
      </c>
      <c r="Q53" s="254">
        <f t="shared" ref="Q53" si="59">(J53/C53)*10</f>
        <v>3.5699214365881033</v>
      </c>
      <c r="R53" s="92">
        <f t="shared" ref="R53" si="60">(Q53-P53)/P53</f>
        <v>-3.9026139090282876E-3</v>
      </c>
    </row>
    <row r="54" spans="1:18" ht="20.100000000000001" customHeight="1" x14ac:dyDescent="0.25">
      <c r="A54" s="57" t="s">
        <v>162</v>
      </c>
      <c r="B54" s="25">
        <v>14.4</v>
      </c>
      <c r="C54" s="223">
        <v>65.150000000000006</v>
      </c>
      <c r="D54" s="4">
        <f t="shared" si="31"/>
        <v>3.4906806099964365E-3</v>
      </c>
      <c r="E54" s="229">
        <f t="shared" si="32"/>
        <v>9.7947242292762294E-3</v>
      </c>
      <c r="F54" s="87">
        <f t="shared" ref="F54" si="61">(C54-B54)/B54</f>
        <v>3.5243055555555558</v>
      </c>
      <c r="G54" s="83">
        <f t="shared" ref="G54" si="62">(E54-D54)/D54</f>
        <v>1.8059640292573855</v>
      </c>
      <c r="I54" s="25">
        <v>7.6419999999999995</v>
      </c>
      <c r="J54" s="223">
        <v>12.589</v>
      </c>
      <c r="K54" s="4">
        <f t="shared" si="33"/>
        <v>2.7923662654969566E-3</v>
      </c>
      <c r="L54" s="229">
        <f t="shared" si="34"/>
        <v>2.267336823880574E-3</v>
      </c>
      <c r="M54" s="87">
        <f t="shared" ref="M54" si="63">(J54-I54)/I54</f>
        <v>0.64734362732269057</v>
      </c>
      <c r="N54" s="83">
        <f t="shared" ref="N54" si="64">(L54-K54)/K54</f>
        <v>-0.1880231286646572</v>
      </c>
      <c r="P54" s="49">
        <f t="shared" ref="P54" si="65">(I54/B54)*10</f>
        <v>5.3069444444444436</v>
      </c>
      <c r="Q54" s="254">
        <f t="shared" ref="Q54" si="66">(J54/C54)*10</f>
        <v>1.9323100537221793</v>
      </c>
      <c r="R54" s="92">
        <f t="shared" ref="R54" si="67">(Q54-P54)/P54</f>
        <v>-0.63589028037687267</v>
      </c>
    </row>
    <row r="55" spans="1:18" ht="20.100000000000001" customHeight="1" thickBot="1" x14ac:dyDescent="0.3">
      <c r="A55" s="14" t="s">
        <v>18</v>
      </c>
      <c r="B55" s="25">
        <f>B56-SUM(B39:B54)</f>
        <v>40.850000000000819</v>
      </c>
      <c r="C55" s="223">
        <f>C56-SUM(C39:C54)</f>
        <v>51.339999999999236</v>
      </c>
      <c r="D55" s="4">
        <f t="shared" si="31"/>
        <v>9.9023821471081446E-3</v>
      </c>
      <c r="E55" s="229">
        <f t="shared" si="32"/>
        <v>7.7185133066927716E-3</v>
      </c>
      <c r="F55" s="87">
        <f t="shared" si="40"/>
        <v>0.25679314565479089</v>
      </c>
      <c r="G55" s="83">
        <f t="shared" si="41"/>
        <v>-0.22053974568666207</v>
      </c>
      <c r="I55" s="25">
        <f>I56-SUM(I39:I54)</f>
        <v>14.221000000000004</v>
      </c>
      <c r="J55" s="223">
        <f>J56-SUM(J39:J54)</f>
        <v>20.063999999999396</v>
      </c>
      <c r="K55" s="4">
        <f t="shared" si="33"/>
        <v>5.1963151873373773E-3</v>
      </c>
      <c r="L55" s="229">
        <f t="shared" si="34"/>
        <v>3.6136187174786293E-3</v>
      </c>
      <c r="M55" s="87">
        <f t="shared" si="42"/>
        <v>0.41087124674772457</v>
      </c>
      <c r="N55" s="83">
        <f t="shared" si="43"/>
        <v>-0.30458053693808573</v>
      </c>
      <c r="P55" s="49">
        <f t="shared" si="44"/>
        <v>3.4812729498163324</v>
      </c>
      <c r="Q55" s="254">
        <f t="shared" si="45"/>
        <v>3.9080638878067187</v>
      </c>
      <c r="R55" s="92">
        <f t="shared" si="46"/>
        <v>0.1225962296386163</v>
      </c>
    </row>
    <row r="56" spans="1:18" ht="26.25" customHeight="1" thickBot="1" x14ac:dyDescent="0.3">
      <c r="A56" s="18" t="s">
        <v>19</v>
      </c>
      <c r="B56" s="61">
        <v>4125.2700000000004</v>
      </c>
      <c r="C56" s="251">
        <v>6651.54</v>
      </c>
      <c r="D56" s="58">
        <f>SUM(D39:D55)</f>
        <v>1</v>
      </c>
      <c r="E56" s="252">
        <f>SUM(E39:E55)</f>
        <v>0.99999999999999989</v>
      </c>
      <c r="F56" s="97">
        <f t="shared" si="36"/>
        <v>0.6123890072649788</v>
      </c>
      <c r="G56" s="99">
        <v>0</v>
      </c>
      <c r="H56" s="2"/>
      <c r="I56" s="61">
        <v>2736.7469999999998</v>
      </c>
      <c r="J56" s="251">
        <v>5552.3289999999988</v>
      </c>
      <c r="K56" s="58">
        <f>SUM(K39:K55)</f>
        <v>1</v>
      </c>
      <c r="L56" s="252">
        <f>SUM(L39:L55)</f>
        <v>1.0000000000000002</v>
      </c>
      <c r="M56" s="97">
        <f t="shared" si="38"/>
        <v>1.0288060971657222</v>
      </c>
      <c r="N56" s="99">
        <v>0</v>
      </c>
      <c r="O56" s="2"/>
      <c r="P56" s="40">
        <f t="shared" si="35"/>
        <v>6.6341039495596643</v>
      </c>
      <c r="Q56" s="244">
        <f t="shared" si="35"/>
        <v>8.3474338273542656</v>
      </c>
      <c r="R56" s="98">
        <f t="shared" si="9"/>
        <v>0.25826093332594263</v>
      </c>
    </row>
    <row r="58" spans="1:18" ht="15.75" thickBot="1" x14ac:dyDescent="0.3"/>
    <row r="59" spans="1:18" x14ac:dyDescent="0.25">
      <c r="A59" s="418" t="s">
        <v>16</v>
      </c>
      <c r="B59" s="404" t="s">
        <v>1</v>
      </c>
      <c r="C59" s="399"/>
      <c r="D59" s="404" t="s">
        <v>13</v>
      </c>
      <c r="E59" s="399"/>
      <c r="F59" s="416" t="s">
        <v>115</v>
      </c>
      <c r="G59" s="417"/>
      <c r="I59" s="414" t="s">
        <v>20</v>
      </c>
      <c r="J59" s="415"/>
      <c r="K59" s="404" t="s">
        <v>13</v>
      </c>
      <c r="L59" s="405"/>
      <c r="M59" s="421" t="s">
        <v>115</v>
      </c>
      <c r="N59" s="417"/>
      <c r="P59" s="410" t="s">
        <v>23</v>
      </c>
      <c r="Q59" s="399"/>
      <c r="R59" s="208" t="s">
        <v>0</v>
      </c>
    </row>
    <row r="60" spans="1:18" x14ac:dyDescent="0.25">
      <c r="A60" s="419"/>
      <c r="B60" s="407" t="str">
        <f>B5</f>
        <v>jan-dez</v>
      </c>
      <c r="C60" s="395"/>
      <c r="D60" s="407" t="str">
        <f>B5</f>
        <v>jan-dez</v>
      </c>
      <c r="E60" s="395"/>
      <c r="F60" s="407" t="str">
        <f>B5</f>
        <v>jan-dez</v>
      </c>
      <c r="G60" s="396"/>
      <c r="I60" s="409" t="str">
        <f>B5</f>
        <v>jan-dez</v>
      </c>
      <c r="J60" s="395"/>
      <c r="K60" s="407" t="str">
        <f>B5</f>
        <v>jan-dez</v>
      </c>
      <c r="L60" s="408"/>
      <c r="M60" s="395" t="str">
        <f>B5</f>
        <v>jan-dez</v>
      </c>
      <c r="N60" s="396"/>
      <c r="P60" s="409" t="str">
        <f>B5</f>
        <v>jan-dez</v>
      </c>
      <c r="Q60" s="408"/>
      <c r="R60" s="209" t="str">
        <f>R37</f>
        <v>2018/2017</v>
      </c>
    </row>
    <row r="61" spans="1:18" ht="19.5" customHeight="1" thickBot="1" x14ac:dyDescent="0.3">
      <c r="A61" s="420"/>
      <c r="B61" s="148">
        <f>B6</f>
        <v>2017</v>
      </c>
      <c r="C61" s="213">
        <f>C6</f>
        <v>2018</v>
      </c>
      <c r="D61" s="148">
        <f>B6</f>
        <v>2017</v>
      </c>
      <c r="E61" s="213">
        <f>C6</f>
        <v>2018</v>
      </c>
      <c r="F61" s="148" t="s">
        <v>1</v>
      </c>
      <c r="G61" s="212" t="s">
        <v>15</v>
      </c>
      <c r="I61" s="36">
        <f>B6</f>
        <v>2017</v>
      </c>
      <c r="J61" s="213">
        <f>C6</f>
        <v>2018</v>
      </c>
      <c r="K61" s="148">
        <f>B6</f>
        <v>2017</v>
      </c>
      <c r="L61" s="213">
        <f>C6</f>
        <v>2018</v>
      </c>
      <c r="M61" s="37">
        <v>1000</v>
      </c>
      <c r="N61" s="212" t="s">
        <v>15</v>
      </c>
      <c r="P61" s="36">
        <f>B6</f>
        <v>2017</v>
      </c>
      <c r="Q61" s="213">
        <f>C6</f>
        <v>2018</v>
      </c>
      <c r="R61" s="210" t="s">
        <v>24</v>
      </c>
    </row>
    <row r="62" spans="1:18" ht="20.100000000000001" customHeight="1" x14ac:dyDescent="0.25">
      <c r="A62" s="57" t="s">
        <v>169</v>
      </c>
      <c r="B62" s="59">
        <v>2363.7800000000002</v>
      </c>
      <c r="C62" s="245">
        <v>3569.54</v>
      </c>
      <c r="D62" s="4">
        <f>B62/$B$90</f>
        <v>0.24019786667371198</v>
      </c>
      <c r="E62" s="247">
        <f>C62/$C$90</f>
        <v>0.29157358117286508</v>
      </c>
      <c r="F62" s="100">
        <f t="shared" ref="F62:F68" si="68">(C62-B62)/B62</f>
        <v>0.51009823249202535</v>
      </c>
      <c r="G62" s="101">
        <f t="shared" ref="G62:G68" si="69">(E62-D62)/D62</f>
        <v>0.21388913736250023</v>
      </c>
      <c r="I62" s="25">
        <v>2269.7950000000001</v>
      </c>
      <c r="J62" s="245">
        <v>2021.87</v>
      </c>
      <c r="K62" s="63">
        <f>I62/$I$90</f>
        <v>0.39812660131070909</v>
      </c>
      <c r="L62" s="247">
        <f>J62/$J$90</f>
        <v>0.3193586764369537</v>
      </c>
      <c r="M62" s="100">
        <f t="shared" ref="M62:M68" si="70">(J62-I62)/I62</f>
        <v>-0.1092279258699575</v>
      </c>
      <c r="N62" s="101">
        <f t="shared" ref="N62:N68" si="71">(L62-K62)/K62</f>
        <v>-0.19784642526883731</v>
      </c>
      <c r="P62" s="64">
        <f t="shared" ref="P62:Q90" si="72">(I62/B62)*10</f>
        <v>9.6023953159769508</v>
      </c>
      <c r="Q62" s="249">
        <f t="shared" si="72"/>
        <v>5.6642312454826103</v>
      </c>
      <c r="R62" s="104">
        <f t="shared" si="9"/>
        <v>-0.41012309334336861</v>
      </c>
    </row>
    <row r="63" spans="1:18" ht="20.100000000000001" customHeight="1" x14ac:dyDescent="0.25">
      <c r="A63" s="57" t="s">
        <v>156</v>
      </c>
      <c r="B63" s="25">
        <v>1590.81</v>
      </c>
      <c r="C63" s="223">
        <v>1937.1999999999998</v>
      </c>
      <c r="D63" s="4">
        <f t="shared" ref="D63:D89" si="73">B63/$B$90</f>
        <v>0.16165174774437879</v>
      </c>
      <c r="E63" s="229">
        <f t="shared" ref="E63:E89" si="74">C63/$C$90</f>
        <v>0.15823785178148281</v>
      </c>
      <c r="F63" s="102">
        <f t="shared" si="68"/>
        <v>0.21774441950955795</v>
      </c>
      <c r="G63" s="83">
        <f t="shared" si="69"/>
        <v>-2.111883113255544E-2</v>
      </c>
      <c r="I63" s="25">
        <v>772.32999999999993</v>
      </c>
      <c r="J63" s="223">
        <v>1283.423</v>
      </c>
      <c r="K63" s="31">
        <f t="shared" ref="K63:K90" si="75">I63/$I$90</f>
        <v>0.13546823302998726</v>
      </c>
      <c r="L63" s="229">
        <f t="shared" ref="L63:L90" si="76">J63/$J$90</f>
        <v>0.20271939866991667</v>
      </c>
      <c r="M63" s="102">
        <f t="shared" si="70"/>
        <v>0.66175469035256962</v>
      </c>
      <c r="N63" s="83">
        <f t="shared" si="71"/>
        <v>0.49643495110062219</v>
      </c>
      <c r="P63" s="62">
        <f t="shared" si="72"/>
        <v>4.8549481081964529</v>
      </c>
      <c r="Q63" s="236">
        <f t="shared" si="72"/>
        <v>6.6251445385091889</v>
      </c>
      <c r="R63" s="92">
        <f t="shared" si="9"/>
        <v>0.3646169620894959</v>
      </c>
    </row>
    <row r="64" spans="1:18" ht="20.100000000000001" customHeight="1" x14ac:dyDescent="0.25">
      <c r="A64" s="57" t="s">
        <v>149</v>
      </c>
      <c r="B64" s="25">
        <v>1739.07</v>
      </c>
      <c r="C64" s="223">
        <v>1399.53</v>
      </c>
      <c r="D64" s="4">
        <f t="shared" si="73"/>
        <v>0.17671733579108556</v>
      </c>
      <c r="E64" s="229">
        <f t="shared" si="74"/>
        <v>0.11431892458380066</v>
      </c>
      <c r="F64" s="102">
        <f t="shared" si="68"/>
        <v>-0.19524228466939225</v>
      </c>
      <c r="G64" s="83">
        <f t="shared" si="69"/>
        <v>-0.35309728345526903</v>
      </c>
      <c r="I64" s="25">
        <v>711.08699999999999</v>
      </c>
      <c r="J64" s="223">
        <v>633.15</v>
      </c>
      <c r="K64" s="31">
        <f t="shared" si="75"/>
        <v>0.12472608783887011</v>
      </c>
      <c r="L64" s="229">
        <f t="shared" si="76"/>
        <v>0.10000739215976162</v>
      </c>
      <c r="M64" s="102">
        <f t="shared" si="70"/>
        <v>-0.10960262246391793</v>
      </c>
      <c r="N64" s="83">
        <f t="shared" si="71"/>
        <v>-0.19818384515548848</v>
      </c>
      <c r="P64" s="62">
        <f t="shared" si="72"/>
        <v>4.0888923390087806</v>
      </c>
      <c r="Q64" s="236">
        <f t="shared" si="72"/>
        <v>4.5240187777325245</v>
      </c>
      <c r="R64" s="92">
        <f t="shared" si="9"/>
        <v>0.10641670228696366</v>
      </c>
    </row>
    <row r="65" spans="1:18" ht="20.100000000000001" customHeight="1" x14ac:dyDescent="0.25">
      <c r="A65" s="57" t="s">
        <v>168</v>
      </c>
      <c r="B65" s="25">
        <v>597.33000000000004</v>
      </c>
      <c r="C65" s="223">
        <v>458.80999999999995</v>
      </c>
      <c r="D65" s="4">
        <f t="shared" si="73"/>
        <v>6.0698284823548887E-2</v>
      </c>
      <c r="E65" s="229">
        <f t="shared" si="74"/>
        <v>3.7477342956773761E-2</v>
      </c>
      <c r="F65" s="102">
        <f t="shared" si="68"/>
        <v>-0.23189861550566704</v>
      </c>
      <c r="G65" s="83">
        <f t="shared" si="69"/>
        <v>-0.38256339424217445</v>
      </c>
      <c r="I65" s="25">
        <v>215.03799999999998</v>
      </c>
      <c r="J65" s="223">
        <v>309.23599999999999</v>
      </c>
      <c r="K65" s="31">
        <f t="shared" si="75"/>
        <v>3.771809704958036E-2</v>
      </c>
      <c r="L65" s="229">
        <f t="shared" si="76"/>
        <v>4.8844485385636967E-2</v>
      </c>
      <c r="M65" s="102">
        <f t="shared" si="70"/>
        <v>0.43805280927091961</v>
      </c>
      <c r="N65" s="83">
        <f t="shared" si="71"/>
        <v>0.29498806160424779</v>
      </c>
      <c r="P65" s="62">
        <f t="shared" si="72"/>
        <v>3.5999866070681192</v>
      </c>
      <c r="Q65" s="236">
        <f t="shared" si="72"/>
        <v>6.7399577167019036</v>
      </c>
      <c r="R65" s="92">
        <f t="shared" si="9"/>
        <v>0.87221744199515838</v>
      </c>
    </row>
    <row r="66" spans="1:18" ht="20.100000000000001" customHeight="1" x14ac:dyDescent="0.25">
      <c r="A66" s="57" t="s">
        <v>155</v>
      </c>
      <c r="B66" s="25">
        <v>475.39999999999992</v>
      </c>
      <c r="C66" s="223">
        <v>726.7700000000001</v>
      </c>
      <c r="D66" s="4">
        <f t="shared" si="73"/>
        <v>4.8308246036721965E-2</v>
      </c>
      <c r="E66" s="229">
        <f t="shared" si="74"/>
        <v>5.9365333233134567E-2</v>
      </c>
      <c r="F66" s="102">
        <f t="shared" si="68"/>
        <v>0.52875473285654229</v>
      </c>
      <c r="G66" s="83">
        <f t="shared" si="69"/>
        <v>0.22888612407926079</v>
      </c>
      <c r="I66" s="25">
        <v>227.922</v>
      </c>
      <c r="J66" s="223">
        <v>306.61099999999993</v>
      </c>
      <c r="K66" s="31">
        <f t="shared" si="75"/>
        <v>3.9977976523844418E-2</v>
      </c>
      <c r="L66" s="229">
        <f t="shared" si="76"/>
        <v>4.8429861040032642E-2</v>
      </c>
      <c r="M66" s="102">
        <f t="shared" si="70"/>
        <v>0.3452453032177672</v>
      </c>
      <c r="N66" s="83">
        <f t="shared" si="71"/>
        <v>0.21141351441704889</v>
      </c>
      <c r="P66" s="62">
        <f t="shared" si="72"/>
        <v>4.7943205721497693</v>
      </c>
      <c r="Q66" s="236">
        <f t="shared" si="72"/>
        <v>4.2188175076021288</v>
      </c>
      <c r="R66" s="92">
        <f t="shared" ref="R66:R68" si="77">(Q66-P66)/P66</f>
        <v>-0.1200385030343487</v>
      </c>
    </row>
    <row r="67" spans="1:18" ht="20.100000000000001" customHeight="1" x14ac:dyDescent="0.25">
      <c r="A67" s="57" t="s">
        <v>161</v>
      </c>
      <c r="B67" s="25">
        <v>257.18</v>
      </c>
      <c r="C67" s="223">
        <v>512.35</v>
      </c>
      <c r="D67" s="4">
        <f t="shared" si="73"/>
        <v>2.6133602683475299E-2</v>
      </c>
      <c r="E67" s="229">
        <f t="shared" si="74"/>
        <v>4.1850693454595668E-2</v>
      </c>
      <c r="F67" s="102">
        <f t="shared" si="68"/>
        <v>0.99218446224434254</v>
      </c>
      <c r="G67" s="83">
        <f t="shared" si="69"/>
        <v>0.60141309108745811</v>
      </c>
      <c r="I67" s="25">
        <v>106.854</v>
      </c>
      <c r="J67" s="223">
        <v>250.02</v>
      </c>
      <c r="K67" s="31">
        <f t="shared" si="75"/>
        <v>1.8742406189305425E-2</v>
      </c>
      <c r="L67" s="229">
        <f t="shared" si="76"/>
        <v>3.9491191957330182E-2</v>
      </c>
      <c r="M67" s="102">
        <f t="shared" si="70"/>
        <v>1.3398281767645572</v>
      </c>
      <c r="N67" s="83">
        <f t="shared" si="71"/>
        <v>1.1070502665695181</v>
      </c>
      <c r="P67" s="62">
        <f t="shared" si="72"/>
        <v>4.1548331907613347</v>
      </c>
      <c r="Q67" s="236">
        <f t="shared" si="72"/>
        <v>4.8798672782277741</v>
      </c>
      <c r="R67" s="92">
        <f t="shared" si="77"/>
        <v>0.17450377769163425</v>
      </c>
    </row>
    <row r="68" spans="1:18" ht="20.100000000000001" customHeight="1" x14ac:dyDescent="0.25">
      <c r="A68" s="57" t="s">
        <v>154</v>
      </c>
      <c r="B68" s="25">
        <v>58.35</v>
      </c>
      <c r="C68" s="223">
        <v>43.7</v>
      </c>
      <c r="D68" s="4">
        <f t="shared" si="73"/>
        <v>5.929293555411711E-3</v>
      </c>
      <c r="E68" s="229">
        <f t="shared" si="74"/>
        <v>3.5695819341579598E-3</v>
      </c>
      <c r="F68" s="102">
        <f t="shared" si="68"/>
        <v>-0.25107112253641811</v>
      </c>
      <c r="G68" s="83">
        <f t="shared" si="69"/>
        <v>-0.3979751717807975</v>
      </c>
      <c r="I68" s="25">
        <v>230.33500000000001</v>
      </c>
      <c r="J68" s="223">
        <v>204.44800000000001</v>
      </c>
      <c r="K68" s="31">
        <f t="shared" si="75"/>
        <v>4.0401221569746244E-2</v>
      </c>
      <c r="L68" s="229">
        <f t="shared" si="76"/>
        <v>3.2292997413375893E-2</v>
      </c>
      <c r="M68" s="102">
        <f t="shared" si="70"/>
        <v>-0.11238847765211539</v>
      </c>
      <c r="N68" s="83">
        <f t="shared" si="71"/>
        <v>-0.20069254941642792</v>
      </c>
      <c r="P68" s="62">
        <f t="shared" si="72"/>
        <v>39.474721508140533</v>
      </c>
      <c r="Q68" s="236">
        <f t="shared" si="72"/>
        <v>46.784439359267729</v>
      </c>
      <c r="R68" s="92">
        <f t="shared" si="77"/>
        <v>0.18517465283750706</v>
      </c>
    </row>
    <row r="69" spans="1:18" ht="20.100000000000001" customHeight="1" x14ac:dyDescent="0.25">
      <c r="A69" s="57" t="s">
        <v>152</v>
      </c>
      <c r="B69" s="25">
        <v>356.29000000000008</v>
      </c>
      <c r="C69" s="223">
        <v>399.30000000000007</v>
      </c>
      <c r="D69" s="4">
        <f t="shared" si="73"/>
        <v>3.6204764367740172E-2</v>
      </c>
      <c r="E69" s="229">
        <f t="shared" si="74"/>
        <v>3.2616340190143561E-2</v>
      </c>
      <c r="F69" s="102">
        <f t="shared" ref="F69" si="78">(C69-B69)/B69</f>
        <v>0.12071627045384373</v>
      </c>
      <c r="G69" s="83">
        <f t="shared" ref="G69" si="79">(E69-D69)/D69</f>
        <v>-9.9114694992851096E-2</v>
      </c>
      <c r="I69" s="25">
        <v>183.92400000000001</v>
      </c>
      <c r="J69" s="223">
        <v>191.726</v>
      </c>
      <c r="K69" s="31">
        <f t="shared" si="75"/>
        <v>3.2260638964959773E-2</v>
      </c>
      <c r="L69" s="229">
        <f t="shared" si="76"/>
        <v>3.028353039441279E-2</v>
      </c>
      <c r="M69" s="102">
        <f>(J69-I69)/I69</f>
        <v>4.2419695091450771E-2</v>
      </c>
      <c r="N69" s="83">
        <f>(L69-K69)/K69</f>
        <v>-6.1285474621083601E-2</v>
      </c>
      <c r="P69" s="62">
        <f t="shared" ref="P69:P89" si="80">(I69/B69)*10</f>
        <v>5.1621993320048265</v>
      </c>
      <c r="Q69" s="236">
        <f t="shared" ref="Q69:Q89" si="81">(J69/C69)*10</f>
        <v>4.8015527172551957</v>
      </c>
      <c r="R69" s="92">
        <f t="shared" ref="R69:R89" si="82">(Q69-P69)/P69</f>
        <v>-6.9862977299942355E-2</v>
      </c>
    </row>
    <row r="70" spans="1:18" ht="20.100000000000001" customHeight="1" x14ac:dyDescent="0.25">
      <c r="A70" s="57" t="s">
        <v>185</v>
      </c>
      <c r="B70" s="25">
        <v>87.87</v>
      </c>
      <c r="C70" s="223">
        <v>771.21</v>
      </c>
      <c r="D70" s="4">
        <f t="shared" si="73"/>
        <v>8.9289978528539343E-3</v>
      </c>
      <c r="E70" s="229">
        <f t="shared" si="74"/>
        <v>6.2995361177161563E-2</v>
      </c>
      <c r="F70" s="102">
        <f t="shared" ref="F70:F74" si="83">(C70-B70)/B70</f>
        <v>7.7767156025947424</v>
      </c>
      <c r="G70" s="83">
        <f t="shared" ref="G70:G74" si="84">(E70-D70)/D70</f>
        <v>6.0551435015774642</v>
      </c>
      <c r="I70" s="25">
        <v>59.781000000000006</v>
      </c>
      <c r="J70" s="223">
        <v>178.31700000000004</v>
      </c>
      <c r="K70" s="31">
        <f t="shared" si="75"/>
        <v>1.0485707455058939E-2</v>
      </c>
      <c r="L70" s="229">
        <f t="shared" si="76"/>
        <v>2.8165550261000108E-2</v>
      </c>
      <c r="M70" s="102">
        <f t="shared" ref="M70:M74" si="85">(J70-I70)/I70</f>
        <v>1.9828373563506803</v>
      </c>
      <c r="N70" s="83">
        <f t="shared" ref="N70:N74" si="86">(L70-K70)/K70</f>
        <v>1.6860896493360917</v>
      </c>
      <c r="P70" s="62">
        <f t="shared" ref="P70:P74" si="87">(I70/B70)*10</f>
        <v>6.8033458518265624</v>
      </c>
      <c r="Q70" s="236">
        <f t="shared" ref="Q70:Q74" si="88">(J70/C70)*10</f>
        <v>2.3121717820049019</v>
      </c>
      <c r="R70" s="92">
        <f t="shared" ref="R70:R74" si="89">(Q70-P70)/P70</f>
        <v>-0.66014196068187092</v>
      </c>
    </row>
    <row r="71" spans="1:18" ht="20.100000000000001" customHeight="1" x14ac:dyDescent="0.25">
      <c r="A71" s="57" t="s">
        <v>197</v>
      </c>
      <c r="B71" s="25">
        <v>612.46</v>
      </c>
      <c r="C71" s="223">
        <v>589.07000000000005</v>
      </c>
      <c r="D71" s="4">
        <f t="shared" si="73"/>
        <v>6.2235734891987256E-2</v>
      </c>
      <c r="E71" s="229">
        <f t="shared" si="74"/>
        <v>4.8117474369666575E-2</v>
      </c>
      <c r="F71" s="102">
        <f t="shared" si="83"/>
        <v>-3.8190249159128734E-2</v>
      </c>
      <c r="G71" s="83">
        <f t="shared" si="84"/>
        <v>-0.22685135070427814</v>
      </c>
      <c r="I71" s="25">
        <v>109.53099999999999</v>
      </c>
      <c r="J71" s="223">
        <v>163.702</v>
      </c>
      <c r="K71" s="31">
        <f t="shared" si="75"/>
        <v>1.9211957365384658E-2</v>
      </c>
      <c r="L71" s="229">
        <f t="shared" si="76"/>
        <v>2.5857079856806915E-2</v>
      </c>
      <c r="M71" s="102">
        <f t="shared" si="85"/>
        <v>0.49457231286119918</v>
      </c>
      <c r="N71" s="83">
        <f t="shared" si="86"/>
        <v>0.34588471986697067</v>
      </c>
      <c r="P71" s="62">
        <f t="shared" si="87"/>
        <v>1.7883780165235277</v>
      </c>
      <c r="Q71" s="236">
        <f t="shared" si="88"/>
        <v>2.7789906123211159</v>
      </c>
      <c r="R71" s="92">
        <f t="shared" si="89"/>
        <v>0.55391678193588212</v>
      </c>
    </row>
    <row r="72" spans="1:18" ht="20.100000000000001" customHeight="1" x14ac:dyDescent="0.25">
      <c r="A72" s="57" t="s">
        <v>195</v>
      </c>
      <c r="B72" s="25">
        <v>69.42</v>
      </c>
      <c r="C72" s="223">
        <v>131.64999999999998</v>
      </c>
      <c r="D72" s="4">
        <f t="shared" si="73"/>
        <v>7.0541826669525444E-3</v>
      </c>
      <c r="E72" s="229">
        <f t="shared" si="74"/>
        <v>1.0753671890890052E-2</v>
      </c>
      <c r="F72" s="102">
        <f t="shared" si="83"/>
        <v>0.89642754249495782</v>
      </c>
      <c r="G72" s="83">
        <f t="shared" si="84"/>
        <v>0.52443910210446998</v>
      </c>
      <c r="I72" s="25">
        <v>161.714</v>
      </c>
      <c r="J72" s="223">
        <v>144.411</v>
      </c>
      <c r="K72" s="31">
        <f t="shared" si="75"/>
        <v>2.8364960361777169E-2</v>
      </c>
      <c r="L72" s="229">
        <f t="shared" si="76"/>
        <v>2.2810025284977234E-2</v>
      </c>
      <c r="M72" s="102">
        <f t="shared" si="85"/>
        <v>-0.10699753886490963</v>
      </c>
      <c r="N72" s="83">
        <f t="shared" si="86"/>
        <v>-0.19583792841415054</v>
      </c>
      <c r="P72" s="62">
        <f t="shared" si="87"/>
        <v>23.295015845577645</v>
      </c>
      <c r="Q72" s="236">
        <f t="shared" si="88"/>
        <v>10.969312571211546</v>
      </c>
      <c r="R72" s="92">
        <f t="shared" si="89"/>
        <v>-0.52911332432967739</v>
      </c>
    </row>
    <row r="73" spans="1:18" ht="20.100000000000001" customHeight="1" x14ac:dyDescent="0.25">
      <c r="A73" s="57" t="s">
        <v>170</v>
      </c>
      <c r="B73" s="25">
        <v>105.89999999999998</v>
      </c>
      <c r="C73" s="223">
        <v>195.97</v>
      </c>
      <c r="D73" s="4">
        <f t="shared" si="73"/>
        <v>1.0761134319076264E-2</v>
      </c>
      <c r="E73" s="229">
        <f t="shared" si="74"/>
        <v>1.6007573721669E-2</v>
      </c>
      <c r="F73" s="102">
        <f t="shared" si="83"/>
        <v>0.85051935788479738</v>
      </c>
      <c r="G73" s="83">
        <f t="shared" si="84"/>
        <v>0.48753590904374938</v>
      </c>
      <c r="I73" s="25">
        <v>59.459000000000003</v>
      </c>
      <c r="J73" s="223">
        <v>87.554000000000002</v>
      </c>
      <c r="K73" s="31">
        <f t="shared" si="75"/>
        <v>1.0429228008403161E-2</v>
      </c>
      <c r="L73" s="229">
        <f t="shared" si="76"/>
        <v>1.3829340935253526E-2</v>
      </c>
      <c r="M73" s="102">
        <f t="shared" si="85"/>
        <v>0.4725104693990817</v>
      </c>
      <c r="N73" s="83">
        <f t="shared" si="86"/>
        <v>0.32601769988255958</v>
      </c>
      <c r="P73" s="62">
        <f t="shared" si="87"/>
        <v>5.6146364494806438</v>
      </c>
      <c r="Q73" s="236">
        <f t="shared" si="88"/>
        <v>4.4677246517324081</v>
      </c>
      <c r="R73" s="92">
        <f t="shared" si="89"/>
        <v>-0.20427178287818182</v>
      </c>
    </row>
    <row r="74" spans="1:18" ht="20.100000000000001" customHeight="1" x14ac:dyDescent="0.25">
      <c r="A74" s="57" t="s">
        <v>214</v>
      </c>
      <c r="B74" s="25">
        <v>35.11</v>
      </c>
      <c r="C74" s="223">
        <v>38.269999999999996</v>
      </c>
      <c r="D74" s="4">
        <f t="shared" si="73"/>
        <v>3.5677377331706111E-3</v>
      </c>
      <c r="E74" s="229">
        <f t="shared" si="74"/>
        <v>3.1260389157946248E-3</v>
      </c>
      <c r="F74" s="102">
        <f t="shared" si="83"/>
        <v>9.0002848191398366E-2</v>
      </c>
      <c r="G74" s="83">
        <f t="shared" si="84"/>
        <v>-0.12380361181522531</v>
      </c>
      <c r="I74" s="25">
        <v>53.156999999999996</v>
      </c>
      <c r="J74" s="223">
        <v>62.358000000000004</v>
      </c>
      <c r="K74" s="31">
        <f t="shared" si="75"/>
        <v>9.3238445524258182E-3</v>
      </c>
      <c r="L74" s="229">
        <f t="shared" si="76"/>
        <v>9.8495790259787042E-3</v>
      </c>
      <c r="M74" s="102">
        <f t="shared" si="85"/>
        <v>0.17309103222529504</v>
      </c>
      <c r="N74" s="83">
        <f t="shared" si="86"/>
        <v>5.6386018728304926E-2</v>
      </c>
      <c r="P74" s="62">
        <f t="shared" si="87"/>
        <v>15.140131016804329</v>
      </c>
      <c r="Q74" s="236">
        <f t="shared" si="88"/>
        <v>16.294225241703689</v>
      </c>
      <c r="R74" s="92">
        <f t="shared" si="89"/>
        <v>7.6227492590282636E-2</v>
      </c>
    </row>
    <row r="75" spans="1:18" ht="20.100000000000001" customHeight="1" x14ac:dyDescent="0.25">
      <c r="A75" s="57" t="s">
        <v>191</v>
      </c>
      <c r="B75" s="25">
        <v>173.67000000000002</v>
      </c>
      <c r="C75" s="223">
        <v>192.85000000000002</v>
      </c>
      <c r="D75" s="4">
        <f t="shared" si="73"/>
        <v>1.7647650587289662E-2</v>
      </c>
      <c r="E75" s="229">
        <f t="shared" si="74"/>
        <v>1.5752720274653607E-2</v>
      </c>
      <c r="F75" s="102">
        <f t="shared" ref="F75:F76" si="90">(C75-B75)/B75</f>
        <v>0.1104393389762193</v>
      </c>
      <c r="G75" s="83">
        <f t="shared" ref="G75:G76" si="91">(E75-D75)/D75</f>
        <v>-0.1073757837205162</v>
      </c>
      <c r="I75" s="25">
        <v>60.503</v>
      </c>
      <c r="J75" s="223">
        <v>59.512</v>
      </c>
      <c r="K75" s="31">
        <f t="shared" si="75"/>
        <v>1.0612347705013814E-2</v>
      </c>
      <c r="L75" s="229">
        <f t="shared" si="76"/>
        <v>9.4000472592777919E-3</v>
      </c>
      <c r="M75" s="102">
        <f t="shared" ref="M75:M76" si="92">(J75-I75)/I75</f>
        <v>-1.6379353089929421E-2</v>
      </c>
      <c r="N75" s="83">
        <f t="shared" ref="N75:N76" si="93">(L75-K75)/K75</f>
        <v>-0.11423489687991185</v>
      </c>
      <c r="P75" s="62">
        <f t="shared" ref="P75:P76" si="94">(I75/B75)*10</f>
        <v>3.4837910980595375</v>
      </c>
      <c r="Q75" s="236">
        <f t="shared" ref="Q75:Q76" si="95">(J75/C75)*10</f>
        <v>3.0859217008037332</v>
      </c>
      <c r="R75" s="92">
        <f t="shared" ref="R75:R76" si="96">(Q75-P75)/P75</f>
        <v>-0.11420587114922491</v>
      </c>
    </row>
    <row r="76" spans="1:18" ht="20.100000000000001" customHeight="1" x14ac:dyDescent="0.25">
      <c r="A76" s="57" t="s">
        <v>193</v>
      </c>
      <c r="B76" s="25">
        <v>364.06</v>
      </c>
      <c r="C76" s="223">
        <v>277.23</v>
      </c>
      <c r="D76" s="4">
        <f t="shared" si="73"/>
        <v>3.6994320681802695E-2</v>
      </c>
      <c r="E76" s="229">
        <f t="shared" si="74"/>
        <v>2.2645199075666159E-2</v>
      </c>
      <c r="F76" s="102">
        <f t="shared" si="90"/>
        <v>-0.23850464209196282</v>
      </c>
      <c r="G76" s="83">
        <f t="shared" si="91"/>
        <v>-0.38787363416014259</v>
      </c>
      <c r="I76" s="25">
        <v>60.516000000000005</v>
      </c>
      <c r="J76" s="223">
        <v>54.406999999999996</v>
      </c>
      <c r="K76" s="31">
        <f t="shared" si="75"/>
        <v>1.0614627931121036E-2</v>
      </c>
      <c r="L76" s="229">
        <f t="shared" si="76"/>
        <v>8.5937016271596788E-3</v>
      </c>
      <c r="M76" s="102">
        <f t="shared" si="92"/>
        <v>-0.10094850948509498</v>
      </c>
      <c r="N76" s="83">
        <f t="shared" si="93"/>
        <v>-0.19039068699112868</v>
      </c>
      <c r="P76" s="62">
        <f t="shared" si="94"/>
        <v>1.6622534747019724</v>
      </c>
      <c r="Q76" s="236">
        <f t="shared" si="95"/>
        <v>1.962522093568517</v>
      </c>
      <c r="R76" s="92">
        <f t="shared" si="96"/>
        <v>0.18063948936571195</v>
      </c>
    </row>
    <row r="77" spans="1:18" ht="20.100000000000001" customHeight="1" x14ac:dyDescent="0.25">
      <c r="A77" s="57" t="s">
        <v>192</v>
      </c>
      <c r="B77" s="25">
        <v>73.690000000000012</v>
      </c>
      <c r="C77" s="223">
        <v>105.56</v>
      </c>
      <c r="D77" s="4">
        <f t="shared" si="73"/>
        <v>7.4880829836896151E-3</v>
      </c>
      <c r="E77" s="229">
        <f t="shared" si="74"/>
        <v>8.6225416240209209E-3</v>
      </c>
      <c r="F77" s="102">
        <f t="shared" ref="F77" si="97">(C77-B77)/B77</f>
        <v>0.43248744741484579</v>
      </c>
      <c r="G77" s="83">
        <f t="shared" ref="G77" si="98">(E77-D77)/D77</f>
        <v>0.15150187875887056</v>
      </c>
      <c r="I77" s="25">
        <v>27.391999999999999</v>
      </c>
      <c r="J77" s="223">
        <v>47.792999999999999</v>
      </c>
      <c r="K77" s="31">
        <f t="shared" si="75"/>
        <v>4.8046118099224567E-3</v>
      </c>
      <c r="L77" s="229">
        <f t="shared" si="76"/>
        <v>7.5490062283684557E-3</v>
      </c>
      <c r="M77" s="102">
        <f t="shared" ref="M77" si="99">(J77-I77)/I77</f>
        <v>0.74477949766355145</v>
      </c>
      <c r="N77" s="83">
        <f t="shared" ref="N77" si="100">(L77-K77)/K77</f>
        <v>0.57120003176495793</v>
      </c>
      <c r="P77" s="62">
        <f t="shared" ref="P77" si="101">(I77/B77)*10</f>
        <v>3.7171936490704294</v>
      </c>
      <c r="Q77" s="236">
        <f t="shared" ref="Q77" si="102">(J77/C77)*10</f>
        <v>4.5275672603258812</v>
      </c>
      <c r="R77" s="92">
        <f t="shared" ref="R77" si="103">(Q77-P77)/P77</f>
        <v>0.21800683197070042</v>
      </c>
    </row>
    <row r="78" spans="1:18" ht="20.100000000000001" customHeight="1" x14ac:dyDescent="0.25">
      <c r="A78" s="57" t="s">
        <v>165</v>
      </c>
      <c r="B78" s="25">
        <v>179.07</v>
      </c>
      <c r="C78" s="223">
        <v>70.929999999999993</v>
      </c>
      <c r="D78" s="4">
        <f t="shared" si="73"/>
        <v>1.8196376983163239E-2</v>
      </c>
      <c r="E78" s="229">
        <f t="shared" si="74"/>
        <v>5.7938317297442574E-3</v>
      </c>
      <c r="F78" s="102">
        <f t="shared" ref="F78:F80" si="104">(C78-B78)/B78</f>
        <v>-0.60389791701569218</v>
      </c>
      <c r="G78" s="83">
        <f t="shared" ref="G78:G80" si="105">(E78-D78)/D78</f>
        <v>-0.68159421322688685</v>
      </c>
      <c r="I78" s="25">
        <v>95.311000000000007</v>
      </c>
      <c r="J78" s="223">
        <v>43.966000000000001</v>
      </c>
      <c r="K78" s="31">
        <f t="shared" si="75"/>
        <v>1.6717740808101612E-2</v>
      </c>
      <c r="L78" s="229">
        <f t="shared" si="76"/>
        <v>6.9445234205102735E-3</v>
      </c>
      <c r="M78" s="102">
        <f t="shared" ref="M78:M88" si="106">(J78-I78)/I78</f>
        <v>-0.53871011740512642</v>
      </c>
      <c r="N78" s="83">
        <f t="shared" ref="N78:N88" si="107">(L78-K78)/K78</f>
        <v>-0.58460156188419454</v>
      </c>
      <c r="P78" s="62">
        <f t="shared" ref="P78:P88" si="108">(I78/B78)*10</f>
        <v>5.3225554252526948</v>
      </c>
      <c r="Q78" s="236">
        <f t="shared" ref="Q78:Q88" si="109">(J78/C78)*10</f>
        <v>6.1985055688707185</v>
      </c>
      <c r="R78" s="92">
        <f t="shared" ref="R78:R88" si="110">(Q78-P78)/P78</f>
        <v>0.16457323102021748</v>
      </c>
    </row>
    <row r="79" spans="1:18" ht="20.100000000000001" customHeight="1" x14ac:dyDescent="0.25">
      <c r="A79" s="57" t="s">
        <v>175</v>
      </c>
      <c r="B79" s="25">
        <v>30.009999999999998</v>
      </c>
      <c r="C79" s="223">
        <v>193.6</v>
      </c>
      <c r="D79" s="4">
        <f t="shared" si="73"/>
        <v>3.0494961370677877E-3</v>
      </c>
      <c r="E79" s="229">
        <f t="shared" si="74"/>
        <v>1.5813983122493842E-2</v>
      </c>
      <c r="F79" s="102">
        <f t="shared" si="104"/>
        <v>5.4511829390203275</v>
      </c>
      <c r="G79" s="83">
        <f t="shared" si="105"/>
        <v>4.1857691932345311</v>
      </c>
      <c r="I79" s="25">
        <v>12.466000000000001</v>
      </c>
      <c r="J79" s="223">
        <v>40.859999999999992</v>
      </c>
      <c r="K79" s="31">
        <f t="shared" si="75"/>
        <v>2.1865614348164923E-3</v>
      </c>
      <c r="L79" s="229">
        <f t="shared" si="76"/>
        <v>6.4539240995780773E-3</v>
      </c>
      <c r="M79" s="102">
        <f t="shared" si="106"/>
        <v>2.2777153858495098</v>
      </c>
      <c r="N79" s="83">
        <f t="shared" si="107"/>
        <v>1.9516317249598449</v>
      </c>
      <c r="P79" s="62">
        <f t="shared" si="108"/>
        <v>4.1539486837720769</v>
      </c>
      <c r="Q79" s="236">
        <f t="shared" si="109"/>
        <v>2.1105371900826442</v>
      </c>
      <c r="R79" s="92">
        <f t="shared" si="110"/>
        <v>-0.49192025449719129</v>
      </c>
    </row>
    <row r="80" spans="1:18" ht="20.100000000000001" customHeight="1" x14ac:dyDescent="0.25">
      <c r="A80" s="57" t="s">
        <v>180</v>
      </c>
      <c r="B80" s="25">
        <v>225.35</v>
      </c>
      <c r="C80" s="223">
        <v>93.61</v>
      </c>
      <c r="D80" s="4">
        <f t="shared" si="73"/>
        <v>2.2899165427798268E-2</v>
      </c>
      <c r="E80" s="229">
        <f t="shared" si="74"/>
        <v>7.6464202484331032E-3</v>
      </c>
      <c r="F80" s="102">
        <f t="shared" si="104"/>
        <v>-0.58460173064122478</v>
      </c>
      <c r="G80" s="83">
        <f t="shared" si="105"/>
        <v>-0.66608301632028954</v>
      </c>
      <c r="I80" s="25">
        <v>87.224999999999994</v>
      </c>
      <c r="J80" s="223">
        <v>31.518000000000001</v>
      </c>
      <c r="K80" s="31">
        <f t="shared" si="75"/>
        <v>1.5299440169410277E-2</v>
      </c>
      <c r="L80" s="229">
        <f t="shared" si="76"/>
        <v>4.9783352856216804E-3</v>
      </c>
      <c r="M80" s="102">
        <f t="shared" si="106"/>
        <v>-0.63865864144453999</v>
      </c>
      <c r="N80" s="83">
        <f t="shared" si="107"/>
        <v>-0.67460670256579902</v>
      </c>
      <c r="P80" s="62">
        <f t="shared" si="108"/>
        <v>3.870645662303084</v>
      </c>
      <c r="Q80" s="236">
        <f t="shared" si="109"/>
        <v>3.3669479756436278</v>
      </c>
      <c r="R80" s="92">
        <f t="shared" si="110"/>
        <v>-0.13013272993833014</v>
      </c>
    </row>
    <row r="81" spans="1:18" ht="20.100000000000001" customHeight="1" x14ac:dyDescent="0.25">
      <c r="A81" s="57" t="s">
        <v>215</v>
      </c>
      <c r="B81" s="25">
        <v>10.8</v>
      </c>
      <c r="C81" s="223">
        <v>37.880000000000003</v>
      </c>
      <c r="D81" s="4">
        <f t="shared" si="73"/>
        <v>1.0974527917471547E-3</v>
      </c>
      <c r="E81" s="229">
        <f t="shared" si="74"/>
        <v>3.0941822349177008E-3</v>
      </c>
      <c r="F81" s="102">
        <f t="shared" ref="F81" si="111">(C81-B81)/B81</f>
        <v>2.5074074074074075</v>
      </c>
      <c r="G81" s="83">
        <f t="shared" ref="G81" si="112">(E81-D81)/D81</f>
        <v>1.8194217174405609</v>
      </c>
      <c r="I81" s="25">
        <v>4.37</v>
      </c>
      <c r="J81" s="223">
        <v>27.02</v>
      </c>
      <c r="K81" s="31">
        <f t="shared" si="75"/>
        <v>7.6650677604268175E-4</v>
      </c>
      <c r="L81" s="229">
        <f t="shared" si="76"/>
        <v>4.267866597420452E-3</v>
      </c>
      <c r="M81" s="102">
        <f t="shared" ref="M81" si="113">(J81-I81)/I81</f>
        <v>5.1830663615560635</v>
      </c>
      <c r="N81" s="83">
        <f t="shared" ref="N81" si="114">(L81-K81)/K81</f>
        <v>4.5679437296752647</v>
      </c>
      <c r="P81" s="62">
        <f t="shared" ref="P81" si="115">(I81/B81)*10</f>
        <v>4.0462962962962958</v>
      </c>
      <c r="Q81" s="236">
        <f t="shared" ref="Q81" si="116">(J81/C81)*10</f>
        <v>7.1330517423442439</v>
      </c>
      <c r="R81" s="92">
        <f t="shared" ref="R81" si="117">(Q81-P81)/P81</f>
        <v>0.76285946950384076</v>
      </c>
    </row>
    <row r="82" spans="1:18" ht="20.100000000000001" customHeight="1" x14ac:dyDescent="0.25">
      <c r="A82" s="57" t="s">
        <v>164</v>
      </c>
      <c r="B82" s="25">
        <v>73.510000000000005</v>
      </c>
      <c r="C82" s="223">
        <v>32.869999999999997</v>
      </c>
      <c r="D82" s="4">
        <f t="shared" si="73"/>
        <v>7.4697921038271616E-3</v>
      </c>
      <c r="E82" s="229">
        <f t="shared" si="74"/>
        <v>2.6849464113448997E-3</v>
      </c>
      <c r="F82" s="102">
        <f t="shared" ref="F82:F83" si="118">(C82-B82)/B82</f>
        <v>-0.5528499523874304</v>
      </c>
      <c r="G82" s="83">
        <f t="shared" ref="G82:G83" si="119">(E82-D82)/D82</f>
        <v>-0.64055941932182259</v>
      </c>
      <c r="I82" s="25">
        <v>26.175000000000001</v>
      </c>
      <c r="J82" s="223">
        <v>16.639000000000003</v>
      </c>
      <c r="K82" s="31">
        <f t="shared" si="75"/>
        <v>4.5911475658849416E-3</v>
      </c>
      <c r="L82" s="229">
        <f t="shared" si="76"/>
        <v>2.628165518670574E-3</v>
      </c>
      <c r="M82" s="102">
        <f t="shared" ref="M82:M83" si="120">(J82-I82)/I82</f>
        <v>-0.3643170964660935</v>
      </c>
      <c r="N82" s="83">
        <f t="shared" ref="N82:N83" si="121">(L82-K82)/K82</f>
        <v>-0.42755803838685891</v>
      </c>
      <c r="P82" s="62">
        <f t="shared" ref="P82:P83" si="122">(I82/B82)*10</f>
        <v>3.5607400353693377</v>
      </c>
      <c r="Q82" s="236">
        <f t="shared" ref="Q82:Q83" si="123">(J82/C82)*10</f>
        <v>5.0620626711286896</v>
      </c>
      <c r="R82" s="92">
        <f t="shared" ref="R82:R83" si="124">(Q82-P82)/P82</f>
        <v>0.42163219466922619</v>
      </c>
    </row>
    <row r="83" spans="1:18" ht="20.100000000000001" customHeight="1" x14ac:dyDescent="0.25">
      <c r="A83" s="57" t="s">
        <v>216</v>
      </c>
      <c r="B83" s="25">
        <v>13.5</v>
      </c>
      <c r="C83" s="223">
        <v>45.230000000000004</v>
      </c>
      <c r="D83" s="4">
        <f t="shared" si="73"/>
        <v>1.3718159896839433E-3</v>
      </c>
      <c r="E83" s="229">
        <f t="shared" si="74"/>
        <v>3.6945581437520486E-3</v>
      </c>
      <c r="F83" s="102">
        <f t="shared" si="118"/>
        <v>2.3503703703703707</v>
      </c>
      <c r="G83" s="83">
        <f t="shared" si="119"/>
        <v>1.6931878411792305</v>
      </c>
      <c r="I83" s="25">
        <v>3.8519999999999999</v>
      </c>
      <c r="J83" s="223">
        <v>15.997</v>
      </c>
      <c r="K83" s="31">
        <f t="shared" si="75"/>
        <v>6.7564853577034545E-4</v>
      </c>
      <c r="L83" s="229">
        <f t="shared" si="76"/>
        <v>2.5267602501456319E-3</v>
      </c>
      <c r="M83" s="102">
        <f t="shared" si="120"/>
        <v>3.1529075804776738</v>
      </c>
      <c r="N83" s="83">
        <f t="shared" si="121"/>
        <v>2.7397553851940617</v>
      </c>
      <c r="P83" s="62">
        <f t="shared" si="122"/>
        <v>2.8533333333333335</v>
      </c>
      <c r="Q83" s="236">
        <f t="shared" si="123"/>
        <v>3.5368118505416755</v>
      </c>
      <c r="R83" s="92">
        <f t="shared" si="124"/>
        <v>0.23953686350759648</v>
      </c>
    </row>
    <row r="84" spans="1:18" ht="20.100000000000001" customHeight="1" x14ac:dyDescent="0.25">
      <c r="A84" s="57" t="s">
        <v>217</v>
      </c>
      <c r="B84" s="25">
        <v>13.23</v>
      </c>
      <c r="C84" s="223">
        <v>46.8</v>
      </c>
      <c r="D84" s="4">
        <f t="shared" si="73"/>
        <v>1.3443796698902645E-3</v>
      </c>
      <c r="E84" s="229">
        <f t="shared" si="74"/>
        <v>3.8228017052309494E-3</v>
      </c>
      <c r="F84" s="102">
        <f t="shared" ref="F84" si="125">(C84-B84)/B84</f>
        <v>2.537414965986394</v>
      </c>
      <c r="G84" s="83">
        <f t="shared" ref="G84" si="126">(E84-D84)/D84</f>
        <v>1.8435432272960413</v>
      </c>
      <c r="I84" s="25">
        <v>4.851</v>
      </c>
      <c r="J84" s="223">
        <v>15.553000000000001</v>
      </c>
      <c r="K84" s="31">
        <f t="shared" si="75"/>
        <v>8.50875142009851E-4</v>
      </c>
      <c r="L84" s="229">
        <f t="shared" si="76"/>
        <v>2.45662950368913E-3</v>
      </c>
      <c r="M84" s="102">
        <f t="shared" ref="M84" si="127">(J84-I84)/I84</f>
        <v>2.2061430632859209</v>
      </c>
      <c r="N84" s="83">
        <f t="shared" ref="N84" si="128">(L84-K84)/K84</f>
        <v>1.8871797780886264</v>
      </c>
      <c r="P84" s="62">
        <f t="shared" ref="P84" si="129">(I84/B84)*10</f>
        <v>3.6666666666666665</v>
      </c>
      <c r="Q84" s="236">
        <f t="shared" ref="Q84" si="130">(J84/C84)*10</f>
        <v>3.3232905982905985</v>
      </c>
      <c r="R84" s="92">
        <f t="shared" ref="R84" si="131">(Q84-P84)/P84</f>
        <v>-9.3648018648018555E-2</v>
      </c>
    </row>
    <row r="85" spans="1:18" ht="20.100000000000001" customHeight="1" x14ac:dyDescent="0.25">
      <c r="A85" s="57" t="s">
        <v>218</v>
      </c>
      <c r="B85" s="25">
        <v>10.8</v>
      </c>
      <c r="C85" s="223">
        <v>43.2</v>
      </c>
      <c r="D85" s="4">
        <f t="shared" si="73"/>
        <v>1.0974527917471547E-3</v>
      </c>
      <c r="E85" s="229">
        <f t="shared" si="74"/>
        <v>3.5287400355978001E-3</v>
      </c>
      <c r="F85" s="102">
        <f t="shared" ref="F85" si="132">(C85-B85)/B85</f>
        <v>3.0000000000000004</v>
      </c>
      <c r="G85" s="83">
        <f t="shared" ref="G85" si="133">(E85-D85)/D85</f>
        <v>2.215391187788601</v>
      </c>
      <c r="I85" s="25">
        <v>3.9729999999999999</v>
      </c>
      <c r="J85" s="223">
        <v>14.840999999999999</v>
      </c>
      <c r="K85" s="31">
        <f t="shared" si="75"/>
        <v>6.9687217876832368E-4</v>
      </c>
      <c r="L85" s="229">
        <f t="shared" si="76"/>
        <v>2.3441675859480729E-3</v>
      </c>
      <c r="M85" s="102">
        <f t="shared" ref="M85" si="134">(J85-I85)/I85</f>
        <v>2.7354643845960229</v>
      </c>
      <c r="N85" s="83">
        <f t="shared" ref="N85" si="135">(L85-K85)/K85</f>
        <v>2.3638415442143734</v>
      </c>
      <c r="P85" s="62">
        <f t="shared" ref="P85" si="136">(I85/B85)*10</f>
        <v>3.6787037037037034</v>
      </c>
      <c r="Q85" s="236">
        <f t="shared" ref="Q85" si="137">(J85/C85)*10</f>
        <v>3.4354166666666663</v>
      </c>
      <c r="R85" s="92">
        <f t="shared" ref="R85" si="138">(Q85-P85)/P85</f>
        <v>-6.6133903850994213E-2</v>
      </c>
    </row>
    <row r="86" spans="1:18" ht="20.100000000000001" customHeight="1" x14ac:dyDescent="0.25">
      <c r="A86" s="57" t="s">
        <v>219</v>
      </c>
      <c r="B86" s="25">
        <v>38.700000000000003</v>
      </c>
      <c r="C86" s="223">
        <v>38.130000000000003</v>
      </c>
      <c r="D86" s="4">
        <f t="shared" si="73"/>
        <v>3.9325391704273047E-3</v>
      </c>
      <c r="E86" s="229">
        <f t="shared" si="74"/>
        <v>3.1146031841977804E-3</v>
      </c>
      <c r="F86" s="102">
        <f t="shared" ref="F86:F88" si="139">(C86-B86)/B86</f>
        <v>-1.4728682170542642E-2</v>
      </c>
      <c r="G86" s="83">
        <f t="shared" ref="G86:G88" si="140">(E86-D86)/D86</f>
        <v>-0.2079918217675753</v>
      </c>
      <c r="I86" s="25">
        <v>12.71</v>
      </c>
      <c r="J86" s="223">
        <v>12.585000000000001</v>
      </c>
      <c r="K86" s="31">
        <f t="shared" si="75"/>
        <v>2.229359524828944E-3</v>
      </c>
      <c r="L86" s="229">
        <f t="shared" si="76"/>
        <v>1.9878275769258471E-3</v>
      </c>
      <c r="M86" s="102">
        <f t="shared" ref="M86" si="141">(J86-I86)/I86</f>
        <v>-9.8347757671125094E-3</v>
      </c>
      <c r="N86" s="83">
        <f t="shared" ref="N86" si="142">(L86-K86)/K86</f>
        <v>-0.10834140712302978</v>
      </c>
      <c r="P86" s="62">
        <f t="shared" ref="P86" si="143">(I86/B86)*10</f>
        <v>3.2842377260981914</v>
      </c>
      <c r="Q86" s="236">
        <f t="shared" ref="Q86:Q87" si="144">(J86/C86)*10</f>
        <v>3.3005507474429585</v>
      </c>
      <c r="R86" s="92">
        <f t="shared" ref="R86" si="145">(Q86-P86)/P86</f>
        <v>4.9670647210266422E-3</v>
      </c>
    </row>
    <row r="87" spans="1:18" ht="20.100000000000001" customHeight="1" x14ac:dyDescent="0.25">
      <c r="A87" s="57" t="s">
        <v>220</v>
      </c>
      <c r="B87" s="25"/>
      <c r="C87" s="223">
        <v>76.5</v>
      </c>
      <c r="D87" s="4">
        <f t="shared" si="73"/>
        <v>0</v>
      </c>
      <c r="E87" s="229">
        <f t="shared" si="74"/>
        <v>6.2488104797044372E-3</v>
      </c>
      <c r="F87" s="102"/>
      <c r="G87" s="83"/>
      <c r="I87" s="25"/>
      <c r="J87" s="223">
        <v>11.164</v>
      </c>
      <c r="K87" s="31">
        <f t="shared" si="75"/>
        <v>0</v>
      </c>
      <c r="L87" s="229">
        <f t="shared" si="76"/>
        <v>1.7633775978387093E-3</v>
      </c>
      <c r="M87" s="102"/>
      <c r="N87" s="83"/>
      <c r="P87" s="62"/>
      <c r="Q87" s="236">
        <f t="shared" si="144"/>
        <v>1.4593464052287581</v>
      </c>
      <c r="R87" s="92"/>
    </row>
    <row r="88" spans="1:18" ht="20.100000000000001" customHeight="1" x14ac:dyDescent="0.25">
      <c r="A88" s="57" t="s">
        <v>198</v>
      </c>
      <c r="B88" s="25">
        <v>22.51</v>
      </c>
      <c r="C88" s="223">
        <v>23.09</v>
      </c>
      <c r="D88" s="4">
        <f t="shared" si="73"/>
        <v>2.2873761427989309E-3</v>
      </c>
      <c r="E88" s="229">
        <f t="shared" si="74"/>
        <v>1.886078875508176E-3</v>
      </c>
      <c r="F88" s="102">
        <f t="shared" si="139"/>
        <v>2.5766326077298899E-2</v>
      </c>
      <c r="G88" s="83">
        <f t="shared" si="140"/>
        <v>-0.1754399986001911</v>
      </c>
      <c r="I88" s="25">
        <v>6.4510000000000005</v>
      </c>
      <c r="J88" s="223">
        <v>8.9670000000000005</v>
      </c>
      <c r="K88" s="31">
        <f t="shared" si="75"/>
        <v>1.1315183552062563E-3</v>
      </c>
      <c r="L88" s="229">
        <f t="shared" si="76"/>
        <v>1.4163567645843521E-3</v>
      </c>
      <c r="M88" s="102">
        <f t="shared" si="106"/>
        <v>0.39001705161990385</v>
      </c>
      <c r="N88" s="83">
        <f t="shared" si="107"/>
        <v>0.25173114343883063</v>
      </c>
      <c r="P88" s="62">
        <f t="shared" si="108"/>
        <v>2.865837405597512</v>
      </c>
      <c r="Q88" s="236">
        <f t="shared" si="109"/>
        <v>3.8834993503681248</v>
      </c>
      <c r="R88" s="92">
        <f t="shared" si="110"/>
        <v>0.35510107544235769</v>
      </c>
    </row>
    <row r="89" spans="1:18" ht="20.100000000000001" customHeight="1" thickBot="1" x14ac:dyDescent="0.3">
      <c r="A89" s="14" t="s">
        <v>18</v>
      </c>
      <c r="B89" s="25">
        <f>B90-SUM(B62:B88)</f>
        <v>263.100000000004</v>
      </c>
      <c r="C89" s="223">
        <f>C90-SUM(C62:C88)</f>
        <v>191.47999999999774</v>
      </c>
      <c r="D89" s="4">
        <f t="shared" si="73"/>
        <v>2.6735169398951923E-2</v>
      </c>
      <c r="E89" s="229">
        <f t="shared" si="74"/>
        <v>1.5640813472598582E-2</v>
      </c>
      <c r="F89" s="102">
        <f>(C89-B89)/B89</f>
        <v>-0.27221588749526859</v>
      </c>
      <c r="G89" s="83">
        <f>(E89-D89)/D89</f>
        <v>-0.4149723445099347</v>
      </c>
      <c r="I89" s="25">
        <f>I90-SUM(I62:I88)</f>
        <v>134.46700000000055</v>
      </c>
      <c r="J89" s="223">
        <f>J90-SUM(J62:J88)</f>
        <v>93.383999999999105</v>
      </c>
      <c r="K89" s="31">
        <f t="shared" si="75"/>
        <v>2.3585781843050733E-2</v>
      </c>
      <c r="L89" s="229">
        <f t="shared" si="76"/>
        <v>1.4750201862824119E-2</v>
      </c>
      <c r="M89" s="102">
        <f t="shared" ref="M89" si="146">(J89-I89)/I89</f>
        <v>-0.30552477559550878</v>
      </c>
      <c r="N89" s="83">
        <f t="shared" ref="N89" si="147">(L89-K89)/K89</f>
        <v>-0.37461467417201233</v>
      </c>
      <c r="P89" s="62">
        <f t="shared" si="80"/>
        <v>5.1108703914860696</v>
      </c>
      <c r="Q89" s="236">
        <f t="shared" si="81"/>
        <v>4.8769584290787655</v>
      </c>
      <c r="R89" s="92">
        <f t="shared" si="82"/>
        <v>-4.5767539477613382E-2</v>
      </c>
    </row>
    <row r="90" spans="1:18" ht="26.25" customHeight="1" thickBot="1" x14ac:dyDescent="0.3">
      <c r="A90" s="18" t="s">
        <v>19</v>
      </c>
      <c r="B90" s="23">
        <v>9840.970000000003</v>
      </c>
      <c r="C90" s="242">
        <v>12242.329999999996</v>
      </c>
      <c r="D90" s="20">
        <f>SUM(D62:D89)</f>
        <v>1.0000000000000002</v>
      </c>
      <c r="E90" s="243">
        <f>SUM(E62:E89)</f>
        <v>1.0000000000000002</v>
      </c>
      <c r="F90" s="103">
        <f>(C90-B90)/B90</f>
        <v>0.24401659592499444</v>
      </c>
      <c r="G90" s="99">
        <v>0</v>
      </c>
      <c r="H90" s="2"/>
      <c r="I90" s="23">
        <v>5701.1889999999994</v>
      </c>
      <c r="J90" s="242">
        <v>6331.0320000000002</v>
      </c>
      <c r="K90" s="30">
        <f t="shared" si="75"/>
        <v>1</v>
      </c>
      <c r="L90" s="243">
        <f t="shared" si="76"/>
        <v>1</v>
      </c>
      <c r="M90" s="103">
        <f>(J90-I90)/I90</f>
        <v>0.11047572708078979</v>
      </c>
      <c r="N90" s="99">
        <f>(L90-K90)/K90</f>
        <v>0</v>
      </c>
      <c r="O90" s="2"/>
      <c r="P90" s="56">
        <f t="shared" si="72"/>
        <v>5.7933201706742299</v>
      </c>
      <c r="Q90" s="250">
        <f t="shared" si="72"/>
        <v>5.1714273345025017</v>
      </c>
      <c r="R90" s="98">
        <f>(Q90-P90)/P90</f>
        <v>-0.10734653322282237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59:A61"/>
    <mergeCell ref="B59:C59"/>
    <mergeCell ref="D59:E59"/>
    <mergeCell ref="F59:G59"/>
    <mergeCell ref="I59:J59"/>
    <mergeCell ref="M59:N59"/>
    <mergeCell ref="P59:Q59"/>
    <mergeCell ref="B60:C60"/>
    <mergeCell ref="D60:E60"/>
    <mergeCell ref="F60:G60"/>
    <mergeCell ref="I60:J60"/>
    <mergeCell ref="K60:L60"/>
    <mergeCell ref="M60:N60"/>
    <mergeCell ref="P60:Q60"/>
    <mergeCell ref="K59:L5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3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F62:G90</xm:sqref>
        </x14:conditionalFormatting>
        <x14:conditionalFormatting xmlns:xm="http://schemas.microsoft.com/office/excel/2006/main">
          <x14:cfRule type="iconSet" priority="2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M62:N90</xm:sqref>
        </x14:conditionalFormatting>
        <x14:conditionalFormatting xmlns:xm="http://schemas.microsoft.com/office/excel/2006/main">
          <x14:cfRule type="iconSet" priority="1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R62:R90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F39:G56 M39:N56 R39:R56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103</v>
      </c>
    </row>
    <row r="2" spans="1:20" ht="15.75" thickBot="1" x14ac:dyDescent="0.3"/>
    <row r="3" spans="1:20" x14ac:dyDescent="0.25">
      <c r="A3" s="379" t="s">
        <v>17</v>
      </c>
      <c r="B3" s="401"/>
      <c r="C3" s="401"/>
      <c r="D3" s="404" t="s">
        <v>1</v>
      </c>
      <c r="E3" s="399"/>
      <c r="F3" s="404" t="s">
        <v>13</v>
      </c>
      <c r="G3" s="399"/>
      <c r="H3" s="412" t="s">
        <v>113</v>
      </c>
      <c r="I3" s="400"/>
      <c r="K3" s="406" t="s">
        <v>20</v>
      </c>
      <c r="L3" s="399"/>
      <c r="M3" s="397" t="s">
        <v>13</v>
      </c>
      <c r="N3" s="398"/>
      <c r="O3" s="413" t="s">
        <v>113</v>
      </c>
      <c r="P3" s="400"/>
      <c r="R3" s="410" t="s">
        <v>23</v>
      </c>
      <c r="S3" s="399"/>
      <c r="T3" s="208" t="s">
        <v>0</v>
      </c>
    </row>
    <row r="4" spans="1:20" x14ac:dyDescent="0.25">
      <c r="A4" s="402"/>
      <c r="B4" s="403"/>
      <c r="C4" s="403"/>
      <c r="D4" s="407" t="s">
        <v>184</v>
      </c>
      <c r="E4" s="395"/>
      <c r="F4" s="407" t="str">
        <f>D4</f>
        <v>jan-dez</v>
      </c>
      <c r="G4" s="395"/>
      <c r="H4" s="407" t="str">
        <f>F4</f>
        <v>jan-dez</v>
      </c>
      <c r="I4" s="396"/>
      <c r="K4" s="409" t="str">
        <f>D4</f>
        <v>jan-dez</v>
      </c>
      <c r="L4" s="395"/>
      <c r="M4" s="393" t="str">
        <f>D4</f>
        <v>jan-dez</v>
      </c>
      <c r="N4" s="394"/>
      <c r="O4" s="395" t="str">
        <f>D4</f>
        <v>jan-dez</v>
      </c>
      <c r="P4" s="396"/>
      <c r="R4" s="409" t="str">
        <f>D4</f>
        <v>jan-dez</v>
      </c>
      <c r="S4" s="408"/>
      <c r="T4" s="209" t="s">
        <v>111</v>
      </c>
    </row>
    <row r="5" spans="1:20" ht="19.5" customHeight="1" thickBot="1" x14ac:dyDescent="0.3">
      <c r="A5" s="380"/>
      <c r="B5" s="411"/>
      <c r="C5" s="411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559274.64999999991</v>
      </c>
      <c r="E6" s="267">
        <v>530580.55000000005</v>
      </c>
      <c r="F6" s="261">
        <f>D6/D8</f>
        <v>0.87314140119146977</v>
      </c>
      <c r="G6" s="271">
        <f>E6/E8</f>
        <v>0.8696944847644954</v>
      </c>
      <c r="H6" s="275">
        <f>(E6-D6)/D6</f>
        <v>-5.1305919193726846E-2</v>
      </c>
      <c r="I6" s="101">
        <f>(G6-F6)/F6</f>
        <v>-3.9477184591989109E-3</v>
      </c>
      <c r="J6" s="2"/>
      <c r="K6" s="172">
        <v>240675.46100000001</v>
      </c>
      <c r="L6" s="245">
        <v>234826.16399999999</v>
      </c>
      <c r="M6" s="261">
        <f>K6/K8</f>
        <v>0.77511212502378268</v>
      </c>
      <c r="N6" s="271">
        <f>L6/L8</f>
        <v>0.77129358343873211</v>
      </c>
      <c r="O6" s="275">
        <f>(L6-K6)/K6</f>
        <v>-2.4303670077939606E-2</v>
      </c>
      <c r="P6" s="101">
        <f>(N6-M6)/M6</f>
        <v>-4.9264376878808448E-3</v>
      </c>
      <c r="R6" s="49">
        <f t="shared" ref="R6:S8" si="0">(K6/D6)*10</f>
        <v>4.3033500803227902</v>
      </c>
      <c r="S6" s="254">
        <f t="shared" si="0"/>
        <v>4.4258343808494294</v>
      </c>
      <c r="T6" s="276">
        <f>(S6-R6)/R6</f>
        <v>2.8462546211776414E-2</v>
      </c>
    </row>
    <row r="7" spans="1:20" ht="24" customHeight="1" thickBot="1" x14ac:dyDescent="0.3">
      <c r="A7" s="264" t="s">
        <v>22</v>
      </c>
      <c r="B7" s="12"/>
      <c r="C7" s="12"/>
      <c r="D7" s="268">
        <v>81256.939999999973</v>
      </c>
      <c r="E7" s="269">
        <v>79496.390000000014</v>
      </c>
      <c r="F7" s="261">
        <f>D7/D8</f>
        <v>0.12685859880853026</v>
      </c>
      <c r="G7" s="272">
        <f>E7/E8</f>
        <v>0.13030551523550457</v>
      </c>
      <c r="H7" s="90">
        <f t="shared" ref="H7:H8" si="1">(E7-D7)/D7</f>
        <v>-2.166645704354557E-2</v>
      </c>
      <c r="I7" s="86">
        <f t="shared" ref="I7:I8" si="2">(G7-F7)/F7</f>
        <v>2.7171326653046186E-2</v>
      </c>
      <c r="K7" s="349">
        <v>69828.597999999998</v>
      </c>
      <c r="L7" s="227">
        <v>69631.398000000016</v>
      </c>
      <c r="M7" s="261">
        <f>K7/K8</f>
        <v>0.22488787497621729</v>
      </c>
      <c r="N7" s="272">
        <f>L7/L8</f>
        <v>0.22870641656126778</v>
      </c>
      <c r="O7" s="277">
        <f t="shared" ref="O7:O8" si="3">(L7-K7)/K7</f>
        <v>-2.8240578451823213E-3</v>
      </c>
      <c r="P7" s="83">
        <f t="shared" ref="P7:P8" si="4">(N7-M7)/M7</f>
        <v>1.6979757514513905E-2</v>
      </c>
      <c r="R7" s="49">
        <f t="shared" si="0"/>
        <v>8.593554962813025</v>
      </c>
      <c r="S7" s="254">
        <f t="shared" si="0"/>
        <v>8.7590641537307548</v>
      </c>
      <c r="T7" s="152">
        <f t="shared" ref="T7:T8" si="5">(S7-R7)/R7</f>
        <v>1.9259688409969947E-2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640531.58999999985</v>
      </c>
      <c r="E8" s="242">
        <f>E6+E7</f>
        <v>610076.94000000006</v>
      </c>
      <c r="F8" s="20">
        <f>SUM(F6:F7)</f>
        <v>1</v>
      </c>
      <c r="G8" s="243">
        <f>SUM(G6:G7)</f>
        <v>1</v>
      </c>
      <c r="H8" s="153">
        <f t="shared" si="1"/>
        <v>-4.7545898555916344E-2</v>
      </c>
      <c r="I8" s="99">
        <f t="shared" si="2"/>
        <v>0</v>
      </c>
      <c r="J8" s="2"/>
      <c r="K8" s="23">
        <f>K6+K7</f>
        <v>310504.05900000001</v>
      </c>
      <c r="L8" s="242">
        <f>L6+L7</f>
        <v>304457.56200000003</v>
      </c>
      <c r="M8" s="20">
        <f>SUM(M6:M7)</f>
        <v>1</v>
      </c>
      <c r="N8" s="243">
        <f>SUM(N6:N7)</f>
        <v>0.99999999999999989</v>
      </c>
      <c r="O8" s="153">
        <f t="shared" si="3"/>
        <v>-1.9473165727601563E-2</v>
      </c>
      <c r="P8" s="99">
        <f t="shared" si="4"/>
        <v>-1.1102230246251565E-16</v>
      </c>
      <c r="Q8" s="2"/>
      <c r="R8" s="40">
        <f t="shared" si="0"/>
        <v>4.8475994603170172</v>
      </c>
      <c r="S8" s="244">
        <f t="shared" si="0"/>
        <v>4.9904781190385599</v>
      </c>
      <c r="T8" s="274">
        <f t="shared" si="5"/>
        <v>2.9474105666353653E-2</v>
      </c>
    </row>
  </sheetData>
  <mergeCells count="15">
    <mergeCell ref="A3:C5"/>
    <mergeCell ref="D3:E3"/>
    <mergeCell ref="F3:G3"/>
    <mergeCell ref="H3:I3"/>
    <mergeCell ref="K3:L3"/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11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52.5703125" customWidth="1"/>
  </cols>
  <sheetData>
    <row r="1" spans="1:1" ht="18.75" x14ac:dyDescent="0.3">
      <c r="A1" s="11" t="s">
        <v>28</v>
      </c>
    </row>
    <row r="3" spans="1:1" ht="46.5" customHeight="1" x14ac:dyDescent="0.25">
      <c r="A3" s="10" t="s">
        <v>29</v>
      </c>
    </row>
    <row r="5" spans="1:1" x14ac:dyDescent="0.25">
      <c r="A5" t="s">
        <v>33</v>
      </c>
    </row>
    <row r="7" spans="1:1" x14ac:dyDescent="0.25">
      <c r="A7" t="s">
        <v>108</v>
      </c>
    </row>
    <row r="9" spans="1:1" x14ac:dyDescent="0.25">
      <c r="A9" t="s">
        <v>119</v>
      </c>
    </row>
    <row r="11" spans="1:1" x14ac:dyDescent="0.25">
      <c r="A11" t="s">
        <v>120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>
    <pageSetUpPr fitToPage="1"/>
  </sheetPr>
  <dimension ref="A1:S96"/>
  <sheetViews>
    <sheetView showGridLines="0" topLeftCell="A91" workbookViewId="0">
      <selection activeCell="R89" sqref="R89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9" ht="15.75" x14ac:dyDescent="0.25">
      <c r="A1" s="6" t="s">
        <v>104</v>
      </c>
    </row>
    <row r="3" spans="1:19" ht="8.25" customHeight="1" thickBot="1" x14ac:dyDescent="0.3"/>
    <row r="4" spans="1:19" x14ac:dyDescent="0.25">
      <c r="A4" s="418" t="s">
        <v>3</v>
      </c>
      <c r="B4" s="404" t="s">
        <v>1</v>
      </c>
      <c r="C4" s="399"/>
      <c r="D4" s="404" t="s">
        <v>13</v>
      </c>
      <c r="E4" s="399"/>
      <c r="F4" s="416" t="s">
        <v>115</v>
      </c>
      <c r="G4" s="417"/>
      <c r="I4" s="414" t="s">
        <v>20</v>
      </c>
      <c r="J4" s="415"/>
      <c r="K4" s="404" t="s">
        <v>13</v>
      </c>
      <c r="L4" s="405"/>
      <c r="M4" s="421" t="s">
        <v>115</v>
      </c>
      <c r="N4" s="417"/>
      <c r="P4" s="410" t="s">
        <v>23</v>
      </c>
      <c r="Q4" s="399"/>
      <c r="R4" s="208" t="s">
        <v>0</v>
      </c>
    </row>
    <row r="5" spans="1:19" x14ac:dyDescent="0.25">
      <c r="A5" s="419"/>
      <c r="B5" s="407" t="s">
        <v>184</v>
      </c>
      <c r="C5" s="395"/>
      <c r="D5" s="407" t="str">
        <f>B5</f>
        <v>jan-dez</v>
      </c>
      <c r="E5" s="395"/>
      <c r="F5" s="407" t="str">
        <f>D5</f>
        <v>jan-dez</v>
      </c>
      <c r="G5" s="396"/>
      <c r="I5" s="409" t="str">
        <f>B5</f>
        <v>jan-dez</v>
      </c>
      <c r="J5" s="395"/>
      <c r="K5" s="407" t="str">
        <f>B5</f>
        <v>jan-dez</v>
      </c>
      <c r="L5" s="408"/>
      <c r="M5" s="395" t="str">
        <f>B5</f>
        <v>jan-dez</v>
      </c>
      <c r="N5" s="396"/>
      <c r="P5" s="409" t="str">
        <f>B5</f>
        <v>jan-dez</v>
      </c>
      <c r="Q5" s="408"/>
      <c r="R5" s="209" t="s">
        <v>111</v>
      </c>
    </row>
    <row r="6" spans="1:19" ht="19.5" customHeight="1" thickBot="1" x14ac:dyDescent="0.3">
      <c r="A6" s="420"/>
      <c r="B6" s="148">
        <f>'5'!E6</f>
        <v>2017</v>
      </c>
      <c r="C6" s="213">
        <f>'5'!F6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9" ht="20.100000000000001" customHeight="1" x14ac:dyDescent="0.25">
      <c r="A7" s="14" t="s">
        <v>145</v>
      </c>
      <c r="B7" s="59">
        <v>204273.38</v>
      </c>
      <c r="C7" s="245">
        <v>202078.22</v>
      </c>
      <c r="D7" s="4">
        <f>B7/$B$33</f>
        <v>0.31891226473311035</v>
      </c>
      <c r="E7" s="247">
        <f>C7/$C$33</f>
        <v>0.3312339915683421</v>
      </c>
      <c r="F7" s="87">
        <f>(C7-B7)/B7</f>
        <v>-1.0746187290776719E-2</v>
      </c>
      <c r="G7" s="101">
        <f>(E7-D7)/D7</f>
        <v>3.8636729275819771E-2</v>
      </c>
      <c r="I7" s="59">
        <v>76909.303</v>
      </c>
      <c r="J7" s="245">
        <v>78060.910999999993</v>
      </c>
      <c r="K7" s="4">
        <f>I7/$I$33</f>
        <v>0.24769177977154891</v>
      </c>
      <c r="L7" s="247">
        <f>J7/$J$33</f>
        <v>0.25639340500269781</v>
      </c>
      <c r="M7" s="87">
        <f>(J7-I7)/I7</f>
        <v>1.4973585185136744E-2</v>
      </c>
      <c r="N7" s="101">
        <f>(L7-K7)/K7</f>
        <v>3.5130859971108368E-2</v>
      </c>
      <c r="P7" s="49">
        <f t="shared" ref="P7:Q33" si="0">(I7/B7)*10</f>
        <v>3.765018378801976</v>
      </c>
      <c r="Q7" s="253">
        <f t="shared" si="0"/>
        <v>3.8629057104719151</v>
      </c>
      <c r="R7" s="104">
        <f>(Q7-P7)/P7</f>
        <v>2.5999164365589831E-2</v>
      </c>
    </row>
    <row r="8" spans="1:19" ht="20.100000000000001" customHeight="1" x14ac:dyDescent="0.25">
      <c r="A8" s="363" t="s">
        <v>146</v>
      </c>
      <c r="B8" s="357">
        <v>91440.26</v>
      </c>
      <c r="C8" s="358">
        <v>73136.41</v>
      </c>
      <c r="D8" s="359">
        <f t="shared" ref="D8:D32" si="1">B8/$B$33</f>
        <v>0.14275683108775328</v>
      </c>
      <c r="E8" s="360">
        <f t="shared" ref="E8:E32" si="2">C8/$C$33</f>
        <v>0.11988063341649986</v>
      </c>
      <c r="F8" s="87">
        <f t="shared" ref="F8:F33" si="3">(C8-B8)/B8</f>
        <v>-0.2001727685376222</v>
      </c>
      <c r="G8" s="83">
        <f t="shared" ref="G8:G32" si="4">(E8-D8)/D8</f>
        <v>-0.16024590555103671</v>
      </c>
      <c r="H8" s="13"/>
      <c r="I8" s="357">
        <v>48386.902999999998</v>
      </c>
      <c r="J8" s="358">
        <v>41419.364999999998</v>
      </c>
      <c r="K8" s="359">
        <f t="shared" ref="K8:K32" si="5">I8/$I$33</f>
        <v>0.15583339926644893</v>
      </c>
      <c r="L8" s="356">
        <f t="shared" ref="L8:L32" si="6">J8/$J$33</f>
        <v>0.13604314745186058</v>
      </c>
      <c r="M8" s="87">
        <f t="shared" ref="M8:M33" si="7">(J8-I8)/I8</f>
        <v>-0.14399636199076432</v>
      </c>
      <c r="N8" s="83">
        <f t="shared" ref="N8:N32" si="8">(L8-K8)/K8</f>
        <v>-0.12699621459678451</v>
      </c>
      <c r="O8" s="355"/>
      <c r="P8" s="361">
        <f t="shared" si="0"/>
        <v>5.2916410123943214</v>
      </c>
      <c r="Q8" s="362">
        <f t="shared" si="0"/>
        <v>5.6633029977818161</v>
      </c>
      <c r="R8" s="92">
        <f t="shared" ref="R8:R71" si="9">(Q8-P8)/P8</f>
        <v>7.0235676327432495E-2</v>
      </c>
      <c r="S8" s="13"/>
    </row>
    <row r="9" spans="1:19" ht="20.100000000000001" customHeight="1" x14ac:dyDescent="0.25">
      <c r="A9" s="14" t="s">
        <v>147</v>
      </c>
      <c r="B9" s="25">
        <v>80516.399999999994</v>
      </c>
      <c r="C9" s="223">
        <v>89127.44</v>
      </c>
      <c r="D9" s="4">
        <f t="shared" si="1"/>
        <v>0.12570246535381654</v>
      </c>
      <c r="E9" s="229">
        <f t="shared" si="2"/>
        <v>0.14609213060896872</v>
      </c>
      <c r="F9" s="87">
        <f t="shared" si="3"/>
        <v>0.10694765290052721</v>
      </c>
      <c r="G9" s="83">
        <f t="shared" si="4"/>
        <v>0.16220577056910612</v>
      </c>
      <c r="I9" s="25">
        <v>31311.011999999999</v>
      </c>
      <c r="J9" s="223">
        <v>34608.139000000003</v>
      </c>
      <c r="K9" s="4">
        <f t="shared" si="5"/>
        <v>0.10083930013939048</v>
      </c>
      <c r="L9" s="229">
        <f t="shared" si="6"/>
        <v>0.11367147123118589</v>
      </c>
      <c r="M9" s="87">
        <f t="shared" si="7"/>
        <v>0.10530247313628842</v>
      </c>
      <c r="N9" s="83">
        <f t="shared" si="8"/>
        <v>0.12725367068253604</v>
      </c>
      <c r="P9" s="49">
        <f t="shared" si="0"/>
        <v>3.88877446085518</v>
      </c>
      <c r="Q9" s="254">
        <f t="shared" si="0"/>
        <v>3.8829948442365225</v>
      </c>
      <c r="R9" s="92">
        <f t="shared" si="9"/>
        <v>-1.4862308618912425E-3</v>
      </c>
    </row>
    <row r="10" spans="1:19" ht="20.100000000000001" customHeight="1" x14ac:dyDescent="0.25">
      <c r="A10" s="14" t="s">
        <v>148</v>
      </c>
      <c r="B10" s="25">
        <v>99513.59</v>
      </c>
      <c r="C10" s="223">
        <v>82031</v>
      </c>
      <c r="D10" s="4">
        <f t="shared" si="1"/>
        <v>0.15536094012162621</v>
      </c>
      <c r="E10" s="229">
        <f t="shared" si="2"/>
        <v>0.13446008957493127</v>
      </c>
      <c r="F10" s="87">
        <f t="shared" si="3"/>
        <v>-0.17568042716577703</v>
      </c>
      <c r="G10" s="83">
        <f t="shared" si="4"/>
        <v>-0.13453092218888771</v>
      </c>
      <c r="I10" s="25">
        <v>38397.487000000001</v>
      </c>
      <c r="J10" s="223">
        <v>33472.642</v>
      </c>
      <c r="K10" s="4">
        <f t="shared" si="5"/>
        <v>0.12366178762255733</v>
      </c>
      <c r="L10" s="229">
        <f t="shared" si="6"/>
        <v>0.10994189725528969</v>
      </c>
      <c r="M10" s="87">
        <f t="shared" si="7"/>
        <v>-0.12825956552833787</v>
      </c>
      <c r="N10" s="83">
        <f t="shared" si="8"/>
        <v>-0.11094688691662564</v>
      </c>
      <c r="P10" s="49">
        <f t="shared" si="0"/>
        <v>3.8585169121122052</v>
      </c>
      <c r="Q10" s="254">
        <f t="shared" si="0"/>
        <v>4.0804868891029002</v>
      </c>
      <c r="R10" s="92">
        <f t="shared" si="9"/>
        <v>5.752727849757841E-2</v>
      </c>
    </row>
    <row r="11" spans="1:19" ht="20.100000000000001" customHeight="1" x14ac:dyDescent="0.25">
      <c r="A11" s="14" t="s">
        <v>149</v>
      </c>
      <c r="B11" s="25">
        <v>34454.269999999997</v>
      </c>
      <c r="C11" s="223">
        <v>33182.47</v>
      </c>
      <c r="D11" s="4">
        <f t="shared" si="1"/>
        <v>5.3790118298458957E-2</v>
      </c>
      <c r="E11" s="229">
        <f t="shared" si="2"/>
        <v>5.439063145051834E-2</v>
      </c>
      <c r="F11" s="87">
        <f t="shared" si="3"/>
        <v>-3.6912696162188195E-2</v>
      </c>
      <c r="G11" s="83">
        <f t="shared" si="4"/>
        <v>1.1164005045078831E-2</v>
      </c>
      <c r="I11" s="25">
        <v>31361.758999999998</v>
      </c>
      <c r="J11" s="223">
        <v>31242.186000000002</v>
      </c>
      <c r="K11" s="4">
        <f t="shared" si="5"/>
        <v>0.10100273439581674</v>
      </c>
      <c r="L11" s="229">
        <f t="shared" si="6"/>
        <v>0.10261589758115448</v>
      </c>
      <c r="M11" s="87">
        <f t="shared" si="7"/>
        <v>-3.8127006842950577E-3</v>
      </c>
      <c r="N11" s="83">
        <f t="shared" si="8"/>
        <v>1.5971480326621323E-2</v>
      </c>
      <c r="P11" s="49">
        <f t="shared" si="0"/>
        <v>9.1024302648118809</v>
      </c>
      <c r="Q11" s="254">
        <f t="shared" si="0"/>
        <v>9.4152683630844844</v>
      </c>
      <c r="R11" s="92">
        <f t="shared" si="9"/>
        <v>3.4368634438428074E-2</v>
      </c>
    </row>
    <row r="12" spans="1:19" ht="20.100000000000001" customHeight="1" x14ac:dyDescent="0.25">
      <c r="A12" s="14" t="s">
        <v>150</v>
      </c>
      <c r="B12" s="25">
        <v>15865.05</v>
      </c>
      <c r="C12" s="223">
        <v>17088.86</v>
      </c>
      <c r="D12" s="4">
        <f t="shared" si="1"/>
        <v>2.4768567620529078E-2</v>
      </c>
      <c r="E12" s="229">
        <f t="shared" si="2"/>
        <v>2.8010991531658279E-2</v>
      </c>
      <c r="F12" s="87">
        <f t="shared" si="3"/>
        <v>7.7138742077711792E-2</v>
      </c>
      <c r="G12" s="83">
        <f t="shared" si="4"/>
        <v>0.13090881801504597</v>
      </c>
      <c r="I12" s="25">
        <v>12832.732</v>
      </c>
      <c r="J12" s="223">
        <v>14380.74</v>
      </c>
      <c r="K12" s="4">
        <f t="shared" si="5"/>
        <v>4.1328709329368232E-2</v>
      </c>
      <c r="L12" s="229">
        <f t="shared" si="6"/>
        <v>4.7233972135663348E-2</v>
      </c>
      <c r="M12" s="87">
        <f t="shared" si="7"/>
        <v>0.12062965236085346</v>
      </c>
      <c r="N12" s="83">
        <f t="shared" si="8"/>
        <v>0.14288524616709547</v>
      </c>
      <c r="P12" s="49">
        <f t="shared" si="0"/>
        <v>8.0886804642910057</v>
      </c>
      <c r="Q12" s="254">
        <f t="shared" si="0"/>
        <v>8.4152717033201743</v>
      </c>
      <c r="R12" s="92">
        <f t="shared" si="9"/>
        <v>4.0376330907243366E-2</v>
      </c>
    </row>
    <row r="13" spans="1:19" ht="20.100000000000001" customHeight="1" x14ac:dyDescent="0.25">
      <c r="A13" s="14" t="s">
        <v>151</v>
      </c>
      <c r="B13" s="25">
        <v>24583.82</v>
      </c>
      <c r="C13" s="223">
        <v>24261.3</v>
      </c>
      <c r="D13" s="4">
        <f t="shared" si="1"/>
        <v>3.8380339680046081E-2</v>
      </c>
      <c r="E13" s="229">
        <f t="shared" si="2"/>
        <v>3.9767607016911656E-2</v>
      </c>
      <c r="F13" s="87">
        <f t="shared" si="3"/>
        <v>-1.3119197911471873E-2</v>
      </c>
      <c r="G13" s="83">
        <f t="shared" si="4"/>
        <v>3.6145259485204979E-2</v>
      </c>
      <c r="I13" s="25">
        <v>11679.808999999999</v>
      </c>
      <c r="J13" s="223">
        <v>11579.638000000001</v>
      </c>
      <c r="K13" s="4">
        <f t="shared" si="5"/>
        <v>3.7615640315993432E-2</v>
      </c>
      <c r="L13" s="229">
        <f t="shared" si="6"/>
        <v>3.8033668547868084E-2</v>
      </c>
      <c r="M13" s="87">
        <f t="shared" si="7"/>
        <v>-8.576424494612751E-3</v>
      </c>
      <c r="N13" s="83">
        <f t="shared" si="8"/>
        <v>1.1113149433665625E-2</v>
      </c>
      <c r="P13" s="49">
        <f t="shared" si="0"/>
        <v>4.7510146917769491</v>
      </c>
      <c r="Q13" s="254">
        <f t="shared" si="0"/>
        <v>4.7728843878934768</v>
      </c>
      <c r="R13" s="92">
        <f t="shared" si="9"/>
        <v>4.6031632262429571E-3</v>
      </c>
    </row>
    <row r="14" spans="1:19" ht="20.100000000000001" customHeight="1" x14ac:dyDescent="0.25">
      <c r="A14" s="14" t="s">
        <v>152</v>
      </c>
      <c r="B14" s="25">
        <v>12800.32</v>
      </c>
      <c r="C14" s="223">
        <v>12591.08</v>
      </c>
      <c r="D14" s="4">
        <f t="shared" si="1"/>
        <v>1.9983901184327232E-2</v>
      </c>
      <c r="E14" s="229">
        <f t="shared" si="2"/>
        <v>2.0638511594947347E-2</v>
      </c>
      <c r="F14" s="87">
        <f t="shared" si="3"/>
        <v>-1.6346466338341525E-2</v>
      </c>
      <c r="G14" s="83">
        <f t="shared" si="4"/>
        <v>3.2756887886010229E-2</v>
      </c>
      <c r="I14" s="25">
        <v>12113.695</v>
      </c>
      <c r="J14" s="223">
        <v>11512.632</v>
      </c>
      <c r="K14" s="4">
        <f t="shared" si="5"/>
        <v>3.9013000470953602E-2</v>
      </c>
      <c r="L14" s="229">
        <f t="shared" si="6"/>
        <v>3.7813585329833248E-2</v>
      </c>
      <c r="M14" s="87">
        <f t="shared" si="7"/>
        <v>-4.9618469013789773E-2</v>
      </c>
      <c r="N14" s="83">
        <f t="shared" si="8"/>
        <v>-3.0743986021104834E-2</v>
      </c>
      <c r="P14" s="49">
        <f t="shared" si="0"/>
        <v>9.4635876290592726</v>
      </c>
      <c r="Q14" s="254">
        <f t="shared" si="0"/>
        <v>9.1434825289014121</v>
      </c>
      <c r="R14" s="92">
        <f t="shared" si="9"/>
        <v>-3.3824920601456997E-2</v>
      </c>
    </row>
    <row r="15" spans="1:19" ht="20.100000000000001" customHeight="1" x14ac:dyDescent="0.25">
      <c r="A15" s="14" t="s">
        <v>153</v>
      </c>
      <c r="B15" s="25">
        <v>14285.11</v>
      </c>
      <c r="C15" s="223">
        <v>11630.49</v>
      </c>
      <c r="D15" s="4">
        <f t="shared" si="1"/>
        <v>2.2301960157812054E-2</v>
      </c>
      <c r="E15" s="229">
        <f t="shared" si="2"/>
        <v>1.9063972488453665E-2</v>
      </c>
      <c r="F15" s="87">
        <f t="shared" si="3"/>
        <v>-0.18583126066232605</v>
      </c>
      <c r="G15" s="83">
        <f t="shared" si="4"/>
        <v>-0.14518847879046942</v>
      </c>
      <c r="I15" s="25">
        <v>6098.49</v>
      </c>
      <c r="J15" s="223">
        <v>5055.2520000000004</v>
      </c>
      <c r="K15" s="4">
        <f t="shared" si="5"/>
        <v>1.9640612814018004E-2</v>
      </c>
      <c r="L15" s="229">
        <f t="shared" si="6"/>
        <v>1.6604126916052751E-2</v>
      </c>
      <c r="M15" s="87">
        <f t="shared" si="7"/>
        <v>-0.17106496854139294</v>
      </c>
      <c r="N15" s="83">
        <f t="shared" si="8"/>
        <v>-0.15460240099015829</v>
      </c>
      <c r="P15" s="49">
        <f t="shared" si="0"/>
        <v>4.2691235839276001</v>
      </c>
      <c r="Q15" s="254">
        <f t="shared" si="0"/>
        <v>4.3465511771215146</v>
      </c>
      <c r="R15" s="92">
        <f t="shared" si="9"/>
        <v>1.8136648347547031E-2</v>
      </c>
    </row>
    <row r="16" spans="1:19" ht="20.100000000000001" customHeight="1" x14ac:dyDescent="0.25">
      <c r="A16" s="14" t="s">
        <v>154</v>
      </c>
      <c r="B16" s="25">
        <v>1482.46</v>
      </c>
      <c r="C16" s="223">
        <v>1468.45</v>
      </c>
      <c r="D16" s="4">
        <f t="shared" si="1"/>
        <v>2.3144213699124515E-3</v>
      </c>
      <c r="E16" s="229">
        <f t="shared" si="2"/>
        <v>2.4069914853690417E-3</v>
      </c>
      <c r="F16" s="87">
        <f t="shared" si="3"/>
        <v>-9.4505079395059491E-3</v>
      </c>
      <c r="G16" s="83">
        <f t="shared" si="4"/>
        <v>3.9997088110231144E-2</v>
      </c>
      <c r="I16" s="25">
        <v>3554.623</v>
      </c>
      <c r="J16" s="223">
        <v>3957.8969999999999</v>
      </c>
      <c r="K16" s="4">
        <f t="shared" si="5"/>
        <v>1.1447911539217596E-2</v>
      </c>
      <c r="L16" s="229">
        <f t="shared" si="6"/>
        <v>1.299983148390316E-2</v>
      </c>
      <c r="M16" s="87">
        <f t="shared" si="7"/>
        <v>0.11345056845690805</v>
      </c>
      <c r="N16" s="83">
        <f t="shared" si="8"/>
        <v>0.13556358636849061</v>
      </c>
      <c r="P16" s="49">
        <f t="shared" si="0"/>
        <v>23.977867868273005</v>
      </c>
      <c r="Q16" s="254">
        <f t="shared" si="0"/>
        <v>26.95288910075249</v>
      </c>
      <c r="R16" s="92">
        <f t="shared" si="9"/>
        <v>0.1240736352716318</v>
      </c>
    </row>
    <row r="17" spans="1:18" ht="20.100000000000001" customHeight="1" x14ac:dyDescent="0.25">
      <c r="A17" s="14" t="s">
        <v>155</v>
      </c>
      <c r="B17" s="25">
        <v>6308.34</v>
      </c>
      <c r="C17" s="223">
        <v>6391.19</v>
      </c>
      <c r="D17" s="4">
        <f t="shared" si="1"/>
        <v>9.8486009097537297E-3</v>
      </c>
      <c r="E17" s="229">
        <f t="shared" si="2"/>
        <v>1.0476039300878997E-2</v>
      </c>
      <c r="F17" s="87">
        <f t="shared" si="3"/>
        <v>1.3133407520837408E-2</v>
      </c>
      <c r="G17" s="83">
        <f t="shared" si="4"/>
        <v>6.3708378162005988E-2</v>
      </c>
      <c r="I17" s="25">
        <v>3995.7289999999998</v>
      </c>
      <c r="J17" s="223">
        <v>3956.701</v>
      </c>
      <c r="K17" s="4">
        <f t="shared" si="5"/>
        <v>1.286852420824554E-2</v>
      </c>
      <c r="L17" s="229">
        <f t="shared" si="6"/>
        <v>1.2995903186007903E-2</v>
      </c>
      <c r="M17" s="87">
        <f t="shared" si="7"/>
        <v>-9.7674291724988843E-3</v>
      </c>
      <c r="N17" s="83">
        <f t="shared" si="8"/>
        <v>9.8984915209426195E-3</v>
      </c>
      <c r="P17" s="49">
        <f t="shared" si="0"/>
        <v>6.3340419191102573</v>
      </c>
      <c r="Q17" s="254">
        <f t="shared" si="0"/>
        <v>6.1908674284444682</v>
      </c>
      <c r="R17" s="92">
        <f t="shared" si="9"/>
        <v>-2.2603969549652228E-2</v>
      </c>
    </row>
    <row r="18" spans="1:18" ht="20.100000000000001" customHeight="1" x14ac:dyDescent="0.25">
      <c r="A18" s="14" t="s">
        <v>156</v>
      </c>
      <c r="B18" s="25">
        <v>6607.72</v>
      </c>
      <c r="C18" s="223">
        <v>6678.46</v>
      </c>
      <c r="D18" s="4">
        <f t="shared" si="1"/>
        <v>1.0315993938722059E-2</v>
      </c>
      <c r="E18" s="229">
        <f t="shared" si="2"/>
        <v>1.094691433510009E-2</v>
      </c>
      <c r="F18" s="87">
        <f t="shared" si="3"/>
        <v>1.0705659440775303E-2</v>
      </c>
      <c r="G18" s="83">
        <f t="shared" si="4"/>
        <v>6.1159438453120045E-2</v>
      </c>
      <c r="I18" s="25">
        <v>3007.5279999999998</v>
      </c>
      <c r="J18" s="223">
        <v>3153.998</v>
      </c>
      <c r="K18" s="4">
        <f t="shared" si="5"/>
        <v>9.6859538960165446E-3</v>
      </c>
      <c r="L18" s="229">
        <f t="shared" si="6"/>
        <v>1.0359401091177362E-2</v>
      </c>
      <c r="M18" s="87">
        <f t="shared" si="7"/>
        <v>4.8701125974554609E-2</v>
      </c>
      <c r="N18" s="83">
        <f t="shared" si="8"/>
        <v>6.952822637714387E-2</v>
      </c>
      <c r="P18" s="49">
        <f t="shared" si="0"/>
        <v>4.551536687389901</v>
      </c>
      <c r="Q18" s="254">
        <f t="shared" si="0"/>
        <v>4.7226426451607111</v>
      </c>
      <c r="R18" s="92">
        <f t="shared" si="9"/>
        <v>3.7593008586498187E-2</v>
      </c>
    </row>
    <row r="19" spans="1:18" ht="20.100000000000001" customHeight="1" x14ac:dyDescent="0.25">
      <c r="A19" s="14" t="s">
        <v>157</v>
      </c>
      <c r="B19" s="25">
        <v>4715.3599999999997</v>
      </c>
      <c r="C19" s="223">
        <v>5268.98</v>
      </c>
      <c r="D19" s="4">
        <f t="shared" si="1"/>
        <v>7.3616353566574311E-3</v>
      </c>
      <c r="E19" s="229">
        <f t="shared" si="2"/>
        <v>8.6365827890495222E-3</v>
      </c>
      <c r="F19" s="87">
        <f t="shared" si="3"/>
        <v>0.11740779070951103</v>
      </c>
      <c r="G19" s="83">
        <f t="shared" si="4"/>
        <v>0.17318807175624415</v>
      </c>
      <c r="I19" s="25">
        <v>2437.6959999999999</v>
      </c>
      <c r="J19" s="223">
        <v>2622.384</v>
      </c>
      <c r="K19" s="4">
        <f t="shared" si="5"/>
        <v>7.8507701569208825E-3</v>
      </c>
      <c r="L19" s="229">
        <f t="shared" si="6"/>
        <v>8.6132989529752561E-3</v>
      </c>
      <c r="M19" s="87">
        <f t="shared" si="7"/>
        <v>7.5763343747538708E-2</v>
      </c>
      <c r="N19" s="83">
        <f t="shared" si="8"/>
        <v>9.7127897112382386E-2</v>
      </c>
      <c r="P19" s="49">
        <f t="shared" si="0"/>
        <v>5.1696922398289846</v>
      </c>
      <c r="Q19" s="254">
        <f t="shared" si="0"/>
        <v>4.9770240160334644</v>
      </c>
      <c r="R19" s="92">
        <f t="shared" si="9"/>
        <v>-3.7268799544998392E-2</v>
      </c>
    </row>
    <row r="20" spans="1:18" ht="20.100000000000001" customHeight="1" x14ac:dyDescent="0.25">
      <c r="A20" s="14" t="s">
        <v>158</v>
      </c>
      <c r="B20" s="25">
        <v>6435.38</v>
      </c>
      <c r="C20" s="223">
        <v>6839.43</v>
      </c>
      <c r="D20" s="4">
        <f t="shared" si="1"/>
        <v>1.0046936170626655E-2</v>
      </c>
      <c r="E20" s="229">
        <f t="shared" si="2"/>
        <v>1.1210766301050484E-2</v>
      </c>
      <c r="F20" s="87">
        <f t="shared" si="3"/>
        <v>6.2785725163082853E-2</v>
      </c>
      <c r="G20" s="83">
        <f t="shared" si="4"/>
        <v>0.11583930769127579</v>
      </c>
      <c r="I20" s="25">
        <v>2351.1410000000001</v>
      </c>
      <c r="J20" s="223">
        <v>2537.7510000000002</v>
      </c>
      <c r="K20" s="4">
        <f t="shared" si="5"/>
        <v>7.5720137365418499E-3</v>
      </c>
      <c r="L20" s="229">
        <f t="shared" si="6"/>
        <v>8.3353193244055448E-3</v>
      </c>
      <c r="M20" s="87">
        <f t="shared" si="7"/>
        <v>7.9369973982844982E-2</v>
      </c>
      <c r="N20" s="83">
        <f t="shared" si="8"/>
        <v>0.10080615466663136</v>
      </c>
      <c r="P20" s="49">
        <f t="shared" si="0"/>
        <v>3.6534610232806761</v>
      </c>
      <c r="Q20" s="254">
        <f t="shared" si="0"/>
        <v>3.7104714866589763</v>
      </c>
      <c r="R20" s="92">
        <f t="shared" si="9"/>
        <v>1.5604508441452275E-2</v>
      </c>
    </row>
    <row r="21" spans="1:18" ht="20.100000000000001" customHeight="1" x14ac:dyDescent="0.25">
      <c r="A21" s="14" t="s">
        <v>159</v>
      </c>
      <c r="B21" s="25">
        <v>3727.34</v>
      </c>
      <c r="C21" s="223">
        <v>4220.6400000000003</v>
      </c>
      <c r="D21" s="4">
        <f t="shared" si="1"/>
        <v>5.8191353216474487E-3</v>
      </c>
      <c r="E21" s="229">
        <f t="shared" si="2"/>
        <v>6.9182093655269106E-3</v>
      </c>
      <c r="F21" s="87">
        <f t="shared" si="3"/>
        <v>0.13234639179683103</v>
      </c>
      <c r="G21" s="83">
        <f t="shared" si="4"/>
        <v>0.18887239823945259</v>
      </c>
      <c r="I21" s="25">
        <v>1753.2349999999999</v>
      </c>
      <c r="J21" s="223">
        <v>2110.29</v>
      </c>
      <c r="K21" s="4">
        <f t="shared" si="5"/>
        <v>5.6464157204463485E-3</v>
      </c>
      <c r="L21" s="229">
        <f t="shared" si="6"/>
        <v>6.9313108406221791E-3</v>
      </c>
      <c r="M21" s="87">
        <f t="shared" si="7"/>
        <v>0.20365495783508775</v>
      </c>
      <c r="N21" s="83">
        <f t="shared" si="8"/>
        <v>0.22755942597762882</v>
      </c>
      <c r="P21" s="49">
        <f t="shared" si="0"/>
        <v>4.7037163231688002</v>
      </c>
      <c r="Q21" s="254">
        <f t="shared" si="0"/>
        <v>4.9999289207324003</v>
      </c>
      <c r="R21" s="92">
        <f t="shared" si="9"/>
        <v>6.297416281346821E-2</v>
      </c>
    </row>
    <row r="22" spans="1:18" ht="20.100000000000001" customHeight="1" x14ac:dyDescent="0.25">
      <c r="A22" s="14" t="s">
        <v>160</v>
      </c>
      <c r="B22" s="25">
        <v>2887.57</v>
      </c>
      <c r="C22" s="223">
        <v>3182.42</v>
      </c>
      <c r="D22" s="4">
        <f t="shared" si="1"/>
        <v>4.5080836684417104E-3</v>
      </c>
      <c r="E22" s="229">
        <f t="shared" si="2"/>
        <v>5.2164240136662095E-3</v>
      </c>
      <c r="F22" s="87">
        <f t="shared" si="3"/>
        <v>0.1021100787167064</v>
      </c>
      <c r="G22" s="83">
        <f t="shared" si="4"/>
        <v>0.15712670778121296</v>
      </c>
      <c r="I22" s="25">
        <v>1681.431</v>
      </c>
      <c r="J22" s="223">
        <v>2000.029</v>
      </c>
      <c r="K22" s="4">
        <f t="shared" si="5"/>
        <v>5.4151659254154895E-3</v>
      </c>
      <c r="L22" s="229">
        <f t="shared" si="6"/>
        <v>6.5691552768855164E-3</v>
      </c>
      <c r="M22" s="87">
        <f t="shared" si="7"/>
        <v>0.18948027007947393</v>
      </c>
      <c r="N22" s="83">
        <f t="shared" si="8"/>
        <v>0.2131032303283458</v>
      </c>
      <c r="P22" s="49">
        <f t="shared" si="0"/>
        <v>5.8229964987861758</v>
      </c>
      <c r="Q22" s="254">
        <f t="shared" si="0"/>
        <v>6.284616738205516</v>
      </c>
      <c r="R22" s="92">
        <f t="shared" si="9"/>
        <v>7.9275376434721656E-2</v>
      </c>
    </row>
    <row r="23" spans="1:18" ht="20.100000000000001" customHeight="1" x14ac:dyDescent="0.25">
      <c r="A23" s="14" t="s">
        <v>161</v>
      </c>
      <c r="B23" s="25">
        <v>2502.5</v>
      </c>
      <c r="C23" s="223">
        <v>2456.96</v>
      </c>
      <c r="D23" s="4">
        <f t="shared" si="1"/>
        <v>3.9069111329856519E-3</v>
      </c>
      <c r="E23" s="229">
        <f t="shared" si="2"/>
        <v>4.027295311309422E-3</v>
      </c>
      <c r="F23" s="87">
        <f t="shared" si="3"/>
        <v>-1.8197802197802183E-2</v>
      </c>
      <c r="G23" s="83">
        <f t="shared" si="4"/>
        <v>3.0813134526500686E-2</v>
      </c>
      <c r="I23" s="25">
        <v>1782.578</v>
      </c>
      <c r="J23" s="223">
        <v>1779.9670000000001</v>
      </c>
      <c r="K23" s="4">
        <f t="shared" si="5"/>
        <v>5.7409169005420329E-3</v>
      </c>
      <c r="L23" s="229">
        <f t="shared" si="6"/>
        <v>5.8463550332180604E-3</v>
      </c>
      <c r="M23" s="87">
        <f t="shared" si="7"/>
        <v>-1.4647325390529202E-3</v>
      </c>
      <c r="N23" s="83">
        <f t="shared" si="8"/>
        <v>1.8366078886470644E-2</v>
      </c>
      <c r="P23" s="49">
        <f t="shared" si="0"/>
        <v>7.1231888111888111</v>
      </c>
      <c r="Q23" s="254">
        <f t="shared" si="0"/>
        <v>7.2445908765303466</v>
      </c>
      <c r="R23" s="92">
        <f t="shared" si="9"/>
        <v>1.7043218782975704E-2</v>
      </c>
    </row>
    <row r="24" spans="1:18" ht="20.100000000000001" customHeight="1" x14ac:dyDescent="0.25">
      <c r="A24" s="14" t="s">
        <v>162</v>
      </c>
      <c r="B24" s="25">
        <v>2223.8200000000002</v>
      </c>
      <c r="C24" s="223">
        <v>2729.83</v>
      </c>
      <c r="D24" s="4">
        <f t="shared" si="1"/>
        <v>3.4718350112911702E-3</v>
      </c>
      <c r="E24" s="229">
        <f t="shared" si="2"/>
        <v>4.4745667653001264E-3</v>
      </c>
      <c r="F24" s="87">
        <f t="shared" si="3"/>
        <v>0.22754089809427008</v>
      </c>
      <c r="G24" s="83">
        <f t="shared" si="4"/>
        <v>0.28881895330505403</v>
      </c>
      <c r="I24" s="25">
        <v>1541.0509999999999</v>
      </c>
      <c r="J24" s="223">
        <v>1620.4659999999999</v>
      </c>
      <c r="K24" s="4">
        <f t="shared" si="5"/>
        <v>4.9630623347181445E-3</v>
      </c>
      <c r="L24" s="229">
        <f t="shared" si="6"/>
        <v>5.3224692116532139E-3</v>
      </c>
      <c r="M24" s="87">
        <f t="shared" si="7"/>
        <v>5.1533012210497879E-2</v>
      </c>
      <c r="N24" s="83">
        <f t="shared" si="8"/>
        <v>7.2416353593004038E-2</v>
      </c>
      <c r="P24" s="49">
        <f t="shared" si="0"/>
        <v>6.9297470118984439</v>
      </c>
      <c r="Q24" s="254">
        <f t="shared" si="0"/>
        <v>5.9361425436748805</v>
      </c>
      <c r="R24" s="92">
        <f t="shared" si="9"/>
        <v>-0.14338250249504561</v>
      </c>
    </row>
    <row r="25" spans="1:18" ht="20.100000000000001" customHeight="1" x14ac:dyDescent="0.25">
      <c r="A25" s="14" t="s">
        <v>163</v>
      </c>
      <c r="B25" s="25">
        <v>1252.79</v>
      </c>
      <c r="C25" s="223">
        <v>975.12</v>
      </c>
      <c r="D25" s="4">
        <f t="shared" si="1"/>
        <v>1.95585981949774E-3</v>
      </c>
      <c r="E25" s="229">
        <f t="shared" si="2"/>
        <v>1.5983557746011507E-3</v>
      </c>
      <c r="F25" s="87">
        <f t="shared" si="3"/>
        <v>-0.22164129662593091</v>
      </c>
      <c r="G25" s="83">
        <f t="shared" si="4"/>
        <v>-0.18278612880773606</v>
      </c>
      <c r="I25" s="25">
        <v>1919.7940000000001</v>
      </c>
      <c r="J25" s="223">
        <v>1480.902</v>
      </c>
      <c r="K25" s="4">
        <f t="shared" si="5"/>
        <v>6.1828306083431929E-3</v>
      </c>
      <c r="L25" s="229">
        <f t="shared" si="6"/>
        <v>4.8640670649527165E-3</v>
      </c>
      <c r="M25" s="87">
        <f t="shared" si="7"/>
        <v>-0.22861411172240356</v>
      </c>
      <c r="N25" s="83">
        <f t="shared" si="8"/>
        <v>-0.21329446444981356</v>
      </c>
      <c r="P25" s="49">
        <f t="shared" si="0"/>
        <v>15.324148500546782</v>
      </c>
      <c r="Q25" s="254">
        <f t="shared" si="0"/>
        <v>15.186869308392815</v>
      </c>
      <c r="R25" s="92">
        <f t="shared" si="9"/>
        <v>-8.9583569455143706E-3</v>
      </c>
    </row>
    <row r="26" spans="1:18" ht="20.100000000000001" customHeight="1" x14ac:dyDescent="0.25">
      <c r="A26" s="14" t="s">
        <v>164</v>
      </c>
      <c r="B26" s="25">
        <v>1885.53</v>
      </c>
      <c r="C26" s="223">
        <v>2041.57</v>
      </c>
      <c r="D26" s="4">
        <f t="shared" si="1"/>
        <v>2.943695563867507E-3</v>
      </c>
      <c r="E26" s="229">
        <f t="shared" si="2"/>
        <v>3.3464139785385092E-3</v>
      </c>
      <c r="F26" s="87">
        <f t="shared" si="3"/>
        <v>8.2756572422607949E-2</v>
      </c>
      <c r="G26" s="83">
        <f t="shared" si="4"/>
        <v>0.13680708685170551</v>
      </c>
      <c r="I26" s="25">
        <v>1313.3620000000001</v>
      </c>
      <c r="J26" s="223">
        <v>1365.43</v>
      </c>
      <c r="K26" s="4">
        <f t="shared" si="5"/>
        <v>4.2297740140008946E-3</v>
      </c>
      <c r="L26" s="229">
        <f t="shared" si="6"/>
        <v>4.4847958153195738E-3</v>
      </c>
      <c r="M26" s="87">
        <f t="shared" si="7"/>
        <v>3.9644819935402413E-2</v>
      </c>
      <c r="N26" s="83">
        <f t="shared" si="8"/>
        <v>6.0292062997818884E-2</v>
      </c>
      <c r="P26" s="49">
        <f t="shared" si="0"/>
        <v>6.9654792021341478</v>
      </c>
      <c r="Q26" s="254">
        <f t="shared" si="0"/>
        <v>6.6881370709796872</v>
      </c>
      <c r="R26" s="92">
        <f t="shared" si="9"/>
        <v>-3.9816662013646663E-2</v>
      </c>
    </row>
    <row r="27" spans="1:18" ht="20.100000000000001" customHeight="1" x14ac:dyDescent="0.25">
      <c r="A27" s="14" t="s">
        <v>196</v>
      </c>
      <c r="B27" s="25">
        <v>805.41</v>
      </c>
      <c r="C27" s="223">
        <v>1190.29</v>
      </c>
      <c r="D27" s="4">
        <f t="shared" si="1"/>
        <v>1.2574087095376519E-3</v>
      </c>
      <c r="E27" s="229">
        <f t="shared" si="2"/>
        <v>1.9510489939187007E-3</v>
      </c>
      <c r="F27" s="87">
        <f t="shared" si="3"/>
        <v>0.47786841484461334</v>
      </c>
      <c r="G27" s="83">
        <f t="shared" si="4"/>
        <v>0.55164265931965728</v>
      </c>
      <c r="I27" s="25">
        <v>733.86199999999997</v>
      </c>
      <c r="J27" s="223">
        <v>1349.037</v>
      </c>
      <c r="K27" s="4">
        <f t="shared" si="5"/>
        <v>2.363453805929153E-3</v>
      </c>
      <c r="L27" s="229">
        <f t="shared" si="6"/>
        <v>4.430952514820439E-3</v>
      </c>
      <c r="M27" s="87">
        <f t="shared" si="7"/>
        <v>0.83827068304395114</v>
      </c>
      <c r="N27" s="83">
        <f t="shared" si="8"/>
        <v>0.87477855657876202</v>
      </c>
      <c r="P27" s="49">
        <f t="shared" si="0"/>
        <v>9.1116574167194351</v>
      </c>
      <c r="Q27" s="254">
        <f t="shared" si="0"/>
        <v>11.333683388081896</v>
      </c>
      <c r="R27" s="92">
        <f t="shared" si="9"/>
        <v>0.2438662769832802</v>
      </c>
    </row>
    <row r="28" spans="1:18" ht="20.100000000000001" customHeight="1" x14ac:dyDescent="0.25">
      <c r="A28" s="14" t="s">
        <v>166</v>
      </c>
      <c r="B28" s="25">
        <v>2429.5500000000002</v>
      </c>
      <c r="C28" s="223">
        <v>2506.8000000000002</v>
      </c>
      <c r="D28" s="4">
        <f t="shared" si="1"/>
        <v>3.7930213559022141E-3</v>
      </c>
      <c r="E28" s="229">
        <f t="shared" si="2"/>
        <v>4.1089899251068223E-3</v>
      </c>
      <c r="F28" s="87">
        <f t="shared" si="3"/>
        <v>3.1796011607087733E-2</v>
      </c>
      <c r="G28" s="83">
        <f t="shared" si="4"/>
        <v>8.3302607488074998E-2</v>
      </c>
      <c r="I28" s="25">
        <v>1279.0409999999999</v>
      </c>
      <c r="J28" s="223">
        <v>1308.2059999999999</v>
      </c>
      <c r="K28" s="4">
        <f t="shared" si="5"/>
        <v>4.1192408373637406E-3</v>
      </c>
      <c r="L28" s="229">
        <f t="shared" si="6"/>
        <v>4.2968418698695341E-3</v>
      </c>
      <c r="M28" s="87">
        <f t="shared" si="7"/>
        <v>2.2802240115836758E-2</v>
      </c>
      <c r="N28" s="83">
        <f t="shared" si="8"/>
        <v>4.3114991212666223E-2</v>
      </c>
      <c r="P28" s="49">
        <f t="shared" si="0"/>
        <v>5.2645181206396243</v>
      </c>
      <c r="Q28" s="254">
        <f t="shared" si="0"/>
        <v>5.2186293282272214</v>
      </c>
      <c r="R28" s="92">
        <f t="shared" si="9"/>
        <v>-8.71661781018385E-3</v>
      </c>
    </row>
    <row r="29" spans="1:18" ht="20.100000000000001" customHeight="1" x14ac:dyDescent="0.25">
      <c r="A29" s="14" t="s">
        <v>167</v>
      </c>
      <c r="B29" s="25">
        <v>1694.93</v>
      </c>
      <c r="C29" s="223">
        <v>2252.67</v>
      </c>
      <c r="D29" s="4">
        <f t="shared" si="1"/>
        <v>2.6461302244281202E-3</v>
      </c>
      <c r="E29" s="229">
        <f t="shared" si="2"/>
        <v>3.692435908165943E-3</v>
      </c>
      <c r="F29" s="87">
        <f>(C29-B29)/B29</f>
        <v>0.32906373714548681</v>
      </c>
      <c r="G29" s="83">
        <f>(E29-D29)/D29</f>
        <v>0.39540974744126572</v>
      </c>
      <c r="I29" s="25">
        <v>1084.2329999999999</v>
      </c>
      <c r="J29" s="223">
        <v>1278.646</v>
      </c>
      <c r="K29" s="4">
        <f t="shared" si="5"/>
        <v>3.4918480727493496E-3</v>
      </c>
      <c r="L29" s="229">
        <f t="shared" si="6"/>
        <v>4.1997511626924201E-3</v>
      </c>
      <c r="M29" s="87">
        <f>(J29-I29)/I29</f>
        <v>0.17930924441517646</v>
      </c>
      <c r="N29" s="83">
        <f>(L29-K29)/K29</f>
        <v>0.20273020910262407</v>
      </c>
      <c r="P29" s="49">
        <f t="shared" si="0"/>
        <v>6.3969190468042925</v>
      </c>
      <c r="Q29" s="254">
        <f t="shared" si="0"/>
        <v>5.6761354304003682</v>
      </c>
      <c r="R29" s="92">
        <f>(Q29-P29)/P29</f>
        <v>-0.1126766824982733</v>
      </c>
    </row>
    <row r="30" spans="1:18" ht="20.100000000000001" customHeight="1" x14ac:dyDescent="0.25">
      <c r="A30" s="14" t="s">
        <v>165</v>
      </c>
      <c r="B30" s="25">
        <v>1572.51</v>
      </c>
      <c r="C30" s="223">
        <v>1474.27</v>
      </c>
      <c r="D30" s="4">
        <f t="shared" si="1"/>
        <v>2.455007722569937E-3</v>
      </c>
      <c r="E30" s="229">
        <f t="shared" si="2"/>
        <v>2.4165312657121567E-3</v>
      </c>
      <c r="F30" s="87">
        <f t="shared" si="3"/>
        <v>-6.2473370598597151E-2</v>
      </c>
      <c r="G30" s="83">
        <f t="shared" si="4"/>
        <v>-1.5672641883791142E-2</v>
      </c>
      <c r="I30" s="25">
        <v>1339.6610000000001</v>
      </c>
      <c r="J30" s="223">
        <v>1251.71</v>
      </c>
      <c r="K30" s="4">
        <f t="shared" si="5"/>
        <v>4.3144717795782521E-3</v>
      </c>
      <c r="L30" s="229">
        <f t="shared" si="6"/>
        <v>4.1112790622687819E-3</v>
      </c>
      <c r="M30" s="87">
        <f t="shared" si="7"/>
        <v>-6.5651683522921112E-2</v>
      </c>
      <c r="N30" s="83">
        <f t="shared" si="8"/>
        <v>-4.709561858099176E-2</v>
      </c>
      <c r="P30" s="49">
        <f t="shared" si="0"/>
        <v>8.5192526597605109</v>
      </c>
      <c r="Q30" s="254">
        <f t="shared" si="0"/>
        <v>8.4903715058978353</v>
      </c>
      <c r="R30" s="92">
        <f t="shared" si="9"/>
        <v>-3.39010415773812E-3</v>
      </c>
    </row>
    <row r="31" spans="1:18" ht="20.100000000000001" customHeight="1" x14ac:dyDescent="0.25">
      <c r="A31" s="14" t="s">
        <v>168</v>
      </c>
      <c r="B31" s="25">
        <v>1656.14</v>
      </c>
      <c r="C31" s="223">
        <v>1563.16</v>
      </c>
      <c r="D31" s="4">
        <f t="shared" si="1"/>
        <v>2.5855711503627804E-3</v>
      </c>
      <c r="E31" s="229">
        <f t="shared" si="2"/>
        <v>2.5622341995093271E-3</v>
      </c>
      <c r="F31" s="87">
        <f t="shared" si="3"/>
        <v>-5.6142596640380654E-2</v>
      </c>
      <c r="G31" s="83">
        <f t="shared" si="4"/>
        <v>-9.0258397453804248E-3</v>
      </c>
      <c r="I31" s="25">
        <v>995.87099999999998</v>
      </c>
      <c r="J31" s="223">
        <v>986.58299999999997</v>
      </c>
      <c r="K31" s="4">
        <f t="shared" si="5"/>
        <v>3.207272082713741E-3</v>
      </c>
      <c r="L31" s="229">
        <f t="shared" si="6"/>
        <v>3.2404614735764051E-3</v>
      </c>
      <c r="M31" s="87">
        <f t="shared" si="7"/>
        <v>-9.3265091563064003E-3</v>
      </c>
      <c r="N31" s="83">
        <f t="shared" si="8"/>
        <v>1.0348168164947798E-2</v>
      </c>
      <c r="P31" s="49">
        <f t="shared" si="0"/>
        <v>6.0132054053401269</v>
      </c>
      <c r="Q31" s="254">
        <f t="shared" si="0"/>
        <v>6.3114652370838549</v>
      </c>
      <c r="R31" s="92">
        <f t="shared" si="9"/>
        <v>4.9600805500316578E-2</v>
      </c>
    </row>
    <row r="32" spans="1:18" ht="20.100000000000001" customHeight="1" thickBot="1" x14ac:dyDescent="0.3">
      <c r="A32" s="14" t="s">
        <v>18</v>
      </c>
      <c r="B32" s="25">
        <f>B33-SUM(B7:B31)</f>
        <v>14612.039999999804</v>
      </c>
      <c r="C32" s="223">
        <f>C33-SUM(C7:C31)</f>
        <v>13709.430000000168</v>
      </c>
      <c r="D32" s="4">
        <f t="shared" si="1"/>
        <v>2.2812364336316043E-2</v>
      </c>
      <c r="E32" s="229">
        <f t="shared" si="2"/>
        <v>2.2471641035965339E-2</v>
      </c>
      <c r="F32" s="87">
        <f t="shared" si="3"/>
        <v>-6.1771662273005609E-2</v>
      </c>
      <c r="G32" s="83">
        <f t="shared" si="4"/>
        <v>-1.4935904728134242E-2</v>
      </c>
      <c r="I32" s="25">
        <f>I33-SUM(I7:I31)</f>
        <v>10642.032999999938</v>
      </c>
      <c r="J32" s="223">
        <f>J33-SUM(J7:J31)</f>
        <v>10366.060000000056</v>
      </c>
      <c r="K32" s="4">
        <f t="shared" si="5"/>
        <v>3.4273410255161722E-2</v>
      </c>
      <c r="L32" s="229">
        <f t="shared" si="6"/>
        <v>3.4047635184045952E-2</v>
      </c>
      <c r="M32" s="87">
        <f t="shared" si="7"/>
        <v>-2.5932357097547373E-2</v>
      </c>
      <c r="N32" s="83">
        <f t="shared" si="8"/>
        <v>-6.5874702702444906E-3</v>
      </c>
      <c r="P32" s="49">
        <f t="shared" si="0"/>
        <v>7.2830576702500682</v>
      </c>
      <c r="Q32" s="254">
        <f t="shared" si="0"/>
        <v>7.5612625761974996</v>
      </c>
      <c r="R32" s="92">
        <f t="shared" si="9"/>
        <v>3.8198915694962372E-2</v>
      </c>
    </row>
    <row r="33" spans="1:18" ht="26.25" customHeight="1" thickBot="1" x14ac:dyDescent="0.3">
      <c r="A33" s="18" t="s">
        <v>19</v>
      </c>
      <c r="B33" s="23">
        <v>640531.58999999973</v>
      </c>
      <c r="C33" s="242">
        <v>610076.94000000018</v>
      </c>
      <c r="D33" s="20">
        <f>SUM(D7:D32)</f>
        <v>1</v>
      </c>
      <c r="E33" s="243">
        <f>SUM(E7:E32)</f>
        <v>0.99999999999999989</v>
      </c>
      <c r="F33" s="97">
        <f t="shared" si="3"/>
        <v>-4.7545898555915983E-2</v>
      </c>
      <c r="G33" s="99">
        <v>0</v>
      </c>
      <c r="H33" s="2"/>
      <c r="I33" s="23">
        <v>310504.05899999989</v>
      </c>
      <c r="J33" s="242">
        <v>304457.56200000009</v>
      </c>
      <c r="K33" s="20">
        <f>SUM(K7:K32)</f>
        <v>1.0000000000000002</v>
      </c>
      <c r="L33" s="243">
        <f>SUM(L7:L32)</f>
        <v>0.99999999999999989</v>
      </c>
      <c r="M33" s="97">
        <f t="shared" si="7"/>
        <v>-1.9473165727601008E-2</v>
      </c>
      <c r="N33" s="99">
        <f>K33-L33</f>
        <v>0</v>
      </c>
      <c r="P33" s="40">
        <f t="shared" si="0"/>
        <v>4.8475994603170154</v>
      </c>
      <c r="Q33" s="244">
        <f t="shared" si="0"/>
        <v>4.9904781190385599</v>
      </c>
      <c r="R33" s="98">
        <f t="shared" si="9"/>
        <v>2.9474105666354031E-2</v>
      </c>
    </row>
    <row r="35" spans="1:18" ht="15.75" thickBot="1" x14ac:dyDescent="0.3"/>
    <row r="36" spans="1:18" x14ac:dyDescent="0.25">
      <c r="A36" s="418" t="s">
        <v>2</v>
      </c>
      <c r="B36" s="404" t="s">
        <v>1</v>
      </c>
      <c r="C36" s="399"/>
      <c r="D36" s="404" t="s">
        <v>13</v>
      </c>
      <c r="E36" s="399"/>
      <c r="F36" s="416" t="s">
        <v>115</v>
      </c>
      <c r="G36" s="417"/>
      <c r="I36" s="414" t="s">
        <v>20</v>
      </c>
      <c r="J36" s="415"/>
      <c r="K36" s="404" t="s">
        <v>13</v>
      </c>
      <c r="L36" s="405"/>
      <c r="M36" s="421" t="s">
        <v>115</v>
      </c>
      <c r="N36" s="417"/>
      <c r="P36" s="410" t="s">
        <v>23</v>
      </c>
      <c r="Q36" s="399"/>
      <c r="R36" s="208" t="s">
        <v>0</v>
      </c>
    </row>
    <row r="37" spans="1:18" x14ac:dyDescent="0.25">
      <c r="A37" s="419"/>
      <c r="B37" s="407" t="str">
        <f>B5</f>
        <v>jan-dez</v>
      </c>
      <c r="C37" s="395"/>
      <c r="D37" s="407" t="str">
        <f>B5</f>
        <v>jan-dez</v>
      </c>
      <c r="E37" s="395"/>
      <c r="F37" s="407" t="str">
        <f>B5</f>
        <v>jan-dez</v>
      </c>
      <c r="G37" s="396"/>
      <c r="I37" s="409" t="str">
        <f>B5</f>
        <v>jan-dez</v>
      </c>
      <c r="J37" s="395"/>
      <c r="K37" s="407" t="str">
        <f>B5</f>
        <v>jan-dez</v>
      </c>
      <c r="L37" s="408"/>
      <c r="M37" s="395" t="str">
        <f>B5</f>
        <v>jan-dez</v>
      </c>
      <c r="N37" s="396"/>
      <c r="P37" s="409" t="str">
        <f>B5</f>
        <v>jan-dez</v>
      </c>
      <c r="Q37" s="408"/>
      <c r="R37" s="209" t="str">
        <f>R5</f>
        <v>2018/2017</v>
      </c>
    </row>
    <row r="38" spans="1:18" ht="19.5" customHeight="1" thickBot="1" x14ac:dyDescent="0.3">
      <c r="A38" s="420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145</v>
      </c>
      <c r="B39" s="59">
        <v>204273.38</v>
      </c>
      <c r="C39" s="245">
        <v>202078.22</v>
      </c>
      <c r="D39" s="4">
        <f t="shared" ref="D39:D61" si="10">B39/$B$62</f>
        <v>0.3652469855374279</v>
      </c>
      <c r="E39" s="247">
        <f t="shared" ref="E39:E61" si="11">C39/$C$62</f>
        <v>0.38086247224855863</v>
      </c>
      <c r="F39" s="87">
        <f>(C39-B39)/B39</f>
        <v>-1.0746187290776719E-2</v>
      </c>
      <c r="G39" s="101">
        <f>(E39-D39)/D39</f>
        <v>4.2753225432248111E-2</v>
      </c>
      <c r="I39" s="59">
        <v>76909.303</v>
      </c>
      <c r="J39" s="245">
        <v>78060.910999999993</v>
      </c>
      <c r="K39" s="4">
        <f t="shared" ref="K39:K61" si="12">I39/$I$62</f>
        <v>0.319556063922944</v>
      </c>
      <c r="L39" s="247">
        <f t="shared" ref="L39:L61" si="13">J39/$J$62</f>
        <v>0.33241998962262143</v>
      </c>
      <c r="M39" s="87">
        <f>(J39-I39)/I39</f>
        <v>1.4973585185136744E-2</v>
      </c>
      <c r="N39" s="101">
        <f>(L39-K39)/K39</f>
        <v>4.0255614435091305E-2</v>
      </c>
      <c r="P39" s="49">
        <f t="shared" ref="P39:Q62" si="14">(I39/B39)*10</f>
        <v>3.765018378801976</v>
      </c>
      <c r="Q39" s="253">
        <f t="shared" si="14"/>
        <v>3.8629057104719151</v>
      </c>
      <c r="R39" s="104">
        <f t="shared" si="9"/>
        <v>2.5999164365589831E-2</v>
      </c>
    </row>
    <row r="40" spans="1:18" ht="20.100000000000001" customHeight="1" x14ac:dyDescent="0.25">
      <c r="A40" s="57" t="s">
        <v>146</v>
      </c>
      <c r="B40" s="25">
        <v>91440.26</v>
      </c>
      <c r="C40" s="223">
        <v>73136.41</v>
      </c>
      <c r="D40" s="4">
        <f t="shared" si="10"/>
        <v>0.16349795221363961</v>
      </c>
      <c r="E40" s="229">
        <f t="shared" si="11"/>
        <v>0.1378422371494771</v>
      </c>
      <c r="F40" s="87">
        <f t="shared" ref="F40:F62" si="15">(C40-B40)/B40</f>
        <v>-0.2001727685376222</v>
      </c>
      <c r="G40" s="83">
        <f t="shared" ref="G40:G57" si="16">(E40-D40)/D40</f>
        <v>-0.15691765381035891</v>
      </c>
      <c r="I40" s="25">
        <v>48386.902999999998</v>
      </c>
      <c r="J40" s="223">
        <v>41419.364999999998</v>
      </c>
      <c r="K40" s="4">
        <f t="shared" si="12"/>
        <v>0.20104626703093759</v>
      </c>
      <c r="L40" s="229">
        <f t="shared" si="13"/>
        <v>0.17638309247346048</v>
      </c>
      <c r="M40" s="87">
        <f t="shared" ref="M40:M62" si="17">(J40-I40)/I40</f>
        <v>-0.14399636199076432</v>
      </c>
      <c r="N40" s="83">
        <f t="shared" ref="N40:N57" si="18">(L40-K40)/K40</f>
        <v>-0.12267412333342086</v>
      </c>
      <c r="P40" s="49">
        <f t="shared" si="14"/>
        <v>5.2916410123943214</v>
      </c>
      <c r="Q40" s="254">
        <f t="shared" si="14"/>
        <v>5.6633029977818161</v>
      </c>
      <c r="R40" s="92">
        <f t="shared" si="9"/>
        <v>7.0235676327432495E-2</v>
      </c>
    </row>
    <row r="41" spans="1:18" ht="20.100000000000001" customHeight="1" x14ac:dyDescent="0.25">
      <c r="A41" s="57" t="s">
        <v>147</v>
      </c>
      <c r="B41" s="25">
        <v>80516.399999999994</v>
      </c>
      <c r="C41" s="223">
        <v>89127.44</v>
      </c>
      <c r="D41" s="4">
        <f t="shared" si="10"/>
        <v>0.14396575993565952</v>
      </c>
      <c r="E41" s="229">
        <f t="shared" si="11"/>
        <v>0.16798097857149116</v>
      </c>
      <c r="F41" s="87">
        <f t="shared" si="15"/>
        <v>0.10694765290052721</v>
      </c>
      <c r="G41" s="83">
        <f t="shared" si="16"/>
        <v>0.16681201590270081</v>
      </c>
      <c r="I41" s="25">
        <v>31311.011999999999</v>
      </c>
      <c r="J41" s="223">
        <v>34608.139000000003</v>
      </c>
      <c r="K41" s="4">
        <f t="shared" si="12"/>
        <v>0.13009640397032418</v>
      </c>
      <c r="L41" s="229">
        <f t="shared" si="13"/>
        <v>0.14737769595384612</v>
      </c>
      <c r="M41" s="87">
        <f t="shared" si="17"/>
        <v>0.10530247313628842</v>
      </c>
      <c r="N41" s="83">
        <f t="shared" si="18"/>
        <v>0.13283450930330024</v>
      </c>
      <c r="P41" s="49">
        <f t="shared" si="14"/>
        <v>3.88877446085518</v>
      </c>
      <c r="Q41" s="254">
        <f t="shared" si="14"/>
        <v>3.8829948442365225</v>
      </c>
      <c r="R41" s="92">
        <f t="shared" si="9"/>
        <v>-1.4862308618912425E-3</v>
      </c>
    </row>
    <row r="42" spans="1:18" ht="20.100000000000001" customHeight="1" x14ac:dyDescent="0.25">
      <c r="A42" s="57" t="s">
        <v>148</v>
      </c>
      <c r="B42" s="25">
        <v>99513.59</v>
      </c>
      <c r="C42" s="223">
        <v>82031</v>
      </c>
      <c r="D42" s="4">
        <f t="shared" si="10"/>
        <v>0.1779333105836283</v>
      </c>
      <c r="E42" s="229">
        <f t="shared" si="11"/>
        <v>0.15460611965515886</v>
      </c>
      <c r="F42" s="87">
        <f t="shared" si="15"/>
        <v>-0.17568042716577703</v>
      </c>
      <c r="G42" s="83">
        <f t="shared" si="16"/>
        <v>-0.13110075259070564</v>
      </c>
      <c r="I42" s="25">
        <v>38397.487000000001</v>
      </c>
      <c r="J42" s="223">
        <v>33472.642</v>
      </c>
      <c r="K42" s="4">
        <f t="shared" si="12"/>
        <v>0.15954051501744088</v>
      </c>
      <c r="L42" s="229">
        <f t="shared" si="13"/>
        <v>0.14254221688857466</v>
      </c>
      <c r="M42" s="87">
        <f t="shared" si="17"/>
        <v>-0.12825956552833787</v>
      </c>
      <c r="N42" s="83">
        <f t="shared" si="18"/>
        <v>-0.10654533819831266</v>
      </c>
      <c r="P42" s="49">
        <f t="shared" si="14"/>
        <v>3.8585169121122052</v>
      </c>
      <c r="Q42" s="254">
        <f t="shared" si="14"/>
        <v>4.0804868891029002</v>
      </c>
      <c r="R42" s="92">
        <f t="shared" si="9"/>
        <v>5.752727849757841E-2</v>
      </c>
    </row>
    <row r="43" spans="1:18" ht="20.100000000000001" customHeight="1" x14ac:dyDescent="0.25">
      <c r="A43" s="57" t="s">
        <v>150</v>
      </c>
      <c r="B43" s="25">
        <v>15865.05</v>
      </c>
      <c r="C43" s="223">
        <v>17088.86</v>
      </c>
      <c r="D43" s="4">
        <f t="shared" si="10"/>
        <v>2.8367189537376675E-2</v>
      </c>
      <c r="E43" s="229">
        <f t="shared" si="11"/>
        <v>3.2207852323271176E-2</v>
      </c>
      <c r="F43" s="87">
        <f t="shared" si="15"/>
        <v>7.7138742077711792E-2</v>
      </c>
      <c r="G43" s="83">
        <f t="shared" si="16"/>
        <v>0.13539102211144444</v>
      </c>
      <c r="I43" s="25">
        <v>12832.732</v>
      </c>
      <c r="J43" s="223">
        <v>14380.74</v>
      </c>
      <c r="K43" s="4">
        <f t="shared" si="12"/>
        <v>5.3319652725210748E-2</v>
      </c>
      <c r="L43" s="229">
        <f t="shared" si="13"/>
        <v>6.1239939174750561E-2</v>
      </c>
      <c r="M43" s="87">
        <f t="shared" si="17"/>
        <v>0.12062965236085346</v>
      </c>
      <c r="N43" s="83">
        <f t="shared" si="18"/>
        <v>0.14854347402369561</v>
      </c>
      <c r="P43" s="49">
        <f t="shared" si="14"/>
        <v>8.0886804642910057</v>
      </c>
      <c r="Q43" s="254">
        <f t="shared" si="14"/>
        <v>8.4152717033201743</v>
      </c>
      <c r="R43" s="92">
        <f t="shared" si="9"/>
        <v>4.0376330907243366E-2</v>
      </c>
    </row>
    <row r="44" spans="1:18" ht="20.100000000000001" customHeight="1" x14ac:dyDescent="0.25">
      <c r="A44" s="57" t="s">
        <v>151</v>
      </c>
      <c r="B44" s="25">
        <v>24583.82</v>
      </c>
      <c r="C44" s="223">
        <v>24261.3</v>
      </c>
      <c r="D44" s="4">
        <f t="shared" si="10"/>
        <v>4.3956614160859969E-2</v>
      </c>
      <c r="E44" s="229">
        <f t="shared" si="11"/>
        <v>4.5725950564904798E-2</v>
      </c>
      <c r="F44" s="87">
        <f t="shared" si="15"/>
        <v>-1.3119197911471873E-2</v>
      </c>
      <c r="G44" s="83">
        <f t="shared" si="16"/>
        <v>4.0251881038196262E-2</v>
      </c>
      <c r="I44" s="25">
        <v>11679.808999999999</v>
      </c>
      <c r="J44" s="223">
        <v>11579.638000000001</v>
      </c>
      <c r="K44" s="4">
        <f t="shared" si="12"/>
        <v>4.8529288991369178E-2</v>
      </c>
      <c r="L44" s="229">
        <f t="shared" si="13"/>
        <v>4.9311532423618694E-2</v>
      </c>
      <c r="M44" s="87">
        <f t="shared" si="17"/>
        <v>-8.576424494612751E-3</v>
      </c>
      <c r="N44" s="83">
        <f t="shared" si="18"/>
        <v>1.6118996352669335E-2</v>
      </c>
      <c r="P44" s="49">
        <f t="shared" si="14"/>
        <v>4.7510146917769491</v>
      </c>
      <c r="Q44" s="254">
        <f t="shared" si="14"/>
        <v>4.7728843878934768</v>
      </c>
      <c r="R44" s="92">
        <f t="shared" si="9"/>
        <v>4.6031632262429571E-3</v>
      </c>
    </row>
    <row r="45" spans="1:18" ht="20.100000000000001" customHeight="1" x14ac:dyDescent="0.25">
      <c r="A45" s="57" t="s">
        <v>153</v>
      </c>
      <c r="B45" s="25">
        <v>14285.11</v>
      </c>
      <c r="C45" s="223">
        <v>11630.49</v>
      </c>
      <c r="D45" s="4">
        <f t="shared" si="10"/>
        <v>2.5542209002321136E-2</v>
      </c>
      <c r="E45" s="229">
        <f t="shared" si="11"/>
        <v>2.1920309743732595E-2</v>
      </c>
      <c r="F45" s="87">
        <f t="shared" si="15"/>
        <v>-0.18583126066232605</v>
      </c>
      <c r="G45" s="83">
        <f t="shared" si="16"/>
        <v>-0.14180054897598726</v>
      </c>
      <c r="I45" s="25">
        <v>6098.49</v>
      </c>
      <c r="J45" s="223">
        <v>5055.2520000000004</v>
      </c>
      <c r="K45" s="4">
        <f t="shared" si="12"/>
        <v>2.5339060221016885E-2</v>
      </c>
      <c r="L45" s="229">
        <f t="shared" si="13"/>
        <v>2.1527635225519422E-2</v>
      </c>
      <c r="M45" s="87">
        <f t="shared" si="17"/>
        <v>-0.17106496854139294</v>
      </c>
      <c r="N45" s="83">
        <f t="shared" si="18"/>
        <v>-0.15041698319719712</v>
      </c>
      <c r="P45" s="49">
        <f t="shared" si="14"/>
        <v>4.2691235839276001</v>
      </c>
      <c r="Q45" s="254">
        <f t="shared" si="14"/>
        <v>4.3465511771215146</v>
      </c>
      <c r="R45" s="92">
        <f t="shared" si="9"/>
        <v>1.8136648347547031E-2</v>
      </c>
    </row>
    <row r="46" spans="1:18" ht="20.100000000000001" customHeight="1" x14ac:dyDescent="0.25">
      <c r="A46" s="57" t="s">
        <v>157</v>
      </c>
      <c r="B46" s="25">
        <v>4715.3599999999997</v>
      </c>
      <c r="C46" s="223">
        <v>5268.98</v>
      </c>
      <c r="D46" s="4">
        <f t="shared" si="10"/>
        <v>8.4312063849130304E-3</v>
      </c>
      <c r="E46" s="229">
        <f t="shared" si="11"/>
        <v>9.9305939503436368E-3</v>
      </c>
      <c r="F46" s="87">
        <f t="shared" si="15"/>
        <v>0.11740779070951103</v>
      </c>
      <c r="G46" s="83">
        <f t="shared" si="16"/>
        <v>0.17783784395476793</v>
      </c>
      <c r="I46" s="25">
        <v>2437.6959999999999</v>
      </c>
      <c r="J46" s="223">
        <v>2622.384</v>
      </c>
      <c r="K46" s="4">
        <f t="shared" si="12"/>
        <v>1.0128560634604955E-2</v>
      </c>
      <c r="L46" s="229">
        <f t="shared" si="13"/>
        <v>1.116734164256075E-2</v>
      </c>
      <c r="M46" s="87">
        <f t="shared" si="17"/>
        <v>7.5763343747538708E-2</v>
      </c>
      <c r="N46" s="83">
        <f t="shared" si="18"/>
        <v>0.10255958822092892</v>
      </c>
      <c r="P46" s="49">
        <f t="shared" si="14"/>
        <v>5.1696922398289846</v>
      </c>
      <c r="Q46" s="254">
        <f t="shared" si="14"/>
        <v>4.9770240160334644</v>
      </c>
      <c r="R46" s="92">
        <f t="shared" si="9"/>
        <v>-3.7268799544998392E-2</v>
      </c>
    </row>
    <row r="47" spans="1:18" ht="20.100000000000001" customHeight="1" x14ac:dyDescent="0.25">
      <c r="A47" s="57" t="s">
        <v>158</v>
      </c>
      <c r="B47" s="25">
        <v>6435.38</v>
      </c>
      <c r="C47" s="223">
        <v>6839.43</v>
      </c>
      <c r="D47" s="4">
        <f t="shared" si="10"/>
        <v>1.150665419932765E-2</v>
      </c>
      <c r="E47" s="229">
        <f t="shared" si="11"/>
        <v>1.2890464982178483E-2</v>
      </c>
      <c r="F47" s="87">
        <f t="shared" si="15"/>
        <v>6.2785725163082853E-2</v>
      </c>
      <c r="G47" s="83">
        <f t="shared" si="16"/>
        <v>0.120261785822302</v>
      </c>
      <c r="I47" s="25">
        <v>2351.1410000000001</v>
      </c>
      <c r="J47" s="223">
        <v>2537.7510000000002</v>
      </c>
      <c r="K47" s="4">
        <f t="shared" si="12"/>
        <v>9.7689269617728097E-3</v>
      </c>
      <c r="L47" s="229">
        <f t="shared" si="13"/>
        <v>1.0806934613981091E-2</v>
      </c>
      <c r="M47" s="87">
        <f t="shared" si="17"/>
        <v>7.9369973982844982E-2</v>
      </c>
      <c r="N47" s="83">
        <f t="shared" si="18"/>
        <v>0.10625605619431401</v>
      </c>
      <c r="P47" s="49">
        <f t="shared" si="14"/>
        <v>3.6534610232806761</v>
      </c>
      <c r="Q47" s="254">
        <f t="shared" si="14"/>
        <v>3.7104714866589763</v>
      </c>
      <c r="R47" s="92">
        <f t="shared" si="9"/>
        <v>1.5604508441452275E-2</v>
      </c>
    </row>
    <row r="48" spans="1:18" ht="20.100000000000001" customHeight="1" x14ac:dyDescent="0.25">
      <c r="A48" s="57" t="s">
        <v>159</v>
      </c>
      <c r="B48" s="25">
        <v>3727.34</v>
      </c>
      <c r="C48" s="223">
        <v>4220.6400000000003</v>
      </c>
      <c r="D48" s="4">
        <f t="shared" si="10"/>
        <v>6.6645967236312262E-3</v>
      </c>
      <c r="E48" s="229">
        <f t="shared" si="11"/>
        <v>7.9547582360491725E-3</v>
      </c>
      <c r="F48" s="87">
        <f t="shared" si="15"/>
        <v>0.13234639179683103</v>
      </c>
      <c r="G48" s="83">
        <f t="shared" si="16"/>
        <v>0.19358433314401624</v>
      </c>
      <c r="I48" s="25">
        <v>1753.2349999999999</v>
      </c>
      <c r="J48" s="223">
        <v>2110.29</v>
      </c>
      <c r="K48" s="4">
        <f t="shared" si="12"/>
        <v>7.2846437801151664E-3</v>
      </c>
      <c r="L48" s="229">
        <f t="shared" si="13"/>
        <v>8.986605087157153E-3</v>
      </c>
      <c r="M48" s="87">
        <f t="shared" si="17"/>
        <v>0.20365495783508775</v>
      </c>
      <c r="N48" s="83">
        <f t="shared" si="18"/>
        <v>0.23363686110332763</v>
      </c>
      <c r="P48" s="49">
        <f t="shared" si="14"/>
        <v>4.7037163231688002</v>
      </c>
      <c r="Q48" s="254">
        <f t="shared" si="14"/>
        <v>4.9999289207324003</v>
      </c>
      <c r="R48" s="92">
        <f t="shared" si="9"/>
        <v>6.297416281346821E-2</v>
      </c>
    </row>
    <row r="49" spans="1:18" ht="20.100000000000001" customHeight="1" x14ac:dyDescent="0.25">
      <c r="A49" s="57" t="s">
        <v>160</v>
      </c>
      <c r="B49" s="25">
        <v>2887.57</v>
      </c>
      <c r="C49" s="223">
        <v>3182.42</v>
      </c>
      <c r="D49" s="4">
        <f t="shared" si="10"/>
        <v>5.1630625489640924E-3</v>
      </c>
      <c r="E49" s="229">
        <f t="shared" si="11"/>
        <v>5.9979959687553562E-3</v>
      </c>
      <c r="F49" s="87">
        <f t="shared" si="15"/>
        <v>0.1021100787167064</v>
      </c>
      <c r="G49" s="83">
        <f t="shared" si="16"/>
        <v>0.1617128229366083</v>
      </c>
      <c r="I49" s="25">
        <v>1681.431</v>
      </c>
      <c r="J49" s="223">
        <v>2000.029</v>
      </c>
      <c r="K49" s="4">
        <f t="shared" si="12"/>
        <v>6.9863001114185063E-3</v>
      </c>
      <c r="L49" s="229">
        <f t="shared" si="13"/>
        <v>8.517062008473639E-3</v>
      </c>
      <c r="M49" s="87">
        <f t="shared" si="17"/>
        <v>0.18948027007947393</v>
      </c>
      <c r="N49" s="83">
        <f t="shared" si="18"/>
        <v>0.21910909532117495</v>
      </c>
      <c r="P49" s="49">
        <f t="shared" si="14"/>
        <v>5.8229964987861758</v>
      </c>
      <c r="Q49" s="254">
        <f t="shared" si="14"/>
        <v>6.284616738205516</v>
      </c>
      <c r="R49" s="92">
        <f t="shared" si="9"/>
        <v>7.9275376434721656E-2</v>
      </c>
    </row>
    <row r="50" spans="1:18" ht="20.100000000000001" customHeight="1" x14ac:dyDescent="0.25">
      <c r="A50" s="57" t="s">
        <v>162</v>
      </c>
      <c r="B50" s="25">
        <v>2223.8200000000002</v>
      </c>
      <c r="C50" s="223">
        <v>2729.83</v>
      </c>
      <c r="D50" s="4">
        <f t="shared" si="10"/>
        <v>3.9762574613385398E-3</v>
      </c>
      <c r="E50" s="229">
        <f t="shared" si="11"/>
        <v>5.1449869393063877E-3</v>
      </c>
      <c r="F50" s="87">
        <f t="shared" si="15"/>
        <v>0.22754089809427008</v>
      </c>
      <c r="G50" s="83">
        <f t="shared" si="16"/>
        <v>0.29392701285857253</v>
      </c>
      <c r="I50" s="25">
        <v>1541.0509999999999</v>
      </c>
      <c r="J50" s="223">
        <v>1620.4659999999999</v>
      </c>
      <c r="K50" s="4">
        <f t="shared" si="12"/>
        <v>6.4030250263029526E-3</v>
      </c>
      <c r="L50" s="229">
        <f t="shared" si="13"/>
        <v>6.9007046420943106E-3</v>
      </c>
      <c r="M50" s="87">
        <f t="shared" si="17"/>
        <v>5.1533012210497879E-2</v>
      </c>
      <c r="N50" s="83">
        <f t="shared" si="18"/>
        <v>7.7725702109072287E-2</v>
      </c>
      <c r="P50" s="49">
        <f t="shared" si="14"/>
        <v>6.9297470118984439</v>
      </c>
      <c r="Q50" s="254">
        <f t="shared" si="14"/>
        <v>5.9361425436748805</v>
      </c>
      <c r="R50" s="92">
        <f t="shared" si="9"/>
        <v>-0.14338250249504561</v>
      </c>
    </row>
    <row r="51" spans="1:18" ht="20.100000000000001" customHeight="1" x14ac:dyDescent="0.25">
      <c r="A51" s="57" t="s">
        <v>166</v>
      </c>
      <c r="B51" s="25">
        <v>2429.5500000000002</v>
      </c>
      <c r="C51" s="223">
        <v>2506.8000000000002</v>
      </c>
      <c r="D51" s="4">
        <f t="shared" si="10"/>
        <v>4.3441089275188865E-3</v>
      </c>
      <c r="E51" s="229">
        <f t="shared" si="11"/>
        <v>4.7246360613859666E-3</v>
      </c>
      <c r="F51" s="87">
        <f t="shared" si="15"/>
        <v>3.1796011607087733E-2</v>
      </c>
      <c r="G51" s="83">
        <f t="shared" si="16"/>
        <v>8.7596130809826631E-2</v>
      </c>
      <c r="I51" s="25">
        <v>1279.0409999999999</v>
      </c>
      <c r="J51" s="223">
        <v>1308.2059999999999</v>
      </c>
      <c r="K51" s="4">
        <f t="shared" si="12"/>
        <v>5.3143805965328566E-3</v>
      </c>
      <c r="L51" s="229">
        <f t="shared" si="13"/>
        <v>5.5709550320806669E-3</v>
      </c>
      <c r="M51" s="87">
        <f t="shared" si="17"/>
        <v>2.2802240115836758E-2</v>
      </c>
      <c r="N51" s="83">
        <f t="shared" si="18"/>
        <v>4.8279273734214957E-2</v>
      </c>
      <c r="P51" s="49">
        <f t="shared" si="14"/>
        <v>5.2645181206396243</v>
      </c>
      <c r="Q51" s="254">
        <f t="shared" si="14"/>
        <v>5.2186293282272214</v>
      </c>
      <c r="R51" s="92">
        <f t="shared" si="9"/>
        <v>-8.71661781018385E-3</v>
      </c>
    </row>
    <row r="52" spans="1:18" ht="20.100000000000001" customHeight="1" x14ac:dyDescent="0.25">
      <c r="A52" s="57" t="s">
        <v>167</v>
      </c>
      <c r="B52" s="25">
        <v>1694.93</v>
      </c>
      <c r="C52" s="223">
        <v>2252.67</v>
      </c>
      <c r="D52" s="4">
        <f t="shared" si="10"/>
        <v>3.030586135094806E-3</v>
      </c>
      <c r="E52" s="229">
        <f t="shared" si="11"/>
        <v>4.2456701437698762E-3</v>
      </c>
      <c r="F52" s="87">
        <f t="shared" si="15"/>
        <v>0.32906373714548681</v>
      </c>
      <c r="G52" s="83">
        <f t="shared" si="16"/>
        <v>0.40094026518637743</v>
      </c>
      <c r="I52" s="25">
        <v>1084.2329999999999</v>
      </c>
      <c r="J52" s="223">
        <v>1278.646</v>
      </c>
      <c r="K52" s="4">
        <f t="shared" si="12"/>
        <v>4.5049586505206702E-3</v>
      </c>
      <c r="L52" s="229">
        <f t="shared" si="13"/>
        <v>5.4450746808605193E-3</v>
      </c>
      <c r="M52" s="87">
        <f t="shared" si="17"/>
        <v>0.17930924441517646</v>
      </c>
      <c r="N52" s="83">
        <f t="shared" si="18"/>
        <v>0.2086847190553443</v>
      </c>
      <c r="P52" s="49">
        <f t="shared" si="14"/>
        <v>6.3969190468042925</v>
      </c>
      <c r="Q52" s="254">
        <f t="shared" si="14"/>
        <v>5.6761354304003682</v>
      </c>
      <c r="R52" s="92">
        <f t="shared" si="9"/>
        <v>-0.1126766824982733</v>
      </c>
    </row>
    <row r="53" spans="1:18" ht="20.100000000000001" customHeight="1" x14ac:dyDescent="0.25">
      <c r="A53" s="57" t="s">
        <v>171</v>
      </c>
      <c r="B53" s="25">
        <v>1286.5999999999999</v>
      </c>
      <c r="C53" s="223">
        <v>1120.3599999999999</v>
      </c>
      <c r="D53" s="4">
        <f t="shared" si="10"/>
        <v>2.3004797374599406E-3</v>
      </c>
      <c r="E53" s="229">
        <f t="shared" si="11"/>
        <v>2.1115738222971044E-3</v>
      </c>
      <c r="F53" s="87">
        <f t="shared" si="15"/>
        <v>-0.12920876729364217</v>
      </c>
      <c r="G53" s="83">
        <f t="shared" si="16"/>
        <v>-8.2115878739021375E-2</v>
      </c>
      <c r="I53" s="25">
        <v>960.75900000000001</v>
      </c>
      <c r="J53" s="223">
        <v>869.92700000000002</v>
      </c>
      <c r="K53" s="4">
        <f t="shared" si="12"/>
        <v>3.9919275359775888E-3</v>
      </c>
      <c r="L53" s="229">
        <f t="shared" si="13"/>
        <v>3.7045573848406435E-3</v>
      </c>
      <c r="M53" s="87">
        <f t="shared" si="17"/>
        <v>-9.4541919461592336E-2</v>
      </c>
      <c r="N53" s="83">
        <f t="shared" si="18"/>
        <v>-7.1987817551044497E-2</v>
      </c>
      <c r="P53" s="49">
        <f t="shared" si="14"/>
        <v>7.4674257733561333</v>
      </c>
      <c r="Q53" s="254">
        <f t="shared" si="14"/>
        <v>7.7647095576421874</v>
      </c>
      <c r="R53" s="92">
        <f t="shared" si="9"/>
        <v>3.9810745136130615E-2</v>
      </c>
    </row>
    <row r="54" spans="1:18" ht="20.100000000000001" customHeight="1" x14ac:dyDescent="0.25">
      <c r="A54" s="57" t="s">
        <v>186</v>
      </c>
      <c r="B54" s="25">
        <v>639.28</v>
      </c>
      <c r="C54" s="223">
        <v>831.58</v>
      </c>
      <c r="D54" s="4">
        <f t="shared" si="10"/>
        <v>1.1430519870693229E-3</v>
      </c>
      <c r="E54" s="229">
        <f t="shared" si="11"/>
        <v>1.5673020807114018E-3</v>
      </c>
      <c r="F54" s="87">
        <f t="shared" si="15"/>
        <v>0.30080715805280955</v>
      </c>
      <c r="G54" s="83">
        <f t="shared" si="16"/>
        <v>0.37115555411422352</v>
      </c>
      <c r="I54" s="25">
        <v>379.70499999999998</v>
      </c>
      <c r="J54" s="223">
        <v>505.08699999999999</v>
      </c>
      <c r="K54" s="4">
        <f t="shared" si="12"/>
        <v>1.5776639563598886E-3</v>
      </c>
      <c r="L54" s="229">
        <f t="shared" si="13"/>
        <v>2.1508974613237732E-3</v>
      </c>
      <c r="M54" s="87">
        <f t="shared" si="17"/>
        <v>0.33020897802241217</v>
      </c>
      <c r="N54" s="83">
        <f t="shared" si="18"/>
        <v>0.36334322189022705</v>
      </c>
      <c r="P54" s="49">
        <f t="shared" si="14"/>
        <v>5.9395726442247536</v>
      </c>
      <c r="Q54" s="254">
        <f t="shared" si="14"/>
        <v>6.0738233242742723</v>
      </c>
      <c r="R54" s="92">
        <f t="shared" si="9"/>
        <v>2.2602750751782644E-2</v>
      </c>
    </row>
    <row r="55" spans="1:18" ht="20.100000000000001" customHeight="1" x14ac:dyDescent="0.25">
      <c r="A55" s="57" t="s">
        <v>172</v>
      </c>
      <c r="B55" s="25">
        <v>665.4</v>
      </c>
      <c r="C55" s="223">
        <v>777.69</v>
      </c>
      <c r="D55" s="4">
        <f t="shared" si="10"/>
        <v>1.1897553375608927E-3</v>
      </c>
      <c r="E55" s="229">
        <f t="shared" si="11"/>
        <v>1.4657340907049835E-3</v>
      </c>
      <c r="F55" s="87">
        <f t="shared" si="15"/>
        <v>0.16875563570784502</v>
      </c>
      <c r="G55" s="83">
        <f t="shared" si="16"/>
        <v>0.23196260981679853</v>
      </c>
      <c r="I55" s="25">
        <v>391.48700000000002</v>
      </c>
      <c r="J55" s="223">
        <v>471.14600000000002</v>
      </c>
      <c r="K55" s="4">
        <f t="shared" si="12"/>
        <v>1.6266178461791752E-3</v>
      </c>
      <c r="L55" s="229">
        <f t="shared" si="13"/>
        <v>2.0063607562911942E-3</v>
      </c>
      <c r="M55" s="87">
        <f t="shared" si="17"/>
        <v>0.20347802098153958</v>
      </c>
      <c r="N55" s="83">
        <f t="shared" si="18"/>
        <v>0.23345551692059172</v>
      </c>
      <c r="P55" s="49">
        <f t="shared" si="14"/>
        <v>5.8834836188758644</v>
      </c>
      <c r="Q55" s="254">
        <f t="shared" si="14"/>
        <v>6.0582751481952961</v>
      </c>
      <c r="R55" s="92">
        <f t="shared" si="9"/>
        <v>2.9708849491592287E-2</v>
      </c>
    </row>
    <row r="56" spans="1:18" ht="20.100000000000001" customHeight="1" x14ac:dyDescent="0.25">
      <c r="A56" s="57" t="s">
        <v>187</v>
      </c>
      <c r="B56" s="25">
        <v>449.11</v>
      </c>
      <c r="C56" s="223">
        <v>395.2</v>
      </c>
      <c r="D56" s="4">
        <f t="shared" si="10"/>
        <v>8.0302227179436807E-4</v>
      </c>
      <c r="E56" s="229">
        <f t="shared" si="11"/>
        <v>7.4484449156683177E-4</v>
      </c>
      <c r="F56" s="87">
        <f t="shared" si="15"/>
        <v>-0.12003740731669307</v>
      </c>
      <c r="G56" s="83">
        <f t="shared" si="16"/>
        <v>-7.244852636221033E-2</v>
      </c>
      <c r="I56" s="25">
        <v>260.02600000000001</v>
      </c>
      <c r="J56" s="223">
        <v>228.70699999999999</v>
      </c>
      <c r="K56" s="4">
        <f t="shared" si="12"/>
        <v>1.0804009636861153E-3</v>
      </c>
      <c r="L56" s="229">
        <f t="shared" si="13"/>
        <v>9.7394172823093083E-4</v>
      </c>
      <c r="M56" s="87">
        <f t="shared" si="17"/>
        <v>-0.12044564774291808</v>
      </c>
      <c r="N56" s="83">
        <f t="shared" si="18"/>
        <v>-9.8536783132779276E-2</v>
      </c>
      <c r="P56" s="49">
        <f t="shared" si="14"/>
        <v>5.7898065062011543</v>
      </c>
      <c r="Q56" s="254">
        <f t="shared" si="14"/>
        <v>5.7871204453441294</v>
      </c>
      <c r="R56" s="92">
        <f t="shared" si="9"/>
        <v>-4.6392929610826266E-4</v>
      </c>
    </row>
    <row r="57" spans="1:18" ht="20.100000000000001" customHeight="1" x14ac:dyDescent="0.25">
      <c r="A57" s="57" t="s">
        <v>173</v>
      </c>
      <c r="B57" s="25">
        <v>205.33</v>
      </c>
      <c r="C57" s="223">
        <v>232.47</v>
      </c>
      <c r="D57" s="4">
        <f t="shared" si="10"/>
        <v>3.6713625407480932E-4</v>
      </c>
      <c r="E57" s="229">
        <f t="shared" si="11"/>
        <v>4.3814270990521603E-4</v>
      </c>
      <c r="F57" s="87">
        <f t="shared" si="15"/>
        <v>0.13217747041348066</v>
      </c>
      <c r="G57" s="83">
        <f t="shared" si="16"/>
        <v>0.19340627639551533</v>
      </c>
      <c r="I57" s="25">
        <v>109.295</v>
      </c>
      <c r="J57" s="223">
        <v>135.143</v>
      </c>
      <c r="K57" s="4">
        <f t="shared" si="12"/>
        <v>4.5411775486325971E-4</v>
      </c>
      <c r="L57" s="229">
        <f t="shared" si="13"/>
        <v>5.7550231072207099E-4</v>
      </c>
      <c r="M57" s="87">
        <f t="shared" si="17"/>
        <v>0.23649755249553958</v>
      </c>
      <c r="N57" s="83">
        <f t="shared" si="18"/>
        <v>0.26729753364380482</v>
      </c>
      <c r="P57" s="49">
        <f t="shared" si="14"/>
        <v>5.3228948521891581</v>
      </c>
      <c r="Q57" s="254">
        <f t="shared" si="14"/>
        <v>5.8133522605067327</v>
      </c>
      <c r="R57" s="92">
        <f t="shared" si="9"/>
        <v>9.2141104030237064E-2</v>
      </c>
    </row>
    <row r="58" spans="1:18" ht="20.100000000000001" customHeight="1" x14ac:dyDescent="0.25">
      <c r="A58" s="57" t="s">
        <v>221</v>
      </c>
      <c r="B58" s="25">
        <v>250.52</v>
      </c>
      <c r="C58" s="223">
        <v>195.67</v>
      </c>
      <c r="D58" s="4">
        <f t="shared" si="10"/>
        <v>4.4793734169785819E-4</v>
      </c>
      <c r="E58" s="229">
        <f t="shared" si="11"/>
        <v>3.6878472081194831E-4</v>
      </c>
      <c r="F58" s="87">
        <f t="shared" ref="F58:F59" si="19">(C58-B58)/B58</f>
        <v>-0.21894459524189694</v>
      </c>
      <c r="G58" s="83">
        <f t="shared" ref="G58:G59" si="20">(E58-D58)/D58</f>
        <v>-0.17670467165316114</v>
      </c>
      <c r="I58" s="25">
        <v>164.83699999999999</v>
      </c>
      <c r="J58" s="223">
        <v>134.964</v>
      </c>
      <c r="K58" s="4">
        <f t="shared" si="12"/>
        <v>6.8489325548648278E-4</v>
      </c>
      <c r="L58" s="229">
        <f t="shared" si="13"/>
        <v>5.7474004472516955E-4</v>
      </c>
      <c r="M58" s="87">
        <f t="shared" ref="M58:M59" si="21">(J58-I58)/I58</f>
        <v>-0.18122751566699219</v>
      </c>
      <c r="N58" s="83">
        <f t="shared" ref="N58:N59" si="22">(L58-K58)/K58</f>
        <v>-0.16083266973197291</v>
      </c>
      <c r="P58" s="49">
        <f t="shared" ref="P58:P59" si="23">(I58/B58)*10</f>
        <v>6.5797940284208831</v>
      </c>
      <c r="Q58" s="254">
        <f t="shared" ref="Q58:Q59" si="24">(J58/C58)*10</f>
        <v>6.897531558235805</v>
      </c>
      <c r="R58" s="92">
        <f t="shared" ref="R58:R59" si="25">(Q58-P58)/P58</f>
        <v>4.8289889993893512E-2</v>
      </c>
    </row>
    <row r="59" spans="1:18" ht="20.100000000000001" customHeight="1" x14ac:dyDescent="0.25">
      <c r="A59" s="57" t="s">
        <v>201</v>
      </c>
      <c r="B59" s="25">
        <v>199.69</v>
      </c>
      <c r="C59" s="223">
        <v>198.75</v>
      </c>
      <c r="D59" s="4">
        <f t="shared" si="10"/>
        <v>3.5705176338673679E-4</v>
      </c>
      <c r="E59" s="229">
        <f t="shared" si="11"/>
        <v>3.7458968294258051E-4</v>
      </c>
      <c r="F59" s="87">
        <f t="shared" si="19"/>
        <v>-4.7072963092793718E-3</v>
      </c>
      <c r="G59" s="83">
        <f t="shared" si="20"/>
        <v>4.911870309641269E-2</v>
      </c>
      <c r="I59" s="25">
        <v>134.75399999999999</v>
      </c>
      <c r="J59" s="223">
        <v>125.92400000000001</v>
      </c>
      <c r="K59" s="4">
        <f t="shared" si="12"/>
        <v>5.5989920800442563E-4</v>
      </c>
      <c r="L59" s="229">
        <f t="shared" si="13"/>
        <v>5.3624348264701886E-4</v>
      </c>
      <c r="M59" s="87">
        <f t="shared" si="21"/>
        <v>-6.5526811820057179E-2</v>
      </c>
      <c r="N59" s="83">
        <f t="shared" si="22"/>
        <v>-4.2249971100548123E-2</v>
      </c>
      <c r="P59" s="49">
        <f t="shared" si="23"/>
        <v>6.7481596474535523</v>
      </c>
      <c r="Q59" s="254">
        <f t="shared" si="24"/>
        <v>6.3357987421383655</v>
      </c>
      <c r="R59" s="92">
        <f t="shared" si="25"/>
        <v>-6.1107165043256362E-2</v>
      </c>
    </row>
    <row r="60" spans="1:18" ht="20.100000000000001" customHeight="1" x14ac:dyDescent="0.25">
      <c r="A60" s="57" t="s">
        <v>206</v>
      </c>
      <c r="B60" s="25">
        <v>76.63</v>
      </c>
      <c r="C60" s="223">
        <v>135.04</v>
      </c>
      <c r="D60" s="4">
        <f t="shared" si="10"/>
        <v>1.370167591182615E-4</v>
      </c>
      <c r="E60" s="229">
        <f t="shared" si="11"/>
        <v>2.5451366432486074E-4</v>
      </c>
      <c r="F60" s="87">
        <f t="shared" ref="F60:F61" si="26">(C60-B60)/B60</f>
        <v>0.76223411196659274</v>
      </c>
      <c r="G60" s="83">
        <f t="shared" ref="G60:G61" si="27">(E60-D60)/D60</f>
        <v>0.85753674194837481</v>
      </c>
      <c r="I60" s="25">
        <v>50.865000000000002</v>
      </c>
      <c r="J60" s="223">
        <v>79.921000000000006</v>
      </c>
      <c r="K60" s="4">
        <f t="shared" si="12"/>
        <v>2.1134269272262871E-4</v>
      </c>
      <c r="L60" s="229">
        <f t="shared" si="13"/>
        <v>3.4034112144334992E-4</v>
      </c>
      <c r="M60" s="87">
        <f t="shared" ref="M60:M61" si="28">(J60-I60)/I60</f>
        <v>0.5712375896982208</v>
      </c>
      <c r="N60" s="83">
        <f t="shared" ref="N60:N61" si="29">(L60-K60)/K60</f>
        <v>0.6103756276542851</v>
      </c>
      <c r="P60" s="49">
        <f t="shared" ref="P60:P61" si="30">(I60/B60)*10</f>
        <v>6.6377397885945459</v>
      </c>
      <c r="Q60" s="254">
        <f t="shared" ref="Q60:Q61" si="31">(J60/C60)*10</f>
        <v>5.918320497630333</v>
      </c>
      <c r="R60" s="92">
        <f t="shared" ref="R60:R61" si="32">(Q60-P60)/P60</f>
        <v>-0.10838317166339848</v>
      </c>
    </row>
    <row r="61" spans="1:18" ht="20.100000000000001" customHeight="1" thickBot="1" x14ac:dyDescent="0.3">
      <c r="A61" s="14" t="s">
        <v>18</v>
      </c>
      <c r="B61" s="25">
        <f>B62-SUM(B39:B60)</f>
        <v>910.53000000002794</v>
      </c>
      <c r="C61" s="223">
        <f>C62-SUM(C39:C60)</f>
        <v>339.30000000016298</v>
      </c>
      <c r="D61" s="4">
        <f t="shared" si="10"/>
        <v>1.6280551961366889E-3</v>
      </c>
      <c r="E61" s="229">
        <f t="shared" si="11"/>
        <v>6.3948819835209366E-4</v>
      </c>
      <c r="F61" s="87">
        <f t="shared" si="26"/>
        <v>-0.62735988929507802</v>
      </c>
      <c r="G61" s="83">
        <f t="shared" si="27"/>
        <v>-0.60720729870241863</v>
      </c>
      <c r="I61" s="25">
        <f>I62-SUM(I39:I60)</f>
        <v>480.16899999999441</v>
      </c>
      <c r="J61" s="223">
        <f>J62-SUM(J39:J60)</f>
        <v>220.8859999999986</v>
      </c>
      <c r="K61" s="4">
        <f t="shared" si="12"/>
        <v>1.9950891462091956E-3</v>
      </c>
      <c r="L61" s="229">
        <f t="shared" si="13"/>
        <v>9.4063624017636557E-4</v>
      </c>
      <c r="M61" s="87">
        <f t="shared" si="28"/>
        <v>-0.53998279772329916</v>
      </c>
      <c r="N61" s="83">
        <f t="shared" si="29"/>
        <v>-0.52852420556563184</v>
      </c>
      <c r="P61" s="49">
        <f t="shared" si="30"/>
        <v>5.2735110320360636</v>
      </c>
      <c r="Q61" s="254">
        <f t="shared" si="31"/>
        <v>6.510050103150383</v>
      </c>
      <c r="R61" s="92">
        <f t="shared" si="32"/>
        <v>0.23448117650697334</v>
      </c>
    </row>
    <row r="62" spans="1:18" ht="26.25" customHeight="1" thickBot="1" x14ac:dyDescent="0.3">
      <c r="A62" s="18" t="s">
        <v>19</v>
      </c>
      <c r="B62" s="61">
        <v>559274.64999999991</v>
      </c>
      <c r="C62" s="251">
        <v>530580.55000000005</v>
      </c>
      <c r="D62" s="58">
        <f>SUM(D39:D61)</f>
        <v>1.0000000000000002</v>
      </c>
      <c r="E62" s="252">
        <f>SUM(E39:E61)</f>
        <v>1.0000000000000002</v>
      </c>
      <c r="F62" s="97">
        <f t="shared" si="15"/>
        <v>-5.1305919193726846E-2</v>
      </c>
      <c r="G62" s="99">
        <v>0</v>
      </c>
      <c r="H62" s="2"/>
      <c r="I62" s="61">
        <v>240675.46099999995</v>
      </c>
      <c r="J62" s="251">
        <v>234826.16399999999</v>
      </c>
      <c r="K62" s="58">
        <f>SUM(K39:K61)</f>
        <v>1.0000000000000002</v>
      </c>
      <c r="L62" s="252">
        <f>SUM(L39:L61)</f>
        <v>1.0000000000000002</v>
      </c>
      <c r="M62" s="97">
        <f t="shared" si="17"/>
        <v>-2.430367007793937E-2</v>
      </c>
      <c r="N62" s="99">
        <v>0</v>
      </c>
      <c r="O62" s="2"/>
      <c r="P62" s="40">
        <f t="shared" si="14"/>
        <v>4.3033500803227893</v>
      </c>
      <c r="Q62" s="244">
        <f t="shared" si="14"/>
        <v>4.4258343808494294</v>
      </c>
      <c r="R62" s="98">
        <f t="shared" si="9"/>
        <v>2.8462546211776629E-2</v>
      </c>
    </row>
    <row r="64" spans="1:18" ht="15.75" thickBot="1" x14ac:dyDescent="0.3"/>
    <row r="65" spans="1:18" x14ac:dyDescent="0.25">
      <c r="A65" s="418" t="s">
        <v>16</v>
      </c>
      <c r="B65" s="404" t="s">
        <v>1</v>
      </c>
      <c r="C65" s="399"/>
      <c r="D65" s="404" t="s">
        <v>13</v>
      </c>
      <c r="E65" s="399"/>
      <c r="F65" s="416" t="s">
        <v>115</v>
      </c>
      <c r="G65" s="417"/>
      <c r="I65" s="414" t="s">
        <v>20</v>
      </c>
      <c r="J65" s="415"/>
      <c r="K65" s="404" t="s">
        <v>13</v>
      </c>
      <c r="L65" s="405"/>
      <c r="M65" s="421" t="s">
        <v>115</v>
      </c>
      <c r="N65" s="417"/>
      <c r="P65" s="410" t="s">
        <v>23</v>
      </c>
      <c r="Q65" s="399"/>
      <c r="R65" s="208" t="s">
        <v>0</v>
      </c>
    </row>
    <row r="66" spans="1:18" x14ac:dyDescent="0.25">
      <c r="A66" s="419"/>
      <c r="B66" s="407" t="str">
        <f>B5</f>
        <v>jan-dez</v>
      </c>
      <c r="C66" s="395"/>
      <c r="D66" s="407" t="str">
        <f>B5</f>
        <v>jan-dez</v>
      </c>
      <c r="E66" s="395"/>
      <c r="F66" s="407" t="str">
        <f>B5</f>
        <v>jan-dez</v>
      </c>
      <c r="G66" s="396"/>
      <c r="I66" s="409" t="str">
        <f>B5</f>
        <v>jan-dez</v>
      </c>
      <c r="J66" s="395"/>
      <c r="K66" s="407" t="str">
        <f>B5</f>
        <v>jan-dez</v>
      </c>
      <c r="L66" s="408"/>
      <c r="M66" s="395" t="str">
        <f>B5</f>
        <v>jan-dez</v>
      </c>
      <c r="N66" s="396"/>
      <c r="P66" s="409" t="str">
        <f>B5</f>
        <v>jan-dez</v>
      </c>
      <c r="Q66" s="408"/>
      <c r="R66" s="209" t="str">
        <f>R37</f>
        <v>2018/2017</v>
      </c>
    </row>
    <row r="67" spans="1:18" ht="19.5" customHeight="1" thickBot="1" x14ac:dyDescent="0.3">
      <c r="A67" s="420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149</v>
      </c>
      <c r="B68" s="59">
        <v>34454.269999999997</v>
      </c>
      <c r="C68" s="245">
        <v>33182.47</v>
      </c>
      <c r="D68" s="4">
        <f>B68/$B$96</f>
        <v>0.42401633632770336</v>
      </c>
      <c r="E68" s="247">
        <f>C68/$C$96</f>
        <v>0.41740851377024785</v>
      </c>
      <c r="F68" s="100">
        <f t="shared" ref="F68:F81" si="33">(C68-B68)/B68</f>
        <v>-3.6912696162188195E-2</v>
      </c>
      <c r="G68" s="101">
        <f t="shared" ref="G68:G81" si="34">(E68-D68)/D68</f>
        <v>-1.5583886731073068E-2</v>
      </c>
      <c r="I68" s="25">
        <v>31361.758999999998</v>
      </c>
      <c r="J68" s="245">
        <v>31242.186000000002</v>
      </c>
      <c r="K68" s="63">
        <f>I68/$I$96</f>
        <v>0.44912485569307853</v>
      </c>
      <c r="L68" s="247">
        <f>J68/$J$96</f>
        <v>0.44867957411970955</v>
      </c>
      <c r="M68" s="100">
        <f t="shared" ref="M68:M81" si="35">(J68-I68)/I68</f>
        <v>-3.8127006842950577E-3</v>
      </c>
      <c r="N68" s="101">
        <f t="shared" ref="N68:N81" si="36">(L68-K68)/K68</f>
        <v>-9.914427307342751E-4</v>
      </c>
      <c r="P68" s="64">
        <f t="shared" ref="P68:Q96" si="37">(I68/B68)*10</f>
        <v>9.1024302648118809</v>
      </c>
      <c r="Q68" s="249">
        <f t="shared" si="37"/>
        <v>9.4152683630844844</v>
      </c>
      <c r="R68" s="104">
        <f t="shared" si="9"/>
        <v>3.4368634438428074E-2</v>
      </c>
    </row>
    <row r="69" spans="1:18" ht="20.100000000000001" customHeight="1" x14ac:dyDescent="0.25">
      <c r="A69" s="57" t="s">
        <v>152</v>
      </c>
      <c r="B69" s="25">
        <v>12800.32</v>
      </c>
      <c r="C69" s="223">
        <v>12591.08</v>
      </c>
      <c r="D69" s="4">
        <f t="shared" ref="D69:D95" si="38">B69/$B$96</f>
        <v>0.15752894460460862</v>
      </c>
      <c r="E69" s="229">
        <f t="shared" ref="E69:E95" si="39">C69/$C$96</f>
        <v>0.15838555687874628</v>
      </c>
      <c r="F69" s="102">
        <f t="shared" si="33"/>
        <v>-1.6346466338341525E-2</v>
      </c>
      <c r="G69" s="83">
        <f t="shared" si="34"/>
        <v>5.4378087550051597E-3</v>
      </c>
      <c r="I69" s="25">
        <v>12113.695</v>
      </c>
      <c r="J69" s="223">
        <v>11512.632</v>
      </c>
      <c r="K69" s="31">
        <f t="shared" ref="K69:K96" si="40">I69/$I$96</f>
        <v>0.17347756287474078</v>
      </c>
      <c r="L69" s="229">
        <f t="shared" ref="L69:L96" si="41">J69/$J$96</f>
        <v>0.16533679246250374</v>
      </c>
      <c r="M69" s="102">
        <f t="shared" si="35"/>
        <v>-4.9618469013789773E-2</v>
      </c>
      <c r="N69" s="83">
        <f t="shared" si="36"/>
        <v>-4.6926935549095029E-2</v>
      </c>
      <c r="P69" s="62">
        <f t="shared" si="37"/>
        <v>9.4635876290592726</v>
      </c>
      <c r="Q69" s="236">
        <f t="shared" si="37"/>
        <v>9.1434825289014121</v>
      </c>
      <c r="R69" s="92">
        <f t="shared" si="9"/>
        <v>-3.3824920601456997E-2</v>
      </c>
    </row>
    <row r="70" spans="1:18" ht="20.100000000000001" customHeight="1" x14ac:dyDescent="0.25">
      <c r="A70" s="57" t="s">
        <v>154</v>
      </c>
      <c r="B70" s="25">
        <v>1482.46</v>
      </c>
      <c r="C70" s="223">
        <v>1468.45</v>
      </c>
      <c r="D70" s="4">
        <f t="shared" si="38"/>
        <v>1.8244103211368785E-2</v>
      </c>
      <c r="E70" s="229">
        <f t="shared" si="39"/>
        <v>1.8471907969657489E-2</v>
      </c>
      <c r="F70" s="102">
        <f t="shared" si="33"/>
        <v>-9.4505079395059491E-3</v>
      </c>
      <c r="G70" s="83">
        <f t="shared" si="34"/>
        <v>1.2486487039096997E-2</v>
      </c>
      <c r="I70" s="25">
        <v>3554.623</v>
      </c>
      <c r="J70" s="223">
        <v>3957.8969999999999</v>
      </c>
      <c r="K70" s="31">
        <f t="shared" si="40"/>
        <v>5.0904974491969603E-2</v>
      </c>
      <c r="L70" s="229">
        <f t="shared" si="41"/>
        <v>5.6840694193731382E-2</v>
      </c>
      <c r="M70" s="102">
        <f t="shared" si="35"/>
        <v>0.11345056845690805</v>
      </c>
      <c r="N70" s="83">
        <f t="shared" si="36"/>
        <v>0.11660392252427423</v>
      </c>
      <c r="P70" s="62">
        <f t="shared" si="37"/>
        <v>23.977867868273005</v>
      </c>
      <c r="Q70" s="236">
        <f t="shared" si="37"/>
        <v>26.95288910075249</v>
      </c>
      <c r="R70" s="92">
        <f t="shared" si="9"/>
        <v>0.1240736352716318</v>
      </c>
    </row>
    <row r="71" spans="1:18" ht="20.100000000000001" customHeight="1" x14ac:dyDescent="0.25">
      <c r="A71" s="57" t="s">
        <v>155</v>
      </c>
      <c r="B71" s="25">
        <v>6308.34</v>
      </c>
      <c r="C71" s="223">
        <v>6391.19</v>
      </c>
      <c r="D71" s="4">
        <f t="shared" si="38"/>
        <v>7.7634476513636905E-2</v>
      </c>
      <c r="E71" s="229">
        <f t="shared" si="39"/>
        <v>8.0395977729303167E-2</v>
      </c>
      <c r="F71" s="102">
        <f t="shared" si="33"/>
        <v>1.3133407520837408E-2</v>
      </c>
      <c r="G71" s="83">
        <f t="shared" si="34"/>
        <v>3.5570552410193558E-2</v>
      </c>
      <c r="I71" s="25">
        <v>3995.7289999999998</v>
      </c>
      <c r="J71" s="223">
        <v>3956.701</v>
      </c>
      <c r="K71" s="31">
        <f t="shared" si="40"/>
        <v>5.7221956539926511E-2</v>
      </c>
      <c r="L71" s="229">
        <f t="shared" si="41"/>
        <v>5.6823518034206336E-2</v>
      </c>
      <c r="M71" s="102">
        <f t="shared" si="35"/>
        <v>-9.7674291724988843E-3</v>
      </c>
      <c r="N71" s="83">
        <f t="shared" si="36"/>
        <v>-6.9630353419000155E-3</v>
      </c>
      <c r="P71" s="62">
        <f t="shared" si="37"/>
        <v>6.3340419191102573</v>
      </c>
      <c r="Q71" s="236">
        <f t="shared" si="37"/>
        <v>6.1908674284444682</v>
      </c>
      <c r="R71" s="92">
        <f t="shared" si="9"/>
        <v>-2.2603969549652228E-2</v>
      </c>
    </row>
    <row r="72" spans="1:18" ht="20.100000000000001" customHeight="1" x14ac:dyDescent="0.25">
      <c r="A72" s="57" t="s">
        <v>156</v>
      </c>
      <c r="B72" s="25">
        <v>6607.72</v>
      </c>
      <c r="C72" s="223">
        <v>6678.46</v>
      </c>
      <c r="D72" s="4">
        <f t="shared" si="38"/>
        <v>8.1318838735497598E-2</v>
      </c>
      <c r="E72" s="229">
        <f t="shared" si="39"/>
        <v>8.4009600939111806E-2</v>
      </c>
      <c r="F72" s="102">
        <f t="shared" si="33"/>
        <v>1.0705659440775303E-2</v>
      </c>
      <c r="G72" s="83">
        <f t="shared" si="34"/>
        <v>3.3089038720367593E-2</v>
      </c>
      <c r="I72" s="25">
        <v>3007.5279999999998</v>
      </c>
      <c r="J72" s="223">
        <v>3153.998</v>
      </c>
      <c r="K72" s="31">
        <f t="shared" si="40"/>
        <v>4.3070147276907937E-2</v>
      </c>
      <c r="L72" s="229">
        <f t="shared" si="41"/>
        <v>4.529562942280721E-2</v>
      </c>
      <c r="M72" s="102">
        <f t="shared" si="35"/>
        <v>4.8701125974554609E-2</v>
      </c>
      <c r="N72" s="83">
        <f t="shared" si="36"/>
        <v>5.167110601203969E-2</v>
      </c>
      <c r="P72" s="62">
        <f t="shared" si="37"/>
        <v>4.551536687389901</v>
      </c>
      <c r="Q72" s="236">
        <f t="shared" si="37"/>
        <v>4.7226426451607111</v>
      </c>
      <c r="R72" s="92">
        <f t="shared" ref="R72:R81" si="42">(Q72-P72)/P72</f>
        <v>3.7593008586498187E-2</v>
      </c>
    </row>
    <row r="73" spans="1:18" ht="20.100000000000001" customHeight="1" x14ac:dyDescent="0.25">
      <c r="A73" s="57" t="s">
        <v>161</v>
      </c>
      <c r="B73" s="25">
        <v>2502.5</v>
      </c>
      <c r="C73" s="223">
        <v>2456.96</v>
      </c>
      <c r="D73" s="4">
        <f t="shared" si="38"/>
        <v>3.0797369430844938E-2</v>
      </c>
      <c r="E73" s="229">
        <f t="shared" si="39"/>
        <v>3.0906560662691724E-2</v>
      </c>
      <c r="F73" s="102">
        <f t="shared" si="33"/>
        <v>-1.8197802197802183E-2</v>
      </c>
      <c r="G73" s="83">
        <f t="shared" si="34"/>
        <v>3.5454726772029587E-3</v>
      </c>
      <c r="I73" s="25">
        <v>1782.578</v>
      </c>
      <c r="J73" s="223">
        <v>1779.9670000000001</v>
      </c>
      <c r="K73" s="31">
        <f t="shared" si="40"/>
        <v>2.552790763463416E-2</v>
      </c>
      <c r="L73" s="229">
        <f t="shared" si="41"/>
        <v>2.5562706639898278E-2</v>
      </c>
      <c r="M73" s="102">
        <f t="shared" si="35"/>
        <v>-1.4647325390529202E-3</v>
      </c>
      <c r="N73" s="83">
        <f t="shared" si="36"/>
        <v>1.3631749911577216E-3</v>
      </c>
      <c r="P73" s="62">
        <f t="shared" si="37"/>
        <v>7.1231888111888111</v>
      </c>
      <c r="Q73" s="236">
        <f t="shared" si="37"/>
        <v>7.2445908765303466</v>
      </c>
      <c r="R73" s="92">
        <f t="shared" si="42"/>
        <v>1.7043218782975704E-2</v>
      </c>
    </row>
    <row r="74" spans="1:18" ht="20.100000000000001" customHeight="1" x14ac:dyDescent="0.25">
      <c r="A74" s="57" t="s">
        <v>163</v>
      </c>
      <c r="B74" s="25">
        <v>1252.79</v>
      </c>
      <c r="C74" s="223">
        <v>975.12</v>
      </c>
      <c r="D74" s="4">
        <f t="shared" si="38"/>
        <v>1.5417636942764526E-2</v>
      </c>
      <c r="E74" s="229">
        <f t="shared" si="39"/>
        <v>1.2266217371631589E-2</v>
      </c>
      <c r="F74" s="102">
        <f t="shared" si="33"/>
        <v>-0.22164129662593091</v>
      </c>
      <c r="G74" s="83">
        <f t="shared" si="34"/>
        <v>-0.20440354010358852</v>
      </c>
      <c r="I74" s="25">
        <v>1919.7940000000001</v>
      </c>
      <c r="J74" s="223">
        <v>1480.902</v>
      </c>
      <c r="K74" s="31">
        <f t="shared" si="40"/>
        <v>2.7492947803420022E-2</v>
      </c>
      <c r="L74" s="229">
        <f t="shared" si="41"/>
        <v>2.1267733271705957E-2</v>
      </c>
      <c r="M74" s="102">
        <f t="shared" si="35"/>
        <v>-0.22861411172240356</v>
      </c>
      <c r="N74" s="83">
        <f t="shared" si="36"/>
        <v>-0.22642950389407393</v>
      </c>
      <c r="P74" s="62">
        <f t="shared" si="37"/>
        <v>15.324148500546782</v>
      </c>
      <c r="Q74" s="236">
        <f t="shared" si="37"/>
        <v>15.186869308392815</v>
      </c>
      <c r="R74" s="92">
        <f t="shared" si="42"/>
        <v>-8.9583569455143706E-3</v>
      </c>
    </row>
    <row r="75" spans="1:18" ht="20.100000000000001" customHeight="1" x14ac:dyDescent="0.25">
      <c r="A75" s="57" t="s">
        <v>164</v>
      </c>
      <c r="B75" s="25">
        <v>1885.53</v>
      </c>
      <c r="C75" s="223">
        <v>2041.57</v>
      </c>
      <c r="D75" s="4">
        <f t="shared" si="38"/>
        <v>2.3204541052124297E-2</v>
      </c>
      <c r="E75" s="229">
        <f t="shared" si="39"/>
        <v>2.5681291942942309E-2</v>
      </c>
      <c r="F75" s="102">
        <f t="shared" si="33"/>
        <v>8.2756572422607949E-2</v>
      </c>
      <c r="G75" s="83">
        <f t="shared" si="34"/>
        <v>0.10673561201897913</v>
      </c>
      <c r="I75" s="25">
        <v>1313.3620000000001</v>
      </c>
      <c r="J75" s="223">
        <v>1365.43</v>
      </c>
      <c r="K75" s="31">
        <f t="shared" si="40"/>
        <v>1.8808368456717402E-2</v>
      </c>
      <c r="L75" s="229">
        <f t="shared" si="41"/>
        <v>1.9609400919970037E-2</v>
      </c>
      <c r="M75" s="102">
        <f t="shared" si="35"/>
        <v>3.9644819935402413E-2</v>
      </c>
      <c r="N75" s="83">
        <f t="shared" si="36"/>
        <v>4.2589152009436831E-2</v>
      </c>
      <c r="P75" s="62">
        <f t="shared" si="37"/>
        <v>6.9654792021341478</v>
      </c>
      <c r="Q75" s="236">
        <f t="shared" si="37"/>
        <v>6.6881370709796872</v>
      </c>
      <c r="R75" s="92">
        <f t="shared" si="42"/>
        <v>-3.9816662013646663E-2</v>
      </c>
    </row>
    <row r="76" spans="1:18" ht="20.100000000000001" customHeight="1" x14ac:dyDescent="0.25">
      <c r="A76" s="57" t="s">
        <v>196</v>
      </c>
      <c r="B76" s="25">
        <v>805.41</v>
      </c>
      <c r="C76" s="223">
        <v>1190.29</v>
      </c>
      <c r="D76" s="4">
        <f t="shared" si="38"/>
        <v>9.9118918334852434E-3</v>
      </c>
      <c r="E76" s="229">
        <f t="shared" si="39"/>
        <v>1.4972881158502918E-2</v>
      </c>
      <c r="F76" s="102">
        <f t="shared" si="33"/>
        <v>0.47786841484461334</v>
      </c>
      <c r="G76" s="83">
        <f t="shared" si="34"/>
        <v>0.51059771535441756</v>
      </c>
      <c r="I76" s="25">
        <v>733.86199999999997</v>
      </c>
      <c r="J76" s="223">
        <v>1349.037</v>
      </c>
      <c r="K76" s="31">
        <f t="shared" si="40"/>
        <v>1.0509476360960302E-2</v>
      </c>
      <c r="L76" s="229">
        <f t="shared" si="41"/>
        <v>1.9373975516045215E-2</v>
      </c>
      <c r="M76" s="102">
        <f t="shared" si="35"/>
        <v>0.83827068304395114</v>
      </c>
      <c r="N76" s="83">
        <f t="shared" si="36"/>
        <v>0.84347676807324024</v>
      </c>
      <c r="P76" s="62">
        <f t="shared" si="37"/>
        <v>9.1116574167194351</v>
      </c>
      <c r="Q76" s="236">
        <f t="shared" si="37"/>
        <v>11.333683388081896</v>
      </c>
      <c r="R76" s="92">
        <f t="shared" si="42"/>
        <v>0.2438662769832802</v>
      </c>
    </row>
    <row r="77" spans="1:18" ht="20.100000000000001" customHeight="1" x14ac:dyDescent="0.25">
      <c r="A77" s="57" t="s">
        <v>165</v>
      </c>
      <c r="B77" s="25">
        <v>1572.51</v>
      </c>
      <c r="C77" s="223">
        <v>1474.27</v>
      </c>
      <c r="D77" s="4">
        <f t="shared" si="38"/>
        <v>1.9352316245233956E-2</v>
      </c>
      <c r="E77" s="229">
        <f t="shared" si="39"/>
        <v>1.8545118841245493E-2</v>
      </c>
      <c r="F77" s="102">
        <f t="shared" si="33"/>
        <v>-6.2473370598597151E-2</v>
      </c>
      <c r="G77" s="83">
        <f t="shared" si="34"/>
        <v>-4.1710635241776706E-2</v>
      </c>
      <c r="I77" s="25">
        <v>1339.6610000000001</v>
      </c>
      <c r="J77" s="223">
        <v>1251.71</v>
      </c>
      <c r="K77" s="31">
        <f t="shared" si="40"/>
        <v>1.918499065382925E-2</v>
      </c>
      <c r="L77" s="229">
        <f t="shared" si="41"/>
        <v>1.7976229631351072E-2</v>
      </c>
      <c r="M77" s="102">
        <f t="shared" si="35"/>
        <v>-6.5651683522921112E-2</v>
      </c>
      <c r="N77" s="83">
        <f t="shared" si="36"/>
        <v>-6.300555701531782E-2</v>
      </c>
      <c r="P77" s="62">
        <f t="shared" si="37"/>
        <v>8.5192526597605109</v>
      </c>
      <c r="Q77" s="236">
        <f t="shared" si="37"/>
        <v>8.4903715058978353</v>
      </c>
      <c r="R77" s="92">
        <f t="shared" si="42"/>
        <v>-3.39010415773812E-3</v>
      </c>
    </row>
    <row r="78" spans="1:18" ht="20.100000000000001" customHeight="1" x14ac:dyDescent="0.25">
      <c r="A78" s="57" t="s">
        <v>168</v>
      </c>
      <c r="B78" s="25">
        <v>1656.14</v>
      </c>
      <c r="C78" s="223">
        <v>1563.16</v>
      </c>
      <c r="D78" s="4">
        <f t="shared" si="38"/>
        <v>2.038152064303678E-2</v>
      </c>
      <c r="E78" s="229">
        <f t="shared" si="39"/>
        <v>1.9663282823282915E-2</v>
      </c>
      <c r="F78" s="102">
        <f t="shared" si="33"/>
        <v>-5.6142596640380654E-2</v>
      </c>
      <c r="G78" s="83">
        <f t="shared" si="34"/>
        <v>-3.5239658136069794E-2</v>
      </c>
      <c r="I78" s="25">
        <v>995.87099999999998</v>
      </c>
      <c r="J78" s="223">
        <v>986.58299999999997</v>
      </c>
      <c r="K78" s="31">
        <f t="shared" si="40"/>
        <v>1.426164964675361E-2</v>
      </c>
      <c r="L78" s="229">
        <f t="shared" si="41"/>
        <v>1.4168651331688037E-2</v>
      </c>
      <c r="M78" s="102">
        <f t="shared" si="35"/>
        <v>-9.3265091563064003E-3</v>
      </c>
      <c r="N78" s="83">
        <f t="shared" si="36"/>
        <v>-6.5208666156472478E-3</v>
      </c>
      <c r="P78" s="62">
        <f t="shared" si="37"/>
        <v>6.0132054053401269</v>
      </c>
      <c r="Q78" s="236">
        <f t="shared" si="37"/>
        <v>6.3114652370838549</v>
      </c>
      <c r="R78" s="92">
        <f t="shared" si="42"/>
        <v>4.9600805500316578E-2</v>
      </c>
    </row>
    <row r="79" spans="1:18" ht="20.100000000000001" customHeight="1" x14ac:dyDescent="0.25">
      <c r="A79" s="57" t="s">
        <v>174</v>
      </c>
      <c r="B79" s="25">
        <v>594.73</v>
      </c>
      <c r="C79" s="223">
        <v>746.56</v>
      </c>
      <c r="D79" s="4">
        <f t="shared" si="38"/>
        <v>7.3191286799626012E-3</v>
      </c>
      <c r="E79" s="229">
        <f t="shared" si="39"/>
        <v>9.3911182633576173E-3</v>
      </c>
      <c r="F79" s="102">
        <f t="shared" si="33"/>
        <v>0.25529231752223686</v>
      </c>
      <c r="G79" s="83">
        <f t="shared" si="34"/>
        <v>0.28309238353295402</v>
      </c>
      <c r="I79" s="25">
        <v>604.04899999999998</v>
      </c>
      <c r="J79" s="223">
        <v>859.50199999999995</v>
      </c>
      <c r="K79" s="31">
        <f t="shared" si="40"/>
        <v>8.6504529276099727E-3</v>
      </c>
      <c r="L79" s="229">
        <f t="shared" si="41"/>
        <v>1.234359821412748E-2</v>
      </c>
      <c r="M79" s="102">
        <f t="shared" si="35"/>
        <v>0.42290112225994908</v>
      </c>
      <c r="N79" s="83">
        <f t="shared" si="36"/>
        <v>0.42693085754272569</v>
      </c>
      <c r="P79" s="62">
        <f t="shared" si="37"/>
        <v>10.15669295310477</v>
      </c>
      <c r="Q79" s="236">
        <f t="shared" si="37"/>
        <v>11.512832190312903</v>
      </c>
      <c r="R79" s="92">
        <f t="shared" si="42"/>
        <v>0.13352173226754666</v>
      </c>
    </row>
    <row r="80" spans="1:18" ht="20.100000000000001" customHeight="1" x14ac:dyDescent="0.25">
      <c r="A80" s="57" t="s">
        <v>178</v>
      </c>
      <c r="B80" s="25">
        <v>1574.78</v>
      </c>
      <c r="C80" s="223">
        <v>1079.83</v>
      </c>
      <c r="D80" s="4">
        <f t="shared" si="38"/>
        <v>1.9380252320601796E-2</v>
      </c>
      <c r="E80" s="229">
        <f t="shared" si="39"/>
        <v>1.3583384100837783E-2</v>
      </c>
      <c r="F80" s="102">
        <f t="shared" si="33"/>
        <v>-0.31429787017869165</v>
      </c>
      <c r="G80" s="83">
        <f t="shared" si="34"/>
        <v>-0.29911211288006639</v>
      </c>
      <c r="I80" s="25">
        <v>1134.1130000000001</v>
      </c>
      <c r="J80" s="223">
        <v>774.19899999999996</v>
      </c>
      <c r="K80" s="31">
        <f t="shared" si="40"/>
        <v>1.6241382935971303E-2</v>
      </c>
      <c r="L80" s="229">
        <f t="shared" si="41"/>
        <v>1.1118533050277114E-2</v>
      </c>
      <c r="M80" s="102">
        <f t="shared" si="35"/>
        <v>-0.31735285637321864</v>
      </c>
      <c r="N80" s="83">
        <f t="shared" si="36"/>
        <v>-0.31541956161554052</v>
      </c>
      <c r="P80" s="62">
        <f t="shared" si="37"/>
        <v>7.2017234153342056</v>
      </c>
      <c r="Q80" s="236">
        <f t="shared" si="37"/>
        <v>7.1696378133595111</v>
      </c>
      <c r="R80" s="92">
        <f t="shared" si="42"/>
        <v>-4.4552671804052452E-3</v>
      </c>
    </row>
    <row r="81" spans="1:18" ht="20.100000000000001" customHeight="1" x14ac:dyDescent="0.25">
      <c r="A81" s="57" t="s">
        <v>195</v>
      </c>
      <c r="B81" s="25">
        <v>553.4</v>
      </c>
      <c r="C81" s="223">
        <v>494.34</v>
      </c>
      <c r="D81" s="4">
        <f t="shared" si="38"/>
        <v>6.8104952020098253E-3</v>
      </c>
      <c r="E81" s="229">
        <f t="shared" si="39"/>
        <v>6.218395577459554E-3</v>
      </c>
      <c r="F81" s="102">
        <f t="shared" si="33"/>
        <v>-0.1067220816769064</v>
      </c>
      <c r="G81" s="83">
        <f t="shared" si="34"/>
        <v>-8.693929104825425E-2</v>
      </c>
      <c r="I81" s="25">
        <v>1115.171</v>
      </c>
      <c r="J81" s="223">
        <v>689.48199999999997</v>
      </c>
      <c r="K81" s="31">
        <f t="shared" si="40"/>
        <v>1.5970118718408179E-2</v>
      </c>
      <c r="L81" s="229">
        <f t="shared" si="41"/>
        <v>9.9018836301405268E-3</v>
      </c>
      <c r="M81" s="102">
        <f t="shared" si="35"/>
        <v>-0.38172531387562991</v>
      </c>
      <c r="N81" s="83">
        <f t="shared" si="36"/>
        <v>-0.37997432550535876</v>
      </c>
      <c r="P81" s="62">
        <f t="shared" si="37"/>
        <v>20.151264907842432</v>
      </c>
      <c r="Q81" s="236">
        <f t="shared" si="37"/>
        <v>13.947525994254965</v>
      </c>
      <c r="R81" s="92">
        <f t="shared" si="42"/>
        <v>-0.30785853602535429</v>
      </c>
    </row>
    <row r="82" spans="1:18" ht="20.100000000000001" customHeight="1" x14ac:dyDescent="0.25">
      <c r="A82" s="57" t="s">
        <v>175</v>
      </c>
      <c r="B82" s="25">
        <v>368.21</v>
      </c>
      <c r="C82" s="223">
        <v>621.26</v>
      </c>
      <c r="D82" s="4">
        <f t="shared" si="38"/>
        <v>4.5314283309216439E-3</v>
      </c>
      <c r="E82" s="229">
        <f t="shared" si="39"/>
        <v>7.8149460623306282E-3</v>
      </c>
      <c r="F82" s="102">
        <f t="shared" ref="F82:F87" si="43">(C82-B82)/B82</f>
        <v>0.68724369245810824</v>
      </c>
      <c r="G82" s="83">
        <f t="shared" ref="G82:G87" si="44">(E82-D82)/D82</f>
        <v>0.72460987830323953</v>
      </c>
      <c r="I82" s="25">
        <v>371.54300000000001</v>
      </c>
      <c r="J82" s="223">
        <v>602.56799999999998</v>
      </c>
      <c r="K82" s="31">
        <f t="shared" si="40"/>
        <v>5.3207856185226565E-3</v>
      </c>
      <c r="L82" s="229">
        <f t="shared" si="41"/>
        <v>8.6536823517459737E-3</v>
      </c>
      <c r="M82" s="102">
        <f t="shared" ref="M82:M87" si="45">(J82-I82)/I82</f>
        <v>0.6217988227472997</v>
      </c>
      <c r="N82" s="83">
        <f t="shared" ref="N82:N87" si="46">(L82-K82)/K82</f>
        <v>0.62639184740330001</v>
      </c>
      <c r="P82" s="62">
        <f t="shared" ref="P82:P87" si="47">(I82/B82)*10</f>
        <v>10.090518997311317</v>
      </c>
      <c r="Q82" s="236">
        <f t="shared" ref="Q82:Q87" si="48">(J82/C82)*10</f>
        <v>9.6991275794353413</v>
      </c>
      <c r="R82" s="92">
        <f t="shared" ref="R82:R87" si="49">(Q82-P82)/P82</f>
        <v>-3.8788036371594448E-2</v>
      </c>
    </row>
    <row r="83" spans="1:18" ht="20.100000000000001" customHeight="1" x14ac:dyDescent="0.25">
      <c r="A83" s="57" t="s">
        <v>177</v>
      </c>
      <c r="B83" s="25">
        <v>1146.3399999999999</v>
      </c>
      <c r="C83" s="223">
        <v>555.01</v>
      </c>
      <c r="D83" s="4">
        <f t="shared" si="38"/>
        <v>1.4107594994347565E-2</v>
      </c>
      <c r="E83" s="229">
        <f t="shared" si="39"/>
        <v>6.9815748866080569E-3</v>
      </c>
      <c r="F83" s="102">
        <f t="shared" si="43"/>
        <v>-0.5158417223511349</v>
      </c>
      <c r="G83" s="83">
        <f t="shared" si="44"/>
        <v>-0.50511941337943589</v>
      </c>
      <c r="I83" s="25">
        <v>749.70100000000002</v>
      </c>
      <c r="J83" s="223">
        <v>498.39299999999997</v>
      </c>
      <c r="K83" s="31">
        <f t="shared" si="40"/>
        <v>1.0736303197724232E-2</v>
      </c>
      <c r="L83" s="229">
        <f t="shared" si="41"/>
        <v>7.1575900285672832E-3</v>
      </c>
      <c r="M83" s="102">
        <f t="shared" si="45"/>
        <v>-0.33521097077368184</v>
      </c>
      <c r="N83" s="83">
        <f t="shared" si="46"/>
        <v>-0.33332825119129705</v>
      </c>
      <c r="P83" s="62">
        <f t="shared" si="47"/>
        <v>6.5399532424935014</v>
      </c>
      <c r="Q83" s="236">
        <f t="shared" si="48"/>
        <v>8.9798922541936186</v>
      </c>
      <c r="R83" s="92">
        <f t="shared" si="49"/>
        <v>0.37308202692437548</v>
      </c>
    </row>
    <row r="84" spans="1:18" ht="20.100000000000001" customHeight="1" x14ac:dyDescent="0.25">
      <c r="A84" s="57" t="s">
        <v>169</v>
      </c>
      <c r="B84" s="25">
        <v>477.18</v>
      </c>
      <c r="C84" s="223">
        <v>647.61</v>
      </c>
      <c r="D84" s="4">
        <f t="shared" si="38"/>
        <v>5.8724830149892455E-3</v>
      </c>
      <c r="E84" s="229">
        <f t="shared" si="39"/>
        <v>8.1464076544859442E-3</v>
      </c>
      <c r="F84" s="102">
        <f t="shared" si="43"/>
        <v>0.3571608198164215</v>
      </c>
      <c r="G84" s="83">
        <f t="shared" si="44"/>
        <v>0.38721689508383583</v>
      </c>
      <c r="I84" s="25">
        <v>296.64299999999997</v>
      </c>
      <c r="J84" s="223">
        <v>455.512</v>
      </c>
      <c r="K84" s="31">
        <f t="shared" si="40"/>
        <v>4.2481591854386068E-3</v>
      </c>
      <c r="L84" s="229">
        <f t="shared" si="41"/>
        <v>6.5417615197098282E-3</v>
      </c>
      <c r="M84" s="102">
        <f t="shared" si="45"/>
        <v>0.53555620729294151</v>
      </c>
      <c r="N84" s="83">
        <f t="shared" si="46"/>
        <v>0.53990498805529474</v>
      </c>
      <c r="P84" s="62">
        <f t="shared" si="47"/>
        <v>6.216584936501949</v>
      </c>
      <c r="Q84" s="236">
        <f t="shared" si="48"/>
        <v>7.0337394419480859</v>
      </c>
      <c r="R84" s="92">
        <f t="shared" si="49"/>
        <v>0.13144749308387105</v>
      </c>
    </row>
    <row r="85" spans="1:18" ht="20.100000000000001" customHeight="1" x14ac:dyDescent="0.25">
      <c r="A85" s="57" t="s">
        <v>176</v>
      </c>
      <c r="B85" s="25">
        <v>435.87</v>
      </c>
      <c r="C85" s="223">
        <v>584.54999999999995</v>
      </c>
      <c r="D85" s="4">
        <f t="shared" si="38"/>
        <v>5.3640956698590946E-3</v>
      </c>
      <c r="E85" s="229">
        <f t="shared" si="39"/>
        <v>7.3531640870736379E-3</v>
      </c>
      <c r="F85" s="102">
        <f t="shared" si="43"/>
        <v>0.34111088168490594</v>
      </c>
      <c r="G85" s="83">
        <f t="shared" si="44"/>
        <v>0.3708115103895589</v>
      </c>
      <c r="I85" s="25">
        <v>264.16399999999999</v>
      </c>
      <c r="J85" s="223">
        <v>386.28199999999998</v>
      </c>
      <c r="K85" s="31">
        <f t="shared" si="40"/>
        <v>3.7830345670122139E-3</v>
      </c>
      <c r="L85" s="229">
        <f t="shared" si="41"/>
        <v>5.547526131817717E-3</v>
      </c>
      <c r="M85" s="102">
        <f t="shared" si="45"/>
        <v>0.46228100725307009</v>
      </c>
      <c r="N85" s="83">
        <f t="shared" si="46"/>
        <v>0.46642226856496138</v>
      </c>
      <c r="P85" s="62">
        <f t="shared" si="47"/>
        <v>6.0606144033771532</v>
      </c>
      <c r="Q85" s="236">
        <f t="shared" si="48"/>
        <v>6.6081943375245924</v>
      </c>
      <c r="R85" s="92">
        <f t="shared" si="49"/>
        <v>9.0350564761604288E-2</v>
      </c>
    </row>
    <row r="86" spans="1:18" ht="20.100000000000001" customHeight="1" x14ac:dyDescent="0.25">
      <c r="A86" s="57" t="s">
        <v>170</v>
      </c>
      <c r="B86" s="25">
        <v>202.18</v>
      </c>
      <c r="C86" s="223">
        <v>198.11</v>
      </c>
      <c r="D86" s="4">
        <f t="shared" si="38"/>
        <v>2.4881567039073847E-3</v>
      </c>
      <c r="E86" s="229">
        <f t="shared" si="39"/>
        <v>2.4920628471305425E-3</v>
      </c>
      <c r="F86" s="102">
        <f t="shared" si="43"/>
        <v>-2.0130576713819334E-2</v>
      </c>
      <c r="G86" s="83">
        <f t="shared" si="44"/>
        <v>1.5698943788482775E-3</v>
      </c>
      <c r="I86" s="25">
        <v>273.89100000000002</v>
      </c>
      <c r="J86" s="223">
        <v>348.06099999999998</v>
      </c>
      <c r="K86" s="31">
        <f t="shared" si="40"/>
        <v>3.9223327955116606E-3</v>
      </c>
      <c r="L86" s="229">
        <f t="shared" si="41"/>
        <v>4.9986214552234023E-3</v>
      </c>
      <c r="M86" s="102">
        <f t="shared" si="45"/>
        <v>0.27080115812494737</v>
      </c>
      <c r="N86" s="83">
        <f t="shared" si="46"/>
        <v>0.27440013783209388</v>
      </c>
      <c r="P86" s="62">
        <f t="shared" si="47"/>
        <v>13.546888910871502</v>
      </c>
      <c r="Q86" s="236">
        <f t="shared" si="48"/>
        <v>17.569077785068899</v>
      </c>
      <c r="R86" s="92">
        <f t="shared" si="49"/>
        <v>0.29690867775327762</v>
      </c>
    </row>
    <row r="87" spans="1:18" ht="20.100000000000001" customHeight="1" x14ac:dyDescent="0.25">
      <c r="A87" s="57" t="s">
        <v>202</v>
      </c>
      <c r="B87" s="25">
        <v>627.20000000000005</v>
      </c>
      <c r="C87" s="223">
        <v>568.89</v>
      </c>
      <c r="D87" s="4">
        <f t="shared" si="38"/>
        <v>7.7187253174928853E-3</v>
      </c>
      <c r="E87" s="229">
        <f t="shared" si="39"/>
        <v>7.1561740099141593E-3</v>
      </c>
      <c r="F87" s="102">
        <f t="shared" si="43"/>
        <v>-9.2968750000000086E-2</v>
      </c>
      <c r="G87" s="83">
        <f t="shared" si="44"/>
        <v>-7.2881374118058131E-2</v>
      </c>
      <c r="I87" s="25">
        <v>288.35899999999998</v>
      </c>
      <c r="J87" s="223">
        <v>251.636</v>
      </c>
      <c r="K87" s="31">
        <f t="shared" si="40"/>
        <v>4.1295258426927023E-3</v>
      </c>
      <c r="L87" s="229">
        <f t="shared" si="41"/>
        <v>3.6138294968600221E-3</v>
      </c>
      <c r="M87" s="102">
        <f t="shared" si="45"/>
        <v>-0.12735166927337099</v>
      </c>
      <c r="N87" s="83">
        <f t="shared" si="46"/>
        <v>-0.12488028056422447</v>
      </c>
      <c r="P87" s="62">
        <f t="shared" si="47"/>
        <v>4.5975605867346934</v>
      </c>
      <c r="Q87" s="236">
        <f t="shared" si="48"/>
        <v>4.4232804232804233</v>
      </c>
      <c r="R87" s="92">
        <f t="shared" si="49"/>
        <v>-3.7907094461597603E-2</v>
      </c>
    </row>
    <row r="88" spans="1:18" ht="20.100000000000001" customHeight="1" x14ac:dyDescent="0.25">
      <c r="A88" s="57" t="s">
        <v>179</v>
      </c>
      <c r="B88" s="25">
        <v>296.91000000000003</v>
      </c>
      <c r="C88" s="223">
        <v>198.5</v>
      </c>
      <c r="D88" s="4">
        <f t="shared" si="38"/>
        <v>3.653964818266602E-3</v>
      </c>
      <c r="E88" s="229">
        <f t="shared" si="39"/>
        <v>2.4969687302781921E-3</v>
      </c>
      <c r="F88" s="102">
        <f t="shared" ref="F88:F94" si="50">(C88-B88)/B88</f>
        <v>-0.33144723990434816</v>
      </c>
      <c r="G88" s="83">
        <f t="shared" ref="G88:G94" si="51">(E88-D88)/D88</f>
        <v>-0.31664127749792492</v>
      </c>
      <c r="I88" s="25">
        <v>275.62200000000001</v>
      </c>
      <c r="J88" s="223">
        <v>240.839</v>
      </c>
      <c r="K88" s="31">
        <f t="shared" si="40"/>
        <v>3.9471220659478218E-3</v>
      </c>
      <c r="L88" s="229">
        <f t="shared" si="41"/>
        <v>3.4587701370005519E-3</v>
      </c>
      <c r="M88" s="102">
        <f t="shared" ref="M88:M94" si="52">(J88-I88)/I88</f>
        <v>-0.12619819898266471</v>
      </c>
      <c r="N88" s="83">
        <f t="shared" ref="N88:N94" si="53">(L88-K88)/K88</f>
        <v>-0.12372354358136682</v>
      </c>
      <c r="P88" s="62">
        <f t="shared" ref="P88:P94" si="54">(I88/B88)*10</f>
        <v>9.2830150550671924</v>
      </c>
      <c r="Q88" s="236">
        <f t="shared" ref="Q88:Q94" si="55">(J88/C88)*10</f>
        <v>12.132947103274558</v>
      </c>
      <c r="R88" s="92">
        <f t="shared" ref="R88:R94" si="56">(Q88-P88)/P88</f>
        <v>0.3070050012093552</v>
      </c>
    </row>
    <row r="89" spans="1:18" ht="20.100000000000001" customHeight="1" x14ac:dyDescent="0.25">
      <c r="A89" s="57" t="s">
        <v>217</v>
      </c>
      <c r="B89" s="25">
        <v>61.11</v>
      </c>
      <c r="C89" s="223">
        <v>113.67</v>
      </c>
      <c r="D89" s="4">
        <f t="shared" si="38"/>
        <v>7.5205883952804561E-4</v>
      </c>
      <c r="E89" s="229">
        <f t="shared" si="39"/>
        <v>1.4298762497265596E-3</v>
      </c>
      <c r="F89" s="102">
        <f t="shared" si="50"/>
        <v>0.86008836524300447</v>
      </c>
      <c r="G89" s="83">
        <f t="shared" si="51"/>
        <v>0.90128241910417295</v>
      </c>
      <c r="I89" s="25">
        <v>32.700000000000003</v>
      </c>
      <c r="J89" s="223">
        <v>199.03700000000001</v>
      </c>
      <c r="K89" s="31">
        <f t="shared" si="40"/>
        <v>4.6828951083909774E-4</v>
      </c>
      <c r="L89" s="229">
        <f t="shared" si="41"/>
        <v>2.8584375111928668E-3</v>
      </c>
      <c r="M89" s="102">
        <f t="shared" si="52"/>
        <v>5.086758409785932</v>
      </c>
      <c r="N89" s="83">
        <f t="shared" si="53"/>
        <v>5.1039964488442573</v>
      </c>
      <c r="P89" s="62">
        <f t="shared" si="54"/>
        <v>5.3510063819342175</v>
      </c>
      <c r="Q89" s="236">
        <f t="shared" si="55"/>
        <v>17.510073018386556</v>
      </c>
      <c r="R89" s="92">
        <f t="shared" si="56"/>
        <v>2.2722952971058175</v>
      </c>
    </row>
    <row r="90" spans="1:18" ht="20.100000000000001" customHeight="1" x14ac:dyDescent="0.25">
      <c r="A90" s="57" t="s">
        <v>203</v>
      </c>
      <c r="B90" s="25">
        <v>442.29</v>
      </c>
      <c r="C90" s="223">
        <v>281.77</v>
      </c>
      <c r="D90" s="4">
        <f t="shared" si="38"/>
        <v>5.4431043059214416E-3</v>
      </c>
      <c r="E90" s="229">
        <f t="shared" si="39"/>
        <v>3.5444376782392249E-3</v>
      </c>
      <c r="F90" s="102">
        <f t="shared" si="50"/>
        <v>-0.36292929978068694</v>
      </c>
      <c r="G90" s="83">
        <f t="shared" si="51"/>
        <v>-0.34882054815975072</v>
      </c>
      <c r="I90" s="25">
        <v>249.81</v>
      </c>
      <c r="J90" s="223">
        <v>163.864</v>
      </c>
      <c r="K90" s="31">
        <f t="shared" si="40"/>
        <v>3.5774740887680426E-3</v>
      </c>
      <c r="L90" s="229">
        <f t="shared" si="41"/>
        <v>2.3533061909801088E-3</v>
      </c>
      <c r="M90" s="102">
        <f t="shared" si="52"/>
        <v>-0.34404547456066609</v>
      </c>
      <c r="N90" s="83">
        <f t="shared" si="53"/>
        <v>-0.34218777478539181</v>
      </c>
      <c r="P90" s="62">
        <f t="shared" si="54"/>
        <v>5.6481041850369662</v>
      </c>
      <c r="Q90" s="236">
        <f t="shared" si="55"/>
        <v>5.8155232991446928</v>
      </c>
      <c r="R90" s="92">
        <f t="shared" si="56"/>
        <v>2.9641647643691763E-2</v>
      </c>
    </row>
    <row r="91" spans="1:18" ht="20.100000000000001" customHeight="1" x14ac:dyDescent="0.25">
      <c r="A91" s="57" t="s">
        <v>222</v>
      </c>
      <c r="B91" s="25">
        <v>187.04</v>
      </c>
      <c r="C91" s="223">
        <v>213.06</v>
      </c>
      <c r="D91" s="4">
        <f t="shared" si="38"/>
        <v>2.3018341571809137E-3</v>
      </c>
      <c r="E91" s="229">
        <f t="shared" si="39"/>
        <v>2.6801217011237864E-3</v>
      </c>
      <c r="F91" s="102">
        <f t="shared" si="50"/>
        <v>0.13911462788708304</v>
      </c>
      <c r="G91" s="83">
        <f t="shared" si="51"/>
        <v>0.16434178924782589</v>
      </c>
      <c r="I91" s="25">
        <v>138.958</v>
      </c>
      <c r="J91" s="223">
        <v>151.03</v>
      </c>
      <c r="K91" s="31">
        <f t="shared" si="40"/>
        <v>1.9899869678036493E-3</v>
      </c>
      <c r="L91" s="229">
        <f t="shared" si="41"/>
        <v>2.1689927868459567E-3</v>
      </c>
      <c r="M91" s="102">
        <f t="shared" si="52"/>
        <v>8.687517091495274E-2</v>
      </c>
      <c r="N91" s="83">
        <f t="shared" si="53"/>
        <v>8.9953261975316501E-2</v>
      </c>
      <c r="P91" s="62">
        <f t="shared" si="54"/>
        <v>7.4293199315654412</v>
      </c>
      <c r="Q91" s="236">
        <f t="shared" si="55"/>
        <v>7.0886135360931188</v>
      </c>
      <c r="R91" s="92">
        <f t="shared" si="56"/>
        <v>-4.5859701643045508E-2</v>
      </c>
    </row>
    <row r="92" spans="1:18" ht="20.100000000000001" customHeight="1" x14ac:dyDescent="0.25">
      <c r="A92" s="57" t="s">
        <v>192</v>
      </c>
      <c r="B92" s="25">
        <v>126.2</v>
      </c>
      <c r="C92" s="223">
        <v>303.63</v>
      </c>
      <c r="D92" s="4">
        <f t="shared" si="38"/>
        <v>1.5530981107582942E-3</v>
      </c>
      <c r="E92" s="229">
        <f t="shared" si="39"/>
        <v>3.8194187182587782E-3</v>
      </c>
      <c r="F92" s="102">
        <f t="shared" si="50"/>
        <v>1.4059429477020602</v>
      </c>
      <c r="G92" s="83">
        <f t="shared" si="51"/>
        <v>1.459225654710224</v>
      </c>
      <c r="I92" s="25">
        <v>66.091999999999999</v>
      </c>
      <c r="J92" s="223">
        <v>146.18899999999999</v>
      </c>
      <c r="K92" s="31">
        <f t="shared" si="40"/>
        <v>9.4648900154060067E-4</v>
      </c>
      <c r="L92" s="229">
        <f t="shared" si="41"/>
        <v>2.0994695525142259E-3</v>
      </c>
      <c r="M92" s="102">
        <f t="shared" si="52"/>
        <v>1.2119015917206317</v>
      </c>
      <c r="N92" s="83">
        <f t="shared" si="53"/>
        <v>1.2181658203073868</v>
      </c>
      <c r="P92" s="62">
        <f t="shared" si="54"/>
        <v>5.237083993660856</v>
      </c>
      <c r="Q92" s="236">
        <f t="shared" si="55"/>
        <v>4.8147086914995221</v>
      </c>
      <c r="R92" s="92">
        <f t="shared" si="56"/>
        <v>-8.0650855069842542E-2</v>
      </c>
    </row>
    <row r="93" spans="1:18" ht="20.100000000000001" customHeight="1" x14ac:dyDescent="0.25">
      <c r="A93" s="57" t="s">
        <v>199</v>
      </c>
      <c r="B93" s="25">
        <v>275.58</v>
      </c>
      <c r="C93" s="223">
        <v>313.07</v>
      </c>
      <c r="D93" s="4">
        <f t="shared" si="38"/>
        <v>3.3914641629379612E-3</v>
      </c>
      <c r="E93" s="229">
        <f t="shared" si="39"/>
        <v>3.9381662488070209E-3</v>
      </c>
      <c r="F93" s="102">
        <f t="shared" si="50"/>
        <v>0.13604035125916253</v>
      </c>
      <c r="G93" s="83">
        <f t="shared" si="51"/>
        <v>0.16119942880229701</v>
      </c>
      <c r="I93" s="25">
        <v>116.114</v>
      </c>
      <c r="J93" s="223">
        <v>133.19399999999999</v>
      </c>
      <c r="K93" s="31">
        <f t="shared" si="40"/>
        <v>1.6628430661030883E-3</v>
      </c>
      <c r="L93" s="229">
        <f t="shared" si="41"/>
        <v>1.9128439730593944E-3</v>
      </c>
      <c r="M93" s="102">
        <f t="shared" si="52"/>
        <v>0.14709681864374652</v>
      </c>
      <c r="N93" s="83">
        <f t="shared" si="53"/>
        <v>0.15034546076689551</v>
      </c>
      <c r="P93" s="62">
        <f t="shared" si="54"/>
        <v>4.2134407431598815</v>
      </c>
      <c r="Q93" s="236">
        <f t="shared" si="55"/>
        <v>4.2544478870540132</v>
      </c>
      <c r="R93" s="92">
        <f t="shared" si="56"/>
        <v>9.7324600946869649E-3</v>
      </c>
    </row>
    <row r="94" spans="1:18" ht="20.100000000000001" customHeight="1" x14ac:dyDescent="0.25">
      <c r="A94" s="57" t="s">
        <v>208</v>
      </c>
      <c r="B94" s="25">
        <v>57.26</v>
      </c>
      <c r="C94" s="223">
        <v>204.05</v>
      </c>
      <c r="D94" s="4">
        <f t="shared" si="38"/>
        <v>7.0467827117289949E-4</v>
      </c>
      <c r="E94" s="229">
        <f t="shared" si="39"/>
        <v>2.5667832212255171E-3</v>
      </c>
      <c r="F94" s="102">
        <f t="shared" si="50"/>
        <v>2.5635696821515896</v>
      </c>
      <c r="G94" s="83">
        <f t="shared" si="51"/>
        <v>2.6424895249760474</v>
      </c>
      <c r="I94" s="25">
        <v>44.533999999999999</v>
      </c>
      <c r="J94" s="223">
        <v>128.99600000000001</v>
      </c>
      <c r="K94" s="31">
        <f t="shared" si="40"/>
        <v>6.3776162311034786E-4</v>
      </c>
      <c r="L94" s="229">
        <f t="shared" ref="L94" si="57">J94/$J$96</f>
        <v>1.8525550786729857E-3</v>
      </c>
      <c r="M94" s="102">
        <f t="shared" si="52"/>
        <v>1.896573404589752</v>
      </c>
      <c r="N94" s="83">
        <f t="shared" si="53"/>
        <v>1.9047766619103232</v>
      </c>
      <c r="P94" s="62">
        <f t="shared" si="54"/>
        <v>7.777506112469438</v>
      </c>
      <c r="Q94" s="236">
        <f t="shared" si="55"/>
        <v>6.3217838765008585</v>
      </c>
      <c r="R94" s="92">
        <f t="shared" si="56"/>
        <v>-0.18717082505851901</v>
      </c>
    </row>
    <row r="95" spans="1:18" ht="20.100000000000001" customHeight="1" thickBot="1" x14ac:dyDescent="0.3">
      <c r="A95" s="14" t="s">
        <v>18</v>
      </c>
      <c r="B95" s="25">
        <f>B96-SUM(B68:B94)</f>
        <v>2502.6699999999983</v>
      </c>
      <c r="C95" s="227">
        <f>C96-SUM(C68:C94)</f>
        <v>2359.4600000000064</v>
      </c>
      <c r="D95" s="4">
        <f t="shared" si="38"/>
        <v>3.0799461559837222E-2</v>
      </c>
      <c r="E95" s="229">
        <f t="shared" si="39"/>
        <v>2.9680089875779341E-2</v>
      </c>
      <c r="F95" s="102">
        <f>(C95-B95)/B95</f>
        <v>-5.7222885957793859E-2</v>
      </c>
      <c r="G95" s="83">
        <f>(E95-D95)/D95</f>
        <v>-3.6343871852537568E-2</v>
      </c>
      <c r="I95" s="25">
        <f>I96-SUM(I68:I94)</f>
        <v>1688.6720000000205</v>
      </c>
      <c r="J95" s="227">
        <f>J96-SUM(J68:J94)</f>
        <v>1565.5710000000108</v>
      </c>
      <c r="K95" s="31">
        <f t="shared" si="40"/>
        <v>2.4183100454057808E-2</v>
      </c>
      <c r="L95" s="229">
        <f t="shared" si="41"/>
        <v>2.2483693347647715E-2</v>
      </c>
      <c r="M95" s="102">
        <f>(J95-I95)/I95</f>
        <v>-7.2898111652238071E-2</v>
      </c>
      <c r="N95" s="83">
        <f>(L95-K95)/K95</f>
        <v>-7.0272507432972281E-2</v>
      </c>
      <c r="P95" s="62">
        <f t="shared" si="37"/>
        <v>6.7474816895556415</v>
      </c>
      <c r="Q95" s="236">
        <f t="shared" si="37"/>
        <v>6.6352936688903679</v>
      </c>
      <c r="R95" s="92">
        <f>(Q95-P95)/P95</f>
        <v>-1.6626650627141141E-2</v>
      </c>
    </row>
    <row r="96" spans="1:18" ht="26.25" customHeight="1" thickBot="1" x14ac:dyDescent="0.3">
      <c r="A96" s="18" t="s">
        <v>19</v>
      </c>
      <c r="B96" s="23">
        <v>81256.939999999959</v>
      </c>
      <c r="C96" s="242">
        <v>79496.390000000014</v>
      </c>
      <c r="D96" s="20">
        <f>SUM(D68:D95)</f>
        <v>1.0000000000000004</v>
      </c>
      <c r="E96" s="243">
        <f>SUM(E68:E95)</f>
        <v>0.99999999999999978</v>
      </c>
      <c r="F96" s="103">
        <f>(C96-B96)/B96</f>
        <v>-2.1666457043545397E-2</v>
      </c>
      <c r="G96" s="99">
        <v>0</v>
      </c>
      <c r="H96" s="2"/>
      <c r="I96" s="23">
        <v>69828.598000000013</v>
      </c>
      <c r="J96" s="242">
        <v>69631.398000000016</v>
      </c>
      <c r="K96" s="30">
        <f t="shared" si="40"/>
        <v>1</v>
      </c>
      <c r="L96" s="243">
        <f t="shared" si="41"/>
        <v>1</v>
      </c>
      <c r="M96" s="103">
        <f>(J96-I96)/I96</f>
        <v>-2.824057845182529E-3</v>
      </c>
      <c r="N96" s="99">
        <f>(L96-K96)/K96</f>
        <v>0</v>
      </c>
      <c r="O96" s="2"/>
      <c r="P96" s="56">
        <f t="shared" si="37"/>
        <v>8.5935549628130286</v>
      </c>
      <c r="Q96" s="250">
        <f t="shared" si="37"/>
        <v>8.7590641537307548</v>
      </c>
      <c r="R96" s="98">
        <f>(Q96-P96)/P96</f>
        <v>1.9259688409969528E-2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M56:M60 P56:R60 F56:F60 M86:M94 R87:R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106</v>
      </c>
    </row>
    <row r="2" spans="1:20" ht="15.75" thickBot="1" x14ac:dyDescent="0.3"/>
    <row r="3" spans="1:20" x14ac:dyDescent="0.25">
      <c r="A3" s="379" t="s">
        <v>17</v>
      </c>
      <c r="B3" s="401"/>
      <c r="C3" s="401"/>
      <c r="D3" s="404" t="s">
        <v>1</v>
      </c>
      <c r="E3" s="399"/>
      <c r="F3" s="404" t="s">
        <v>13</v>
      </c>
      <c r="G3" s="399"/>
      <c r="H3" s="412" t="s">
        <v>113</v>
      </c>
      <c r="I3" s="400"/>
      <c r="K3" s="406" t="s">
        <v>20</v>
      </c>
      <c r="L3" s="399"/>
      <c r="M3" s="397" t="s">
        <v>13</v>
      </c>
      <c r="N3" s="398"/>
      <c r="O3" s="413" t="s">
        <v>113</v>
      </c>
      <c r="P3" s="400"/>
      <c r="R3" s="410" t="s">
        <v>23</v>
      </c>
      <c r="S3" s="399"/>
      <c r="T3" s="208" t="s">
        <v>0</v>
      </c>
    </row>
    <row r="4" spans="1:20" x14ac:dyDescent="0.25">
      <c r="A4" s="402"/>
      <c r="B4" s="403"/>
      <c r="C4" s="403"/>
      <c r="D4" s="407" t="s">
        <v>184</v>
      </c>
      <c r="E4" s="395"/>
      <c r="F4" s="407" t="str">
        <f>D4</f>
        <v>jan-dez</v>
      </c>
      <c r="G4" s="395"/>
      <c r="H4" s="407" t="str">
        <f>F4</f>
        <v>jan-dez</v>
      </c>
      <c r="I4" s="396"/>
      <c r="K4" s="409" t="str">
        <f>D4</f>
        <v>jan-dez</v>
      </c>
      <c r="L4" s="395"/>
      <c r="M4" s="393" t="str">
        <f>D4</f>
        <v>jan-dez</v>
      </c>
      <c r="N4" s="394"/>
      <c r="O4" s="395" t="str">
        <f>D4</f>
        <v>jan-dez</v>
      </c>
      <c r="P4" s="396"/>
      <c r="R4" s="409" t="str">
        <f>D4</f>
        <v>jan-dez</v>
      </c>
      <c r="S4" s="408"/>
      <c r="T4" s="209" t="s">
        <v>111</v>
      </c>
    </row>
    <row r="5" spans="1:20" ht="19.5" customHeight="1" thickBot="1" x14ac:dyDescent="0.3">
      <c r="A5" s="380"/>
      <c r="B5" s="411"/>
      <c r="C5" s="411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19974.060000000005</v>
      </c>
      <c r="E6" s="267">
        <v>20116.550000000003</v>
      </c>
      <c r="F6" s="261">
        <f>D6/D8</f>
        <v>0.70367570279285208</v>
      </c>
      <c r="G6" s="271">
        <f>E6/E8</f>
        <v>0.71637380043787491</v>
      </c>
      <c r="H6" s="275">
        <f>(E6-D6)/D6</f>
        <v>7.1337524769625165E-3</v>
      </c>
      <c r="I6" s="101">
        <f>(G6-F6)/F6</f>
        <v>1.8045383114160041E-2</v>
      </c>
      <c r="J6" s="2"/>
      <c r="K6" s="273">
        <v>10461.731000000002</v>
      </c>
      <c r="L6" s="267">
        <v>9715.4270000000015</v>
      </c>
      <c r="M6" s="261">
        <f>K6/K8</f>
        <v>0.6100735874263995</v>
      </c>
      <c r="N6" s="271">
        <f>L6/L8</f>
        <v>0.60205625864662593</v>
      </c>
      <c r="O6" s="275">
        <f>(L6-K6)/K6</f>
        <v>-7.1336569445343223E-2</v>
      </c>
      <c r="P6" s="101">
        <f>(N6-M6)/M6</f>
        <v>-1.3141576598316176E-2</v>
      </c>
      <c r="R6" s="49">
        <f t="shared" ref="R6:S8" si="0">(K6/D6)*10</f>
        <v>5.2376587433901767</v>
      </c>
      <c r="S6" s="254">
        <f t="shared" si="0"/>
        <v>4.8295691855710841</v>
      </c>
      <c r="T6" s="276">
        <f>(S6-R6)/R6</f>
        <v>-7.7914499170854482E-2</v>
      </c>
    </row>
    <row r="7" spans="1:20" ht="24" customHeight="1" thickBot="1" x14ac:dyDescent="0.3">
      <c r="A7" s="264" t="s">
        <v>22</v>
      </c>
      <c r="B7" s="12"/>
      <c r="C7" s="12"/>
      <c r="D7" s="268">
        <v>8411.26</v>
      </c>
      <c r="E7" s="269">
        <v>7964.5299999999988</v>
      </c>
      <c r="F7" s="261">
        <f>D7/D8</f>
        <v>0.29632429720714787</v>
      </c>
      <c r="G7" s="272">
        <f>E7/E8</f>
        <v>0.28362619956212504</v>
      </c>
      <c r="H7" s="90">
        <f t="shared" ref="H7:H8" si="1">(E7-D7)/D7</f>
        <v>-5.3110948894696079E-2</v>
      </c>
      <c r="I7" s="86">
        <f t="shared" ref="I7:I8" si="2">(G7-F7)/F7</f>
        <v>-4.2852029903393735E-2</v>
      </c>
      <c r="K7" s="273">
        <v>6686.5790000000006</v>
      </c>
      <c r="L7" s="269">
        <v>6421.6480000000001</v>
      </c>
      <c r="M7" s="261">
        <f>K7/K8</f>
        <v>0.38992641257360056</v>
      </c>
      <c r="N7" s="272">
        <f>L7/L8</f>
        <v>0.39794374135337413</v>
      </c>
      <c r="O7" s="277">
        <f t="shared" ref="O7:O8" si="3">(L7-K7)/K7</f>
        <v>-3.9621307098891743E-2</v>
      </c>
      <c r="P7" s="83">
        <f t="shared" ref="P7:P8" si="4">(N7-M7)/M7</f>
        <v>2.0561132873398922E-2</v>
      </c>
      <c r="R7" s="49">
        <f t="shared" si="0"/>
        <v>7.9495569034841393</v>
      </c>
      <c r="S7" s="254">
        <f t="shared" si="0"/>
        <v>8.0628084770852784</v>
      </c>
      <c r="T7" s="152">
        <f t="shared" ref="T7:T8" si="5">(S7-R7)/R7</f>
        <v>1.4246274978106391E-2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28385.320000000007</v>
      </c>
      <c r="E8" s="242">
        <f>E6+E7</f>
        <v>28081.08</v>
      </c>
      <c r="F8" s="20">
        <f>SUM(F6:F7)</f>
        <v>1</v>
      </c>
      <c r="G8" s="243">
        <f>SUM(G6:G7)</f>
        <v>1</v>
      </c>
      <c r="H8" s="153">
        <f t="shared" si="1"/>
        <v>-1.0718216317448778E-2</v>
      </c>
      <c r="I8" s="99">
        <f t="shared" si="2"/>
        <v>0</v>
      </c>
      <c r="J8" s="2"/>
      <c r="K8" s="23">
        <f>K6+K7</f>
        <v>17148.310000000001</v>
      </c>
      <c r="L8" s="242">
        <f>L6+L7</f>
        <v>16137.075000000001</v>
      </c>
      <c r="M8" s="20">
        <f>SUM(M6:M7)</f>
        <v>1</v>
      </c>
      <c r="N8" s="243">
        <f>SUM(N6:N7)</f>
        <v>1</v>
      </c>
      <c r="O8" s="153">
        <f t="shared" si="3"/>
        <v>-5.8969950974760807E-2</v>
      </c>
      <c r="P8" s="99">
        <f t="shared" si="4"/>
        <v>0</v>
      </c>
      <c r="Q8" s="2"/>
      <c r="R8" s="40">
        <f t="shared" si="0"/>
        <v>6.0412600597773771</v>
      </c>
      <c r="S8" s="244">
        <f t="shared" si="0"/>
        <v>5.7466005580981925</v>
      </c>
      <c r="T8" s="274">
        <f t="shared" si="5"/>
        <v>-4.8774510410671337E-2</v>
      </c>
    </row>
  </sheetData>
  <mergeCells count="15">
    <mergeCell ref="A3:C5"/>
    <mergeCell ref="D3:E3"/>
    <mergeCell ref="F3:G3"/>
    <mergeCell ref="H3:I3"/>
    <mergeCell ref="K3:L3"/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>
    <pageSetUpPr fitToPage="1"/>
  </sheetPr>
  <dimension ref="A1:R84"/>
  <sheetViews>
    <sheetView showGridLines="0" topLeftCell="A13" workbookViewId="0">
      <selection activeCell="K88" sqref="K88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107</v>
      </c>
    </row>
    <row r="3" spans="1:18" ht="8.25" customHeight="1" thickBot="1" x14ac:dyDescent="0.3"/>
    <row r="4" spans="1:18" x14ac:dyDescent="0.25">
      <c r="A4" s="418" t="s">
        <v>3</v>
      </c>
      <c r="B4" s="404" t="s">
        <v>1</v>
      </c>
      <c r="C4" s="399"/>
      <c r="D4" s="404" t="s">
        <v>13</v>
      </c>
      <c r="E4" s="399"/>
      <c r="F4" s="416" t="s">
        <v>115</v>
      </c>
      <c r="G4" s="417"/>
      <c r="I4" s="414" t="s">
        <v>20</v>
      </c>
      <c r="J4" s="415"/>
      <c r="K4" s="404" t="s">
        <v>13</v>
      </c>
      <c r="L4" s="405"/>
      <c r="M4" s="421" t="s">
        <v>115</v>
      </c>
      <c r="N4" s="417"/>
      <c r="P4" s="410" t="s">
        <v>23</v>
      </c>
      <c r="Q4" s="399"/>
      <c r="R4" s="208" t="s">
        <v>0</v>
      </c>
    </row>
    <row r="5" spans="1:18" x14ac:dyDescent="0.25">
      <c r="A5" s="419"/>
      <c r="B5" s="407" t="s">
        <v>184</v>
      </c>
      <c r="C5" s="395"/>
      <c r="D5" s="407" t="str">
        <f>B5</f>
        <v>jan-dez</v>
      </c>
      <c r="E5" s="395"/>
      <c r="F5" s="407" t="str">
        <f>D5</f>
        <v>jan-dez</v>
      </c>
      <c r="G5" s="396"/>
      <c r="I5" s="409" t="str">
        <f>B5</f>
        <v>jan-dez</v>
      </c>
      <c r="J5" s="395"/>
      <c r="K5" s="407" t="str">
        <f>B5</f>
        <v>jan-dez</v>
      </c>
      <c r="L5" s="408"/>
      <c r="M5" s="395" t="str">
        <f>B5</f>
        <v>jan-dez</v>
      </c>
      <c r="N5" s="396"/>
      <c r="P5" s="409" t="str">
        <f>B5</f>
        <v>jan-dez</v>
      </c>
      <c r="Q5" s="408"/>
      <c r="R5" s="209" t="s">
        <v>111</v>
      </c>
    </row>
    <row r="6" spans="1:18" ht="19.5" customHeight="1" thickBot="1" x14ac:dyDescent="0.3">
      <c r="A6" s="420"/>
      <c r="B6" s="148">
        <f>'5'!E6</f>
        <v>2017</v>
      </c>
      <c r="C6" s="213">
        <f>'5'!F6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145</v>
      </c>
      <c r="B7" s="59">
        <v>6387.74</v>
      </c>
      <c r="C7" s="245">
        <v>8453.1200000000008</v>
      </c>
      <c r="D7" s="4">
        <f>B7/$B$33</f>
        <v>0.22503674434531656</v>
      </c>
      <c r="E7" s="247">
        <f>C7/$C$33</f>
        <v>0.30102545913476286</v>
      </c>
      <c r="F7" s="87">
        <f>(C7-B7)/B7</f>
        <v>0.32333501363549566</v>
      </c>
      <c r="G7" s="101">
        <f>(E7-D7)/D7</f>
        <v>0.33767247660160954</v>
      </c>
      <c r="I7" s="59">
        <v>2330.0549999999998</v>
      </c>
      <c r="J7" s="245">
        <v>3127.2329999999997</v>
      </c>
      <c r="K7" s="4">
        <f>I7/$I$33</f>
        <v>0.13587665490068698</v>
      </c>
      <c r="L7" s="247">
        <f>J7/$J$33</f>
        <v>0.19379181171308923</v>
      </c>
      <c r="M7" s="87">
        <f>(J7-I7)/I7</f>
        <v>0.34212840469430977</v>
      </c>
      <c r="N7" s="101">
        <f>(L7-K7)/K7</f>
        <v>0.42623331325556085</v>
      </c>
      <c r="P7" s="49">
        <f t="shared" ref="P7:Q33" si="0">(I7/B7)*10</f>
        <v>3.6476985600541036</v>
      </c>
      <c r="Q7" s="253">
        <f t="shared" si="0"/>
        <v>3.6995014858419135</v>
      </c>
      <c r="R7" s="104">
        <f>(Q7-P7)/P7</f>
        <v>1.4201536923884829E-2</v>
      </c>
    </row>
    <row r="8" spans="1:18" ht="20.100000000000001" customHeight="1" x14ac:dyDescent="0.25">
      <c r="A8" s="14" t="s">
        <v>149</v>
      </c>
      <c r="B8" s="25">
        <v>2250.5700000000002</v>
      </c>
      <c r="C8" s="223">
        <v>2197.0300000000002</v>
      </c>
      <c r="D8" s="4">
        <f t="shared" ref="D8:D32" si="1">B8/$B$33</f>
        <v>7.9286405790035153E-2</v>
      </c>
      <c r="E8" s="229">
        <f t="shared" ref="E8:E32" si="2">C8/$C$33</f>
        <v>7.8238799932196401E-2</v>
      </c>
      <c r="F8" s="87">
        <f t="shared" ref="F8:F33" si="3">(C8-B8)/B8</f>
        <v>-2.3789528874907227E-2</v>
      </c>
      <c r="G8" s="83">
        <f t="shared" ref="G8:G32" si="4">(E8-D8)/D8</f>
        <v>-1.3212931616713748E-2</v>
      </c>
      <c r="I8" s="25">
        <v>2794.694</v>
      </c>
      <c r="J8" s="223">
        <v>2561.59</v>
      </c>
      <c r="K8" s="4">
        <f t="shared" ref="K8:K32" si="5">I8/$I$33</f>
        <v>0.16297197799666555</v>
      </c>
      <c r="L8" s="229">
        <f t="shared" ref="L8:L32" si="6">J8/$J$33</f>
        <v>0.15873942458593024</v>
      </c>
      <c r="M8" s="87">
        <f t="shared" ref="M8:M33" si="7">(J8-I8)/I8</f>
        <v>-8.340948955413359E-2</v>
      </c>
      <c r="N8" s="83">
        <f t="shared" ref="N8:N32" si="8">(L8-K8)/K8</f>
        <v>-2.5971050132446119E-2</v>
      </c>
      <c r="P8" s="49">
        <f t="shared" si="0"/>
        <v>12.417716400734037</v>
      </c>
      <c r="Q8" s="254">
        <f t="shared" si="0"/>
        <v>11.659331005948941</v>
      </c>
      <c r="R8" s="92">
        <f t="shared" ref="R8:R65" si="9">(Q8-P8)/P8</f>
        <v>-6.1072855129810026E-2</v>
      </c>
    </row>
    <row r="9" spans="1:18" ht="20.100000000000001" customHeight="1" x14ac:dyDescent="0.25">
      <c r="A9" s="14" t="s">
        <v>146</v>
      </c>
      <c r="B9" s="25">
        <v>3734.67</v>
      </c>
      <c r="C9" s="223">
        <v>2626.11</v>
      </c>
      <c r="D9" s="4">
        <f t="shared" si="1"/>
        <v>0.13157047375192532</v>
      </c>
      <c r="E9" s="229">
        <f t="shared" si="2"/>
        <v>9.3518839019012159E-2</v>
      </c>
      <c r="F9" s="87">
        <f t="shared" si="3"/>
        <v>-0.29682943874559198</v>
      </c>
      <c r="G9" s="83">
        <f t="shared" si="4"/>
        <v>-0.28921104901285904</v>
      </c>
      <c r="I9" s="25">
        <v>2841.8450000000003</v>
      </c>
      <c r="J9" s="223">
        <v>1787.4190000000001</v>
      </c>
      <c r="K9" s="4">
        <f t="shared" si="5"/>
        <v>0.16572157839460566</v>
      </c>
      <c r="L9" s="229">
        <f t="shared" si="6"/>
        <v>0.11076474515982605</v>
      </c>
      <c r="M9" s="87">
        <f t="shared" si="7"/>
        <v>-0.3710357179930644</v>
      </c>
      <c r="N9" s="83">
        <f t="shared" si="8"/>
        <v>-0.33162146877408988</v>
      </c>
      <c r="P9" s="49">
        <f t="shared" si="0"/>
        <v>7.6093603986429859</v>
      </c>
      <c r="Q9" s="254">
        <f t="shared" si="0"/>
        <v>6.8063371298231985</v>
      </c>
      <c r="R9" s="92">
        <f t="shared" si="9"/>
        <v>-0.10553098115355325</v>
      </c>
    </row>
    <row r="10" spans="1:18" ht="20.100000000000001" customHeight="1" x14ac:dyDescent="0.25">
      <c r="A10" s="14" t="s">
        <v>168</v>
      </c>
      <c r="B10" s="25">
        <v>2386.25</v>
      </c>
      <c r="C10" s="223">
        <v>2421.7399999999998</v>
      </c>
      <c r="D10" s="4">
        <f t="shared" si="1"/>
        <v>8.4066341334182615E-2</v>
      </c>
      <c r="E10" s="229">
        <f t="shared" si="2"/>
        <v>8.6240985033339226E-2</v>
      </c>
      <c r="F10" s="87">
        <f t="shared" si="3"/>
        <v>1.4872708224201061E-2</v>
      </c>
      <c r="G10" s="83">
        <f t="shared" si="4"/>
        <v>2.5868185347949348E-2</v>
      </c>
      <c r="I10" s="25">
        <v>1355.4449999999999</v>
      </c>
      <c r="J10" s="223">
        <v>1471.1579999999999</v>
      </c>
      <c r="K10" s="4">
        <f t="shared" si="5"/>
        <v>7.9042482903563083E-2</v>
      </c>
      <c r="L10" s="229">
        <f t="shared" si="6"/>
        <v>9.1166335906600157E-2</v>
      </c>
      <c r="M10" s="87">
        <f t="shared" si="7"/>
        <v>8.5369011652999552E-2</v>
      </c>
      <c r="N10" s="83">
        <f t="shared" si="8"/>
        <v>0.15338401018891265</v>
      </c>
      <c r="P10" s="49">
        <f t="shared" si="0"/>
        <v>5.6802304871660549</v>
      </c>
      <c r="Q10" s="254">
        <f t="shared" si="0"/>
        <v>6.0747974596777521</v>
      </c>
      <c r="R10" s="92">
        <f t="shared" si="9"/>
        <v>6.9463197559180748E-2</v>
      </c>
    </row>
    <row r="11" spans="1:18" ht="20.100000000000001" customHeight="1" x14ac:dyDescent="0.25">
      <c r="A11" s="14" t="s">
        <v>147</v>
      </c>
      <c r="B11" s="25">
        <v>2107.1</v>
      </c>
      <c r="C11" s="223">
        <v>2251.9899999999998</v>
      </c>
      <c r="D11" s="4">
        <f t="shared" si="1"/>
        <v>7.4232032614041363E-2</v>
      </c>
      <c r="E11" s="229">
        <f t="shared" si="2"/>
        <v>8.019598961293517E-2</v>
      </c>
      <c r="F11" s="87">
        <f t="shared" si="3"/>
        <v>6.8762754496701564E-2</v>
      </c>
      <c r="G11" s="83">
        <f t="shared" si="4"/>
        <v>8.0342094765241484E-2</v>
      </c>
      <c r="I11" s="25">
        <v>1158.67</v>
      </c>
      <c r="J11" s="223">
        <v>1285.7280000000001</v>
      </c>
      <c r="K11" s="4">
        <f t="shared" si="5"/>
        <v>6.7567591208696362E-2</v>
      </c>
      <c r="L11" s="229">
        <f t="shared" si="6"/>
        <v>7.9675405858868481E-2</v>
      </c>
      <c r="M11" s="87">
        <f t="shared" si="7"/>
        <v>0.10965848774888448</v>
      </c>
      <c r="N11" s="83">
        <f t="shared" si="8"/>
        <v>0.1791955941240328</v>
      </c>
      <c r="P11" s="49">
        <f t="shared" si="0"/>
        <v>5.4988847230791134</v>
      </c>
      <c r="Q11" s="254">
        <f t="shared" si="0"/>
        <v>5.7092971105555534</v>
      </c>
      <c r="R11" s="92">
        <f t="shared" si="9"/>
        <v>3.8264556918847205E-2</v>
      </c>
    </row>
    <row r="12" spans="1:18" ht="20.100000000000001" customHeight="1" x14ac:dyDescent="0.25">
      <c r="A12" s="14" t="s">
        <v>151</v>
      </c>
      <c r="B12" s="25">
        <v>3580.73</v>
      </c>
      <c r="C12" s="223">
        <v>2696.21</v>
      </c>
      <c r="D12" s="4">
        <f t="shared" si="1"/>
        <v>0.12614724794365542</v>
      </c>
      <c r="E12" s="229">
        <f t="shared" si="2"/>
        <v>9.6015181752268863E-2</v>
      </c>
      <c r="F12" s="87">
        <f t="shared" si="3"/>
        <v>-0.24702225523845694</v>
      </c>
      <c r="G12" s="83">
        <f t="shared" si="4"/>
        <v>-0.23886423748891664</v>
      </c>
      <c r="I12" s="25">
        <v>1625.893</v>
      </c>
      <c r="J12" s="223">
        <v>1138.6030000000001</v>
      </c>
      <c r="K12" s="4">
        <f t="shared" si="5"/>
        <v>9.4813599707493035E-2</v>
      </c>
      <c r="L12" s="229">
        <f t="shared" si="6"/>
        <v>7.0558202152496655E-2</v>
      </c>
      <c r="M12" s="87">
        <f t="shared" si="7"/>
        <v>-0.29970606921857706</v>
      </c>
      <c r="N12" s="83">
        <f t="shared" si="8"/>
        <v>-0.25582192459548075</v>
      </c>
      <c r="P12" s="49">
        <f t="shared" si="0"/>
        <v>4.540674666897532</v>
      </c>
      <c r="Q12" s="254">
        <f t="shared" si="0"/>
        <v>4.2229759551370263</v>
      </c>
      <c r="R12" s="92">
        <f t="shared" si="9"/>
        <v>-6.9967292322569541E-2</v>
      </c>
    </row>
    <row r="13" spans="1:18" ht="20.100000000000001" customHeight="1" x14ac:dyDescent="0.25">
      <c r="A13" s="14" t="s">
        <v>160</v>
      </c>
      <c r="B13" s="25">
        <v>1394.43</v>
      </c>
      <c r="C13" s="223">
        <v>1056.44</v>
      </c>
      <c r="D13" s="4">
        <f t="shared" si="1"/>
        <v>4.9125040690046841E-2</v>
      </c>
      <c r="E13" s="229">
        <f t="shared" si="2"/>
        <v>3.7621060158654893E-2</v>
      </c>
      <c r="F13" s="87">
        <f t="shared" si="3"/>
        <v>-0.24238577770128295</v>
      </c>
      <c r="G13" s="83">
        <f t="shared" si="4"/>
        <v>-0.23417752677246645</v>
      </c>
      <c r="I13" s="25">
        <v>749.74300000000005</v>
      </c>
      <c r="J13" s="223">
        <v>585.721</v>
      </c>
      <c r="K13" s="4">
        <f t="shared" si="5"/>
        <v>4.3721101379669482E-2</v>
      </c>
      <c r="L13" s="229">
        <f t="shared" si="6"/>
        <v>3.6296602699064109E-2</v>
      </c>
      <c r="M13" s="87">
        <f t="shared" si="7"/>
        <v>-0.21877096551751737</v>
      </c>
      <c r="N13" s="83">
        <f t="shared" si="8"/>
        <v>-0.16981499656497215</v>
      </c>
      <c r="P13" s="49">
        <f t="shared" si="0"/>
        <v>5.3766987227756147</v>
      </c>
      <c r="Q13" s="254">
        <f t="shared" si="0"/>
        <v>5.5442902578471092</v>
      </c>
      <c r="R13" s="92">
        <f t="shared" si="9"/>
        <v>3.1169969476173041E-2</v>
      </c>
    </row>
    <row r="14" spans="1:18" ht="20.100000000000001" customHeight="1" x14ac:dyDescent="0.25">
      <c r="A14" s="14" t="s">
        <v>161</v>
      </c>
      <c r="B14" s="25">
        <v>679.66</v>
      </c>
      <c r="C14" s="223">
        <v>612.43999999999994</v>
      </c>
      <c r="D14" s="4">
        <f t="shared" si="1"/>
        <v>2.394406686273046E-2</v>
      </c>
      <c r="E14" s="229">
        <f t="shared" si="2"/>
        <v>2.1809702475830715E-2</v>
      </c>
      <c r="F14" s="87">
        <f t="shared" si="3"/>
        <v>-9.8902392372656966E-2</v>
      </c>
      <c r="G14" s="83">
        <f t="shared" si="4"/>
        <v>-8.9139593500798989E-2</v>
      </c>
      <c r="I14" s="25">
        <v>491.61</v>
      </c>
      <c r="J14" s="223">
        <v>565.00900000000001</v>
      </c>
      <c r="K14" s="4">
        <f t="shared" si="5"/>
        <v>2.866813114528487E-2</v>
      </c>
      <c r="L14" s="229">
        <f t="shared" si="6"/>
        <v>3.5013098718324108E-2</v>
      </c>
      <c r="M14" s="87">
        <f t="shared" si="7"/>
        <v>0.14930330953398019</v>
      </c>
      <c r="N14" s="83">
        <f t="shared" si="8"/>
        <v>0.22132477142943491</v>
      </c>
      <c r="P14" s="49">
        <f t="shared" si="0"/>
        <v>7.2331754112350302</v>
      </c>
      <c r="Q14" s="254">
        <f t="shared" si="0"/>
        <v>9.2255404611063945</v>
      </c>
      <c r="R14" s="92">
        <f t="shared" si="9"/>
        <v>0.2754481865290721</v>
      </c>
    </row>
    <row r="15" spans="1:18" ht="20.100000000000001" customHeight="1" x14ac:dyDescent="0.25">
      <c r="A15" s="14" t="s">
        <v>148</v>
      </c>
      <c r="B15" s="25">
        <v>972.68</v>
      </c>
      <c r="C15" s="223">
        <v>724.27</v>
      </c>
      <c r="D15" s="4">
        <f t="shared" si="1"/>
        <v>3.4267008439573705E-2</v>
      </c>
      <c r="E15" s="229">
        <f t="shared" si="2"/>
        <v>2.5792099164277174E-2</v>
      </c>
      <c r="F15" s="87">
        <f t="shared" si="3"/>
        <v>-0.25538717769461694</v>
      </c>
      <c r="G15" s="83">
        <f t="shared" si="4"/>
        <v>-0.24731978836848714</v>
      </c>
      <c r="I15" s="25">
        <v>605.25599999999997</v>
      </c>
      <c r="J15" s="223">
        <v>407.29700000000003</v>
      </c>
      <c r="K15" s="4">
        <f t="shared" si="5"/>
        <v>3.5295373130063541E-2</v>
      </c>
      <c r="L15" s="229">
        <f t="shared" si="6"/>
        <v>2.5239828159688171E-2</v>
      </c>
      <c r="M15" s="87">
        <f t="shared" si="7"/>
        <v>-0.32706656356979519</v>
      </c>
      <c r="N15" s="83">
        <f t="shared" si="8"/>
        <v>-0.28489697313357931</v>
      </c>
      <c r="P15" s="49">
        <f t="shared" si="0"/>
        <v>6.2225603487272272</v>
      </c>
      <c r="Q15" s="254">
        <f t="shared" si="0"/>
        <v>5.6235519902798679</v>
      </c>
      <c r="R15" s="92">
        <f t="shared" si="9"/>
        <v>-9.6263969311262923E-2</v>
      </c>
    </row>
    <row r="16" spans="1:18" ht="20.100000000000001" customHeight="1" x14ac:dyDescent="0.25">
      <c r="A16" s="14" t="s">
        <v>152</v>
      </c>
      <c r="B16" s="25">
        <v>458.64</v>
      </c>
      <c r="C16" s="223">
        <v>531.29</v>
      </c>
      <c r="D16" s="4">
        <f t="shared" si="1"/>
        <v>1.6157647685493774E-2</v>
      </c>
      <c r="E16" s="229">
        <f t="shared" si="2"/>
        <v>1.8919856358801026E-2</v>
      </c>
      <c r="F16" s="87">
        <f t="shared" si="3"/>
        <v>0.15840310483167622</v>
      </c>
      <c r="G16" s="83">
        <f t="shared" si="4"/>
        <v>0.17095363923469778</v>
      </c>
      <c r="I16" s="25">
        <v>390.589</v>
      </c>
      <c r="J16" s="223">
        <v>391.483</v>
      </c>
      <c r="K16" s="4">
        <f t="shared" si="5"/>
        <v>2.2777113313206955E-2</v>
      </c>
      <c r="L16" s="229">
        <f t="shared" si="6"/>
        <v>2.4259848826382723E-2</v>
      </c>
      <c r="M16" s="87">
        <f t="shared" si="7"/>
        <v>2.2888509405026907E-3</v>
      </c>
      <c r="N16" s="83">
        <f t="shared" si="8"/>
        <v>6.5097604458771649E-2</v>
      </c>
      <c r="P16" s="49">
        <f t="shared" si="0"/>
        <v>8.5162436769579628</v>
      </c>
      <c r="Q16" s="254">
        <f t="shared" si="0"/>
        <v>7.3685369572173398</v>
      </c>
      <c r="R16" s="92">
        <f t="shared" si="9"/>
        <v>-0.13476677785135766</v>
      </c>
    </row>
    <row r="17" spans="1:18" ht="20.100000000000001" customHeight="1" x14ac:dyDescent="0.25">
      <c r="A17" s="14" t="s">
        <v>150</v>
      </c>
      <c r="B17" s="25">
        <v>487.67</v>
      </c>
      <c r="C17" s="223">
        <v>670.15</v>
      </c>
      <c r="D17" s="4">
        <f t="shared" si="1"/>
        <v>1.7180359425224029E-2</v>
      </c>
      <c r="E17" s="229">
        <f t="shared" si="2"/>
        <v>2.3864822862938336E-2</v>
      </c>
      <c r="F17" s="87">
        <f t="shared" si="3"/>
        <v>0.37418746283347337</v>
      </c>
      <c r="G17" s="83">
        <f t="shared" si="4"/>
        <v>0.38907587858146009</v>
      </c>
      <c r="I17" s="25">
        <v>291.75600000000003</v>
      </c>
      <c r="J17" s="223">
        <v>380.678</v>
      </c>
      <c r="K17" s="4">
        <f t="shared" si="5"/>
        <v>1.701368822933572E-2</v>
      </c>
      <c r="L17" s="229">
        <f t="shared" si="6"/>
        <v>2.3590272710512901E-2</v>
      </c>
      <c r="M17" s="87">
        <f t="shared" si="7"/>
        <v>0.30478207817491315</v>
      </c>
      <c r="N17" s="83">
        <f t="shared" si="8"/>
        <v>0.38654666716165381</v>
      </c>
      <c r="P17" s="49">
        <f t="shared" si="0"/>
        <v>5.9826522033342222</v>
      </c>
      <c r="Q17" s="254">
        <f t="shared" si="0"/>
        <v>5.6804894426620915</v>
      </c>
      <c r="R17" s="92">
        <f t="shared" si="9"/>
        <v>-5.0506489497037919E-2</v>
      </c>
    </row>
    <row r="18" spans="1:18" ht="20.100000000000001" customHeight="1" x14ac:dyDescent="0.25">
      <c r="A18" s="14" t="s">
        <v>155</v>
      </c>
      <c r="B18" s="25">
        <v>730.28</v>
      </c>
      <c r="C18" s="223">
        <v>896.13</v>
      </c>
      <c r="D18" s="4">
        <f t="shared" si="1"/>
        <v>2.5727383027564957E-2</v>
      </c>
      <c r="E18" s="229">
        <f t="shared" si="2"/>
        <v>3.1912234144840602E-2</v>
      </c>
      <c r="F18" s="87">
        <f t="shared" si="3"/>
        <v>0.22710467218053354</v>
      </c>
      <c r="G18" s="83">
        <f t="shared" si="4"/>
        <v>0.24039954280033235</v>
      </c>
      <c r="I18" s="25">
        <v>288.10500000000002</v>
      </c>
      <c r="J18" s="223">
        <v>350.91800000000001</v>
      </c>
      <c r="K18" s="4">
        <f t="shared" si="5"/>
        <v>1.6800780951592313E-2</v>
      </c>
      <c r="L18" s="229">
        <f t="shared" si="6"/>
        <v>2.1746072321037115E-2</v>
      </c>
      <c r="M18" s="87">
        <f t="shared" si="7"/>
        <v>0.21802120754585996</v>
      </c>
      <c r="N18" s="83">
        <f t="shared" si="8"/>
        <v>0.29434889864307806</v>
      </c>
      <c r="P18" s="49">
        <f t="shared" si="0"/>
        <v>3.9451306348249995</v>
      </c>
      <c r="Q18" s="254">
        <f t="shared" si="0"/>
        <v>3.9159273766083045</v>
      </c>
      <c r="R18" s="92">
        <f t="shared" si="9"/>
        <v>-7.4023551866465431E-3</v>
      </c>
    </row>
    <row r="19" spans="1:18" ht="20.100000000000001" customHeight="1" x14ac:dyDescent="0.25">
      <c r="A19" s="14" t="s">
        <v>158</v>
      </c>
      <c r="B19" s="25">
        <v>278.10000000000002</v>
      </c>
      <c r="C19" s="223">
        <v>572.16999999999996</v>
      </c>
      <c r="D19" s="4">
        <f t="shared" si="1"/>
        <v>9.7973177684803313E-3</v>
      </c>
      <c r="E19" s="229">
        <f t="shared" si="2"/>
        <v>2.0375640822931324E-2</v>
      </c>
      <c r="F19" s="87">
        <f t="shared" ref="F19:F31" si="10">(C19-B19)/B19</f>
        <v>1.0574253865515999</v>
      </c>
      <c r="G19" s="83">
        <f t="shared" ref="G19:G31" si="11">(E19-D19)/D19</f>
        <v>1.0797162350376437</v>
      </c>
      <c r="I19" s="25">
        <v>187.91800000000001</v>
      </c>
      <c r="J19" s="223">
        <v>290.137</v>
      </c>
      <c r="K19" s="4">
        <f t="shared" si="5"/>
        <v>1.0958397649680931E-2</v>
      </c>
      <c r="L19" s="229">
        <f t="shared" si="6"/>
        <v>1.7979528508109431E-2</v>
      </c>
      <c r="M19" s="87">
        <f t="shared" ref="M19:M31" si="12">(J19-I19)/I19</f>
        <v>0.54395534222373587</v>
      </c>
      <c r="N19" s="83">
        <f t="shared" ref="N19:N31" si="13">(L19-K19)/K19</f>
        <v>0.64070780080087086</v>
      </c>
      <c r="P19" s="49">
        <f t="shared" ref="P19:P31" si="14">(I19/B19)*10</f>
        <v>6.7572096368212877</v>
      </c>
      <c r="Q19" s="254">
        <f t="shared" ref="Q19:Q31" si="15">(J19/C19)*10</f>
        <v>5.0708181134977366</v>
      </c>
      <c r="R19" s="92">
        <f t="shared" ref="R19:R31" si="16">(Q19-P19)/P19</f>
        <v>-0.24956921776321564</v>
      </c>
    </row>
    <row r="20" spans="1:18" ht="20.100000000000001" customHeight="1" x14ac:dyDescent="0.25">
      <c r="A20" s="14" t="s">
        <v>157</v>
      </c>
      <c r="B20" s="25">
        <v>78.010000000000005</v>
      </c>
      <c r="C20" s="223">
        <v>183.62</v>
      </c>
      <c r="D20" s="4">
        <f t="shared" si="1"/>
        <v>2.7482515610181609E-3</v>
      </c>
      <c r="E20" s="229">
        <f t="shared" si="2"/>
        <v>6.5389222921625571E-3</v>
      </c>
      <c r="F20" s="87">
        <f t="shared" si="10"/>
        <v>1.3538007947699011</v>
      </c>
      <c r="G20" s="83">
        <f t="shared" si="11"/>
        <v>1.379302675530927</v>
      </c>
      <c r="I20" s="25">
        <v>85.856999999999999</v>
      </c>
      <c r="J20" s="223">
        <v>202.417</v>
      </c>
      <c r="K20" s="4">
        <f t="shared" si="5"/>
        <v>5.0067324418557862E-3</v>
      </c>
      <c r="L20" s="229">
        <f t="shared" si="6"/>
        <v>1.2543599134291684E-2</v>
      </c>
      <c r="M20" s="87">
        <f t="shared" si="12"/>
        <v>1.3576062522566594</v>
      </c>
      <c r="N20" s="83">
        <f t="shared" si="13"/>
        <v>1.505346407055516</v>
      </c>
      <c r="P20" s="49">
        <f t="shared" si="14"/>
        <v>11.00589667991283</v>
      </c>
      <c r="Q20" s="254">
        <f t="shared" si="15"/>
        <v>11.023690229822458</v>
      </c>
      <c r="R20" s="92">
        <f t="shared" si="16"/>
        <v>1.6167287797734583E-3</v>
      </c>
    </row>
    <row r="21" spans="1:18" ht="20.100000000000001" customHeight="1" x14ac:dyDescent="0.25">
      <c r="A21" s="14" t="s">
        <v>154</v>
      </c>
      <c r="B21" s="25">
        <v>919.3</v>
      </c>
      <c r="C21" s="223">
        <v>87.07</v>
      </c>
      <c r="D21" s="4">
        <f t="shared" si="1"/>
        <v>3.2386458916087615E-2</v>
      </c>
      <c r="E21" s="229">
        <f t="shared" si="2"/>
        <v>3.1006642194673444E-3</v>
      </c>
      <c r="F21" s="87">
        <f t="shared" si="10"/>
        <v>-0.90528663113238339</v>
      </c>
      <c r="G21" s="83">
        <f t="shared" si="11"/>
        <v>-0.90426047418456357</v>
      </c>
      <c r="I21" s="25">
        <v>337.54</v>
      </c>
      <c r="J21" s="223">
        <v>196.59</v>
      </c>
      <c r="K21" s="4">
        <f t="shared" si="5"/>
        <v>1.9683572317038822E-2</v>
      </c>
      <c r="L21" s="229">
        <f t="shared" si="6"/>
        <v>1.2182505193785118E-2</v>
      </c>
      <c r="M21" s="87">
        <f t="shared" si="12"/>
        <v>-0.41758013865023408</v>
      </c>
      <c r="N21" s="83">
        <f t="shared" si="13"/>
        <v>-0.3810826105361223</v>
      </c>
      <c r="P21" s="49">
        <f t="shared" si="14"/>
        <v>3.6717067333840969</v>
      </c>
      <c r="Q21" s="254">
        <f t="shared" si="15"/>
        <v>22.578385207304468</v>
      </c>
      <c r="R21" s="92">
        <f t="shared" si="16"/>
        <v>5.1492888312718481</v>
      </c>
    </row>
    <row r="22" spans="1:18" ht="20.100000000000001" customHeight="1" x14ac:dyDescent="0.25">
      <c r="A22" s="14" t="s">
        <v>165</v>
      </c>
      <c r="B22" s="25">
        <v>178.1</v>
      </c>
      <c r="C22" s="223">
        <v>206.39999999999998</v>
      </c>
      <c r="D22" s="4">
        <f t="shared" si="1"/>
        <v>6.2743699912489988E-3</v>
      </c>
      <c r="E22" s="229">
        <f t="shared" si="2"/>
        <v>7.3501446525561023E-3</v>
      </c>
      <c r="F22" s="87">
        <f t="shared" si="10"/>
        <v>0.15889949466591793</v>
      </c>
      <c r="G22" s="83">
        <f t="shared" si="11"/>
        <v>0.17145540712573692</v>
      </c>
      <c r="I22" s="25">
        <v>436.84100000000001</v>
      </c>
      <c r="J22" s="223">
        <v>187.90600000000001</v>
      </c>
      <c r="K22" s="4">
        <f t="shared" si="5"/>
        <v>2.5474288719996314E-2</v>
      </c>
      <c r="L22" s="229">
        <f t="shared" si="6"/>
        <v>1.1644365537124913E-2</v>
      </c>
      <c r="M22" s="87">
        <f t="shared" si="12"/>
        <v>-0.56985264661513002</v>
      </c>
      <c r="N22" s="83">
        <f t="shared" si="13"/>
        <v>-0.54289732423482573</v>
      </c>
      <c r="P22" s="49">
        <f t="shared" si="14"/>
        <v>24.527849522740034</v>
      </c>
      <c r="Q22" s="254">
        <f t="shared" si="15"/>
        <v>9.1039728682170544</v>
      </c>
      <c r="R22" s="92">
        <f t="shared" si="16"/>
        <v>-0.6288311839251679</v>
      </c>
    </row>
    <row r="23" spans="1:18" ht="20.100000000000001" customHeight="1" x14ac:dyDescent="0.25">
      <c r="A23" s="14" t="s">
        <v>156</v>
      </c>
      <c r="B23" s="25">
        <v>235.52</v>
      </c>
      <c r="C23" s="223">
        <v>317.89</v>
      </c>
      <c r="D23" s="4">
        <f t="shared" si="1"/>
        <v>8.2972466049352298E-3</v>
      </c>
      <c r="E23" s="229">
        <f t="shared" si="2"/>
        <v>1.1320433544578777E-2</v>
      </c>
      <c r="F23" s="87">
        <f t="shared" si="10"/>
        <v>0.34973675271739119</v>
      </c>
      <c r="G23" s="83">
        <f t="shared" si="11"/>
        <v>0.36436026113112585</v>
      </c>
      <c r="I23" s="25">
        <v>107.06100000000001</v>
      </c>
      <c r="J23" s="223">
        <v>159.12899999999999</v>
      </c>
      <c r="K23" s="4">
        <f t="shared" si="5"/>
        <v>6.2432391296868318E-3</v>
      </c>
      <c r="L23" s="229">
        <f t="shared" si="6"/>
        <v>9.861080772073004E-3</v>
      </c>
      <c r="M23" s="87">
        <f t="shared" si="12"/>
        <v>0.48633956342645762</v>
      </c>
      <c r="N23" s="83">
        <f t="shared" si="13"/>
        <v>0.5794815106765977</v>
      </c>
      <c r="P23" s="49">
        <f t="shared" si="14"/>
        <v>4.5457286005434785</v>
      </c>
      <c r="Q23" s="254">
        <f t="shared" si="15"/>
        <v>5.0057881657177008</v>
      </c>
      <c r="R23" s="92">
        <f t="shared" si="16"/>
        <v>0.10120700235364216</v>
      </c>
    </row>
    <row r="24" spans="1:18" ht="20.100000000000001" customHeight="1" x14ac:dyDescent="0.25">
      <c r="A24" s="14" t="s">
        <v>167</v>
      </c>
      <c r="B24" s="25">
        <v>377.83</v>
      </c>
      <c r="C24" s="223">
        <v>340.71</v>
      </c>
      <c r="D24" s="4">
        <f t="shared" si="1"/>
        <v>1.3310753586713134E-2</v>
      </c>
      <c r="E24" s="229">
        <f t="shared" si="2"/>
        <v>1.2133080351610415E-2</v>
      </c>
      <c r="F24" s="87">
        <f t="shared" si="10"/>
        <v>-9.8245242569409544E-2</v>
      </c>
      <c r="G24" s="83">
        <f t="shared" si="11"/>
        <v>-8.84753239124101E-2</v>
      </c>
      <c r="I24" s="25">
        <v>181.255</v>
      </c>
      <c r="J24" s="223">
        <v>150.12200000000001</v>
      </c>
      <c r="K24" s="4">
        <f t="shared" si="5"/>
        <v>1.0569846241408044E-2</v>
      </c>
      <c r="L24" s="229">
        <f t="shared" si="6"/>
        <v>9.3029250964006809E-3</v>
      </c>
      <c r="M24" s="87">
        <f t="shared" si="12"/>
        <v>-0.17176353755758453</v>
      </c>
      <c r="N24" s="83">
        <f t="shared" si="13"/>
        <v>-0.11986183299848949</v>
      </c>
      <c r="P24" s="49">
        <f t="shared" si="14"/>
        <v>4.7972633194823064</v>
      </c>
      <c r="Q24" s="254">
        <f t="shared" si="15"/>
        <v>4.4061518593525291</v>
      </c>
      <c r="R24" s="92">
        <f t="shared" si="16"/>
        <v>-8.15280367332398E-2</v>
      </c>
    </row>
    <row r="25" spans="1:18" ht="20.100000000000001" customHeight="1" x14ac:dyDescent="0.25">
      <c r="A25" s="14" t="s">
        <v>164</v>
      </c>
      <c r="B25" s="25">
        <v>161.83000000000001</v>
      </c>
      <c r="C25" s="223">
        <v>224.94</v>
      </c>
      <c r="D25" s="4">
        <f t="shared" si="1"/>
        <v>5.7011863878934626E-3</v>
      </c>
      <c r="E25" s="229">
        <f t="shared" si="2"/>
        <v>8.01037566931187E-3</v>
      </c>
      <c r="F25" s="87">
        <f t="shared" si="10"/>
        <v>0.38997713650126664</v>
      </c>
      <c r="G25" s="83">
        <f t="shared" si="11"/>
        <v>0.40503662296009096</v>
      </c>
      <c r="I25" s="25">
        <v>90.128</v>
      </c>
      <c r="J25" s="223">
        <v>140.875</v>
      </c>
      <c r="K25" s="4">
        <f t="shared" si="5"/>
        <v>5.25579488591004E-3</v>
      </c>
      <c r="L25" s="229">
        <f t="shared" si="6"/>
        <v>8.7298968369422577E-3</v>
      </c>
      <c r="M25" s="87">
        <f t="shared" si="12"/>
        <v>0.56305476655423403</v>
      </c>
      <c r="N25" s="83">
        <f t="shared" si="13"/>
        <v>0.66100409670585492</v>
      </c>
      <c r="P25" s="49">
        <f t="shared" si="14"/>
        <v>5.5693011184576404</v>
      </c>
      <c r="Q25" s="254">
        <f t="shared" si="15"/>
        <v>6.2627811860940694</v>
      </c>
      <c r="R25" s="92">
        <f t="shared" si="16"/>
        <v>0.1245183287608771</v>
      </c>
    </row>
    <row r="26" spans="1:18" ht="20.100000000000001" customHeight="1" x14ac:dyDescent="0.25">
      <c r="A26" s="14" t="s">
        <v>176</v>
      </c>
      <c r="B26" s="25">
        <v>113.52</v>
      </c>
      <c r="C26" s="223">
        <v>166.25</v>
      </c>
      <c r="D26" s="4">
        <f t="shared" si="1"/>
        <v>3.9992503167130058E-3</v>
      </c>
      <c r="E26" s="229">
        <f t="shared" si="2"/>
        <v>5.9203563395709893E-3</v>
      </c>
      <c r="F26" s="87">
        <f t="shared" si="10"/>
        <v>0.46449964763918256</v>
      </c>
      <c r="G26" s="83">
        <f t="shared" si="11"/>
        <v>0.48036653640548949</v>
      </c>
      <c r="I26" s="25">
        <v>62.558</v>
      </c>
      <c r="J26" s="223">
        <v>101.373</v>
      </c>
      <c r="K26" s="4">
        <f t="shared" si="5"/>
        <v>3.648056280764693E-3</v>
      </c>
      <c r="L26" s="229">
        <f t="shared" si="6"/>
        <v>6.2819934839492284E-3</v>
      </c>
      <c r="M26" s="87">
        <f t="shared" si="12"/>
        <v>0.62046420921384959</v>
      </c>
      <c r="N26" s="83">
        <f t="shared" si="13"/>
        <v>0.7220111205719717</v>
      </c>
      <c r="P26" s="49">
        <f t="shared" si="14"/>
        <v>5.5107470049330516</v>
      </c>
      <c r="Q26" s="254">
        <f t="shared" si="15"/>
        <v>6.0976240601503759</v>
      </c>
      <c r="R26" s="92">
        <f t="shared" si="16"/>
        <v>0.10649682424033802</v>
      </c>
    </row>
    <row r="27" spans="1:18" ht="20.100000000000001" customHeight="1" x14ac:dyDescent="0.25">
      <c r="A27" s="14" t="s">
        <v>153</v>
      </c>
      <c r="B27" s="25">
        <v>135.64000000000001</v>
      </c>
      <c r="C27" s="223">
        <v>107.97</v>
      </c>
      <c r="D27" s="4">
        <f t="shared" si="1"/>
        <v>4.7785263650365773E-3</v>
      </c>
      <c r="E27" s="229">
        <f t="shared" si="2"/>
        <v>3.8449375878705548E-3</v>
      </c>
      <c r="F27" s="87">
        <f t="shared" si="10"/>
        <v>-0.20399587142435868</v>
      </c>
      <c r="G27" s="83">
        <f t="shared" si="11"/>
        <v>-0.19537169115501496</v>
      </c>
      <c r="I27" s="25">
        <v>106.25899999999999</v>
      </c>
      <c r="J27" s="223">
        <v>95.36399999999999</v>
      </c>
      <c r="K27" s="4">
        <f t="shared" si="5"/>
        <v>6.1964706726202164E-3</v>
      </c>
      <c r="L27" s="229">
        <f t="shared" si="6"/>
        <v>5.9096211674048724E-3</v>
      </c>
      <c r="M27" s="87">
        <f t="shared" si="12"/>
        <v>-0.10253249136543725</v>
      </c>
      <c r="N27" s="83">
        <f t="shared" si="13"/>
        <v>-4.6292401008661256E-2</v>
      </c>
      <c r="P27" s="49">
        <f t="shared" si="14"/>
        <v>7.8338985549985241</v>
      </c>
      <c r="Q27" s="254">
        <f t="shared" si="15"/>
        <v>8.8324534592942463</v>
      </c>
      <c r="R27" s="92">
        <f t="shared" si="16"/>
        <v>0.12746589674161415</v>
      </c>
    </row>
    <row r="28" spans="1:18" ht="20.100000000000001" customHeight="1" x14ac:dyDescent="0.25">
      <c r="A28" s="14" t="s">
        <v>175</v>
      </c>
      <c r="B28" s="25">
        <v>43.07</v>
      </c>
      <c r="C28" s="223">
        <v>100.72</v>
      </c>
      <c r="D28" s="4">
        <f t="shared" si="1"/>
        <v>1.5173336076535341E-3</v>
      </c>
      <c r="E28" s="229">
        <f t="shared" si="2"/>
        <v>3.5867566347163311E-3</v>
      </c>
      <c r="F28" s="87">
        <f t="shared" si="10"/>
        <v>1.3385186905038309</v>
      </c>
      <c r="G28" s="83">
        <f t="shared" si="11"/>
        <v>1.3638549997340641</v>
      </c>
      <c r="I28" s="25">
        <v>80.006</v>
      </c>
      <c r="J28" s="223">
        <v>87.352000000000004</v>
      </c>
      <c r="K28" s="4">
        <f t="shared" si="5"/>
        <v>4.6655326384932392E-3</v>
      </c>
      <c r="L28" s="229">
        <f t="shared" si="6"/>
        <v>5.4131247453457331E-3</v>
      </c>
      <c r="M28" s="87">
        <f t="shared" si="12"/>
        <v>9.1818113641476934E-2</v>
      </c>
      <c r="N28" s="83">
        <f t="shared" si="13"/>
        <v>0.16023724722970389</v>
      </c>
      <c r="P28" s="49">
        <f t="shared" si="14"/>
        <v>18.57580682609705</v>
      </c>
      <c r="Q28" s="254">
        <f t="shared" si="15"/>
        <v>8.6727561556791102</v>
      </c>
      <c r="R28" s="92">
        <f t="shared" si="16"/>
        <v>-0.53311550680561548</v>
      </c>
    </row>
    <row r="29" spans="1:18" ht="20.100000000000001" customHeight="1" x14ac:dyDescent="0.25">
      <c r="A29" s="14" t="s">
        <v>171</v>
      </c>
      <c r="B29" s="25">
        <v>122.17</v>
      </c>
      <c r="C29" s="223">
        <v>112.36</v>
      </c>
      <c r="D29" s="4">
        <f t="shared" si="1"/>
        <v>4.3039852994435166E-3</v>
      </c>
      <c r="E29" s="229">
        <f t="shared" si="2"/>
        <v>4.0012706064011814E-3</v>
      </c>
      <c r="F29" s="87">
        <f t="shared" si="10"/>
        <v>-8.0297945485798494E-2</v>
      </c>
      <c r="G29" s="83">
        <f t="shared" si="11"/>
        <v>-7.0333579689845771E-2</v>
      </c>
      <c r="I29" s="25">
        <v>97.980999999999995</v>
      </c>
      <c r="J29" s="223">
        <v>83.751999999999995</v>
      </c>
      <c r="K29" s="4">
        <f t="shared" si="5"/>
        <v>5.7137408875860066E-3</v>
      </c>
      <c r="L29" s="229">
        <f t="shared" si="6"/>
        <v>5.190035988554307E-3</v>
      </c>
      <c r="M29" s="87">
        <f t="shared" si="12"/>
        <v>-0.14522203284310223</v>
      </c>
      <c r="N29" s="83">
        <f t="shared" si="13"/>
        <v>-9.1657096346376185E-2</v>
      </c>
      <c r="P29" s="49">
        <f t="shared" si="14"/>
        <v>8.0200540230825883</v>
      </c>
      <c r="Q29" s="254">
        <f t="shared" si="15"/>
        <v>7.4538981844072616</v>
      </c>
      <c r="R29" s="92">
        <f t="shared" si="16"/>
        <v>-7.0592521826644633E-2</v>
      </c>
    </row>
    <row r="30" spans="1:18" ht="20.100000000000001" customHeight="1" x14ac:dyDescent="0.25">
      <c r="A30" s="14" t="s">
        <v>166</v>
      </c>
      <c r="B30" s="25">
        <v>151.09</v>
      </c>
      <c r="C30" s="223">
        <v>187.92000000000002</v>
      </c>
      <c r="D30" s="4">
        <f t="shared" si="1"/>
        <v>5.3228217966188171E-3</v>
      </c>
      <c r="E30" s="229">
        <f t="shared" si="2"/>
        <v>6.6920503057574764E-3</v>
      </c>
      <c r="F30" s="87">
        <f t="shared" si="10"/>
        <v>0.24376199616122848</v>
      </c>
      <c r="G30" s="83">
        <f t="shared" si="11"/>
        <v>0.25723733791133602</v>
      </c>
      <c r="I30" s="25">
        <v>74.756</v>
      </c>
      <c r="J30" s="223">
        <v>71.39800000000001</v>
      </c>
      <c r="K30" s="4">
        <f t="shared" si="5"/>
        <v>4.3593800205384671E-3</v>
      </c>
      <c r="L30" s="229">
        <f t="shared" si="6"/>
        <v>4.4244697381650641E-3</v>
      </c>
      <c r="M30" s="87">
        <f t="shared" si="12"/>
        <v>-4.4919471346781391E-2</v>
      </c>
      <c r="N30" s="83">
        <f t="shared" si="13"/>
        <v>1.4930957457238873E-2</v>
      </c>
      <c r="P30" s="49">
        <f t="shared" si="14"/>
        <v>4.9477794691905483</v>
      </c>
      <c r="Q30" s="254">
        <f t="shared" si="15"/>
        <v>3.7993827160493829</v>
      </c>
      <c r="R30" s="92">
        <f t="shared" si="16"/>
        <v>-0.23210346384517455</v>
      </c>
    </row>
    <row r="31" spans="1:18" ht="20.100000000000001" customHeight="1" x14ac:dyDescent="0.25">
      <c r="A31" s="14" t="s">
        <v>174</v>
      </c>
      <c r="B31" s="25">
        <v>40.54</v>
      </c>
      <c r="C31" s="223">
        <v>44.62</v>
      </c>
      <c r="D31" s="4">
        <f t="shared" si="1"/>
        <v>1.4282030288895813E-3</v>
      </c>
      <c r="E31" s="229">
        <f t="shared" si="2"/>
        <v>1.588970224791925E-3</v>
      </c>
      <c r="F31" s="87">
        <f t="shared" si="10"/>
        <v>0.10064134188455842</v>
      </c>
      <c r="G31" s="83">
        <f t="shared" si="11"/>
        <v>0.11256606564357947</v>
      </c>
      <c r="I31" s="25">
        <v>61.228999999999999</v>
      </c>
      <c r="J31" s="223">
        <v>57.03</v>
      </c>
      <c r="K31" s="4">
        <f t="shared" si="5"/>
        <v>3.5705559323338564E-3</v>
      </c>
      <c r="L31" s="229">
        <f t="shared" si="6"/>
        <v>3.5340977221708396E-3</v>
      </c>
      <c r="M31" s="87">
        <f t="shared" si="12"/>
        <v>-6.8578614708716429E-2</v>
      </c>
      <c r="N31" s="83">
        <f t="shared" si="13"/>
        <v>-1.0210793740230335E-2</v>
      </c>
      <c r="P31" s="49">
        <f t="shared" si="14"/>
        <v>15.103354711396154</v>
      </c>
      <c r="Q31" s="254">
        <f t="shared" si="15"/>
        <v>12.781264007171673</v>
      </c>
      <c r="R31" s="92">
        <f t="shared" si="16"/>
        <v>-0.15374668400473704</v>
      </c>
    </row>
    <row r="32" spans="1:18" ht="20.100000000000001" customHeight="1" thickBot="1" x14ac:dyDescent="0.3">
      <c r="A32" s="14" t="s">
        <v>18</v>
      </c>
      <c r="B32" s="25">
        <f>B33-SUM(B7:B31)</f>
        <v>380.18000000000029</v>
      </c>
      <c r="C32" s="223">
        <f>C33-SUM(C7:C31)</f>
        <v>291.51999999998225</v>
      </c>
      <c r="D32" s="4">
        <f t="shared" si="1"/>
        <v>1.3393542859478082E-2</v>
      </c>
      <c r="E32" s="229">
        <f t="shared" si="2"/>
        <v>1.0381367098415818E-2</v>
      </c>
      <c r="F32" s="87">
        <f t="shared" si="3"/>
        <v>-0.2332053237940396</v>
      </c>
      <c r="G32" s="83">
        <f t="shared" si="4"/>
        <v>-0.22489760869586992</v>
      </c>
      <c r="I32" s="25">
        <f>I33-SUM(I7:I31)</f>
        <v>315.26000000000204</v>
      </c>
      <c r="J32" s="223">
        <f>J33-SUM(J7:J31)</f>
        <v>260.79299999999967</v>
      </c>
      <c r="K32" s="4">
        <f t="shared" si="5"/>
        <v>1.8384318921223258E-2</v>
      </c>
      <c r="L32" s="229">
        <f t="shared" si="6"/>
        <v>1.6161107263862853E-2</v>
      </c>
      <c r="M32" s="87">
        <f t="shared" si="7"/>
        <v>-0.17276850853264614</v>
      </c>
      <c r="N32" s="83">
        <f t="shared" si="8"/>
        <v>-0.12092978080324102</v>
      </c>
      <c r="P32" s="49">
        <f t="shared" si="0"/>
        <v>8.292387816297591</v>
      </c>
      <c r="Q32" s="254">
        <f t="shared" si="0"/>
        <v>8.9459728320532221</v>
      </c>
      <c r="R32" s="92">
        <f t="shared" si="9"/>
        <v>7.8817468530728421E-2</v>
      </c>
    </row>
    <row r="33" spans="1:18" ht="26.25" customHeight="1" thickBot="1" x14ac:dyDescent="0.3">
      <c r="A33" s="18" t="s">
        <v>19</v>
      </c>
      <c r="B33" s="23">
        <v>28385.319999999992</v>
      </c>
      <c r="C33" s="242">
        <v>28081.07999999998</v>
      </c>
      <c r="D33" s="20">
        <f>SUM(D7:D32)</f>
        <v>1.0000000000000002</v>
      </c>
      <c r="E33" s="243">
        <f>SUM(E7:E32)</f>
        <v>0.99999999999999989</v>
      </c>
      <c r="F33" s="97">
        <f t="shared" si="3"/>
        <v>-1.071821631744904E-2</v>
      </c>
      <c r="G33" s="99">
        <v>0</v>
      </c>
      <c r="H33" s="2"/>
      <c r="I33" s="23">
        <v>17148.310000000001</v>
      </c>
      <c r="J33" s="242">
        <v>16137.075000000001</v>
      </c>
      <c r="K33" s="20">
        <f>SUM(K7:K32)</f>
        <v>1</v>
      </c>
      <c r="L33" s="243">
        <f>SUM(L7:L32)</f>
        <v>1</v>
      </c>
      <c r="M33" s="97">
        <f t="shared" si="7"/>
        <v>-5.8969950974760807E-2</v>
      </c>
      <c r="N33" s="99">
        <f>K33-L33</f>
        <v>0</v>
      </c>
      <c r="P33" s="40">
        <f t="shared" si="0"/>
        <v>6.0412600597773807</v>
      </c>
      <c r="Q33" s="244">
        <f t="shared" si="0"/>
        <v>5.7466005580981969</v>
      </c>
      <c r="R33" s="98">
        <f t="shared" si="9"/>
        <v>-4.8774510410671164E-2</v>
      </c>
    </row>
    <row r="35" spans="1:18" ht="15.75" thickBot="1" x14ac:dyDescent="0.3"/>
    <row r="36" spans="1:18" x14ac:dyDescent="0.25">
      <c r="A36" s="418" t="s">
        <v>2</v>
      </c>
      <c r="B36" s="404" t="s">
        <v>1</v>
      </c>
      <c r="C36" s="399"/>
      <c r="D36" s="404" t="s">
        <v>13</v>
      </c>
      <c r="E36" s="399"/>
      <c r="F36" s="416" t="s">
        <v>115</v>
      </c>
      <c r="G36" s="417"/>
      <c r="I36" s="414" t="s">
        <v>20</v>
      </c>
      <c r="J36" s="415"/>
      <c r="K36" s="404" t="s">
        <v>13</v>
      </c>
      <c r="L36" s="405"/>
      <c r="M36" s="421" t="s">
        <v>115</v>
      </c>
      <c r="N36" s="417"/>
      <c r="P36" s="410" t="s">
        <v>23</v>
      </c>
      <c r="Q36" s="399"/>
      <c r="R36" s="208" t="s">
        <v>0</v>
      </c>
    </row>
    <row r="37" spans="1:18" x14ac:dyDescent="0.25">
      <c r="A37" s="419"/>
      <c r="B37" s="407" t="str">
        <f>B5</f>
        <v>jan-dez</v>
      </c>
      <c r="C37" s="395"/>
      <c r="D37" s="407" t="str">
        <f>B5</f>
        <v>jan-dez</v>
      </c>
      <c r="E37" s="395"/>
      <c r="F37" s="407" t="str">
        <f>B5</f>
        <v>jan-dez</v>
      </c>
      <c r="G37" s="396"/>
      <c r="I37" s="409" t="str">
        <f>B5</f>
        <v>jan-dez</v>
      </c>
      <c r="J37" s="395"/>
      <c r="K37" s="407" t="str">
        <f>B5</f>
        <v>jan-dez</v>
      </c>
      <c r="L37" s="408"/>
      <c r="M37" s="395" t="str">
        <f>B5</f>
        <v>jan-dez</v>
      </c>
      <c r="N37" s="396"/>
      <c r="P37" s="409" t="str">
        <f>B5</f>
        <v>jan-dez</v>
      </c>
      <c r="Q37" s="408"/>
      <c r="R37" s="209" t="str">
        <f>R5</f>
        <v>2018/2017</v>
      </c>
    </row>
    <row r="38" spans="1:18" ht="19.5" customHeight="1" thickBot="1" x14ac:dyDescent="0.3">
      <c r="A38" s="420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145</v>
      </c>
      <c r="B39" s="59">
        <v>6387.74</v>
      </c>
      <c r="C39" s="245">
        <v>8453.1200000000008</v>
      </c>
      <c r="D39" s="4">
        <f t="shared" ref="D39:D56" si="17">B39/$B$57</f>
        <v>0.31980178291243738</v>
      </c>
      <c r="E39" s="247">
        <f t="shared" ref="E39:E56" si="18">C39/$C$57</f>
        <v>0.42020724229552292</v>
      </c>
      <c r="F39" s="87">
        <f>(C39-B39)/B39</f>
        <v>0.32333501363549566</v>
      </c>
      <c r="G39" s="101">
        <f>(E39-D39)/D39</f>
        <v>0.3139615372644024</v>
      </c>
      <c r="I39" s="59">
        <v>2330.0549999999998</v>
      </c>
      <c r="J39" s="245">
        <v>3127.2329999999997</v>
      </c>
      <c r="K39" s="4">
        <f t="shared" ref="K39:K56" si="19">I39/$I$57</f>
        <v>0.22272174652550328</v>
      </c>
      <c r="L39" s="247">
        <f t="shared" ref="L39:L56" si="20">J39/$J$57</f>
        <v>0.32188322757198412</v>
      </c>
      <c r="M39" s="87">
        <f>(J39-I39)/I39</f>
        <v>0.34212840469430977</v>
      </c>
      <c r="N39" s="101">
        <f>(L39-K39)/K39</f>
        <v>0.44522585959124616</v>
      </c>
      <c r="P39" s="49">
        <f t="shared" ref="P39:Q57" si="21">(I39/B39)*10</f>
        <v>3.6476985600541036</v>
      </c>
      <c r="Q39" s="253">
        <f t="shared" si="21"/>
        <v>3.6995014858419135</v>
      </c>
      <c r="R39" s="104">
        <f t="shared" si="9"/>
        <v>1.4201536923884829E-2</v>
      </c>
    </row>
    <row r="40" spans="1:18" ht="20.100000000000001" customHeight="1" x14ac:dyDescent="0.25">
      <c r="A40" s="57" t="s">
        <v>146</v>
      </c>
      <c r="B40" s="25">
        <v>3734.67</v>
      </c>
      <c r="C40" s="223">
        <v>2626.11</v>
      </c>
      <c r="D40" s="4">
        <f t="shared" si="17"/>
        <v>0.18697600788222324</v>
      </c>
      <c r="E40" s="229">
        <f t="shared" si="18"/>
        <v>0.13054475046665556</v>
      </c>
      <c r="F40" s="87">
        <f t="shared" ref="F40:F57" si="22">(C40-B40)/B40</f>
        <v>-0.29682943874559198</v>
      </c>
      <c r="G40" s="83">
        <f t="shared" ref="G40:G51" si="23">(E40-D40)/D40</f>
        <v>-0.30181015230100483</v>
      </c>
      <c r="I40" s="25">
        <v>2841.8450000000003</v>
      </c>
      <c r="J40" s="223">
        <v>1787.4190000000001</v>
      </c>
      <c r="K40" s="4">
        <f t="shared" si="19"/>
        <v>0.27164194911912765</v>
      </c>
      <c r="L40" s="229">
        <f t="shared" si="20"/>
        <v>0.18397740006692448</v>
      </c>
      <c r="M40" s="87">
        <f t="shared" ref="M40:M57" si="24">(J40-I40)/I40</f>
        <v>-0.3710357179930644</v>
      </c>
      <c r="N40" s="83">
        <f t="shared" ref="N40:N50" si="25">(L40-K40)/K40</f>
        <v>-0.3227209543168098</v>
      </c>
      <c r="P40" s="49">
        <f t="shared" si="21"/>
        <v>7.6093603986429859</v>
      </c>
      <c r="Q40" s="254">
        <f t="shared" si="21"/>
        <v>6.8063371298231985</v>
      </c>
      <c r="R40" s="92">
        <f t="shared" si="9"/>
        <v>-0.10553098115355325</v>
      </c>
    </row>
    <row r="41" spans="1:18" ht="20.100000000000001" customHeight="1" x14ac:dyDescent="0.25">
      <c r="A41" s="57" t="s">
        <v>147</v>
      </c>
      <c r="B41" s="25">
        <v>2107.1</v>
      </c>
      <c r="C41" s="223">
        <v>2251.9899999999998</v>
      </c>
      <c r="D41" s="4">
        <f t="shared" si="17"/>
        <v>0.10549182289429389</v>
      </c>
      <c r="E41" s="229">
        <f t="shared" si="18"/>
        <v>0.11194712811093353</v>
      </c>
      <c r="F41" s="87">
        <f t="shared" si="22"/>
        <v>6.8762754496701564E-2</v>
      </c>
      <c r="G41" s="83">
        <f t="shared" si="23"/>
        <v>6.1192470084700912E-2</v>
      </c>
      <c r="I41" s="25">
        <v>1158.67</v>
      </c>
      <c r="J41" s="223">
        <v>1285.7280000000001</v>
      </c>
      <c r="K41" s="4">
        <f t="shared" si="19"/>
        <v>0.11075318224106509</v>
      </c>
      <c r="L41" s="229">
        <f t="shared" si="20"/>
        <v>0.13233880507773871</v>
      </c>
      <c r="M41" s="87">
        <f t="shared" si="24"/>
        <v>0.10965848774888448</v>
      </c>
      <c r="N41" s="83">
        <f t="shared" si="25"/>
        <v>0.1948984435471155</v>
      </c>
      <c r="P41" s="49">
        <f t="shared" si="21"/>
        <v>5.4988847230791134</v>
      </c>
      <c r="Q41" s="254">
        <f t="shared" si="21"/>
        <v>5.7092971105555534</v>
      </c>
      <c r="R41" s="92">
        <f t="shared" si="9"/>
        <v>3.8264556918847205E-2</v>
      </c>
    </row>
    <row r="42" spans="1:18" ht="20.100000000000001" customHeight="1" x14ac:dyDescent="0.25">
      <c r="A42" s="57" t="s">
        <v>151</v>
      </c>
      <c r="B42" s="25">
        <v>3580.73</v>
      </c>
      <c r="C42" s="223">
        <v>2696.21</v>
      </c>
      <c r="D42" s="4">
        <f t="shared" si="17"/>
        <v>0.17926901190844524</v>
      </c>
      <c r="E42" s="229">
        <f t="shared" si="18"/>
        <v>0.13402944341847883</v>
      </c>
      <c r="F42" s="87">
        <f t="shared" si="22"/>
        <v>-0.24702225523845694</v>
      </c>
      <c r="G42" s="83">
        <f t="shared" si="23"/>
        <v>-0.25235576415778305</v>
      </c>
      <c r="I42" s="25">
        <v>1625.893</v>
      </c>
      <c r="J42" s="223">
        <v>1138.6030000000001</v>
      </c>
      <c r="K42" s="4">
        <f t="shared" si="19"/>
        <v>0.15541338235517621</v>
      </c>
      <c r="L42" s="229">
        <f t="shared" si="20"/>
        <v>0.11719536362117691</v>
      </c>
      <c r="M42" s="87">
        <f t="shared" si="24"/>
        <v>-0.29970606921857706</v>
      </c>
      <c r="N42" s="83">
        <f t="shared" si="25"/>
        <v>-0.24591201963970644</v>
      </c>
      <c r="P42" s="49">
        <f t="shared" si="21"/>
        <v>4.540674666897532</v>
      </c>
      <c r="Q42" s="254">
        <f t="shared" si="21"/>
        <v>4.2229759551370263</v>
      </c>
      <c r="R42" s="92">
        <f t="shared" si="9"/>
        <v>-6.9967292322569541E-2</v>
      </c>
    </row>
    <row r="43" spans="1:18" ht="20.100000000000001" customHeight="1" x14ac:dyDescent="0.25">
      <c r="A43" s="57" t="s">
        <v>160</v>
      </c>
      <c r="B43" s="25">
        <v>1394.43</v>
      </c>
      <c r="C43" s="223">
        <v>1056.44</v>
      </c>
      <c r="D43" s="4">
        <f t="shared" si="17"/>
        <v>6.981204622395247E-2</v>
      </c>
      <c r="E43" s="229">
        <f t="shared" si="18"/>
        <v>5.2515963224310333E-2</v>
      </c>
      <c r="F43" s="87">
        <f t="shared" si="22"/>
        <v>-0.24238577770128295</v>
      </c>
      <c r="G43" s="83">
        <f t="shared" si="23"/>
        <v>-0.24775212782271752</v>
      </c>
      <c r="I43" s="25">
        <v>749.74300000000005</v>
      </c>
      <c r="J43" s="223">
        <v>585.721</v>
      </c>
      <c r="K43" s="4">
        <f t="shared" si="19"/>
        <v>7.1665291336586653E-2</v>
      </c>
      <c r="L43" s="229">
        <f t="shared" si="20"/>
        <v>6.0287725902320087E-2</v>
      </c>
      <c r="M43" s="87">
        <f t="shared" si="24"/>
        <v>-0.21877096551751737</v>
      </c>
      <c r="N43" s="83">
        <f t="shared" si="25"/>
        <v>-0.15875977369337893</v>
      </c>
      <c r="P43" s="49">
        <f t="shared" si="21"/>
        <v>5.3766987227756147</v>
      </c>
      <c r="Q43" s="254">
        <f t="shared" si="21"/>
        <v>5.5442902578471092</v>
      </c>
      <c r="R43" s="92">
        <f t="shared" si="9"/>
        <v>3.1169969476173041E-2</v>
      </c>
    </row>
    <row r="44" spans="1:18" ht="20.100000000000001" customHeight="1" x14ac:dyDescent="0.25">
      <c r="A44" s="57" t="s">
        <v>148</v>
      </c>
      <c r="B44" s="25">
        <v>972.68</v>
      </c>
      <c r="C44" s="223">
        <v>724.27</v>
      </c>
      <c r="D44" s="4">
        <f t="shared" si="17"/>
        <v>4.8697160216801184E-2</v>
      </c>
      <c r="E44" s="229">
        <f t="shared" si="18"/>
        <v>3.6003688505235741E-2</v>
      </c>
      <c r="F44" s="87">
        <f t="shared" si="22"/>
        <v>-0.25538717769461694</v>
      </c>
      <c r="G44" s="83">
        <f t="shared" si="23"/>
        <v>-0.26066143600681713</v>
      </c>
      <c r="I44" s="25">
        <v>605.25599999999997</v>
      </c>
      <c r="J44" s="223">
        <v>407.29700000000003</v>
      </c>
      <c r="K44" s="4">
        <f t="shared" si="19"/>
        <v>5.7854288167034688E-2</v>
      </c>
      <c r="L44" s="229">
        <f t="shared" si="20"/>
        <v>4.1922707051373034E-2</v>
      </c>
      <c r="M44" s="87">
        <f t="shared" si="24"/>
        <v>-0.32706656356979519</v>
      </c>
      <c r="N44" s="83">
        <f t="shared" si="25"/>
        <v>-0.27537424831266788</v>
      </c>
      <c r="P44" s="49">
        <f t="shared" si="21"/>
        <v>6.2225603487272272</v>
      </c>
      <c r="Q44" s="254">
        <f t="shared" si="21"/>
        <v>5.6235519902798679</v>
      </c>
      <c r="R44" s="92">
        <f t="shared" si="9"/>
        <v>-9.6263969311262923E-2</v>
      </c>
    </row>
    <row r="45" spans="1:18" ht="20.100000000000001" customHeight="1" x14ac:dyDescent="0.25">
      <c r="A45" s="57" t="s">
        <v>150</v>
      </c>
      <c r="B45" s="25">
        <v>487.67</v>
      </c>
      <c r="C45" s="223">
        <v>670.15</v>
      </c>
      <c r="D45" s="4">
        <f t="shared" si="17"/>
        <v>2.4415166470912773E-2</v>
      </c>
      <c r="E45" s="229">
        <f t="shared" si="18"/>
        <v>3.3313366357551367E-2</v>
      </c>
      <c r="F45" s="87">
        <f t="shared" si="22"/>
        <v>0.37418746283347337</v>
      </c>
      <c r="G45" s="83">
        <f t="shared" si="23"/>
        <v>0.36445378724898497</v>
      </c>
      <c r="I45" s="25">
        <v>291.75600000000003</v>
      </c>
      <c r="J45" s="223">
        <v>380.678</v>
      </c>
      <c r="K45" s="4">
        <f t="shared" si="19"/>
        <v>2.788792791556197E-2</v>
      </c>
      <c r="L45" s="229">
        <f t="shared" si="20"/>
        <v>3.9182837769250897E-2</v>
      </c>
      <c r="M45" s="87">
        <f t="shared" si="24"/>
        <v>0.30478207817491315</v>
      </c>
      <c r="N45" s="83">
        <f t="shared" si="25"/>
        <v>0.40501072320206921</v>
      </c>
      <c r="P45" s="49">
        <f t="shared" si="21"/>
        <v>5.9826522033342222</v>
      </c>
      <c r="Q45" s="254">
        <f t="shared" si="21"/>
        <v>5.6804894426620915</v>
      </c>
      <c r="R45" s="92">
        <f t="shared" si="9"/>
        <v>-5.0506489497037919E-2</v>
      </c>
    </row>
    <row r="46" spans="1:18" ht="20.100000000000001" customHeight="1" x14ac:dyDescent="0.25">
      <c r="A46" s="57" t="s">
        <v>158</v>
      </c>
      <c r="B46" s="25">
        <v>278.10000000000002</v>
      </c>
      <c r="C46" s="223">
        <v>572.16999999999996</v>
      </c>
      <c r="D46" s="4">
        <f t="shared" si="17"/>
        <v>1.3923058206493822E-2</v>
      </c>
      <c r="E46" s="229">
        <f t="shared" si="18"/>
        <v>2.8442749875102837E-2</v>
      </c>
      <c r="F46" s="87">
        <f t="shared" si="22"/>
        <v>1.0574253865515999</v>
      </c>
      <c r="G46" s="83">
        <f t="shared" si="23"/>
        <v>1.0428521847187939</v>
      </c>
      <c r="I46" s="25">
        <v>187.91800000000001</v>
      </c>
      <c r="J46" s="223">
        <v>290.137</v>
      </c>
      <c r="K46" s="4">
        <f t="shared" si="19"/>
        <v>1.7962419412236849E-2</v>
      </c>
      <c r="L46" s="229">
        <f t="shared" si="20"/>
        <v>2.9863535591384709E-2</v>
      </c>
      <c r="M46" s="87">
        <f t="shared" si="24"/>
        <v>0.54395534222373587</v>
      </c>
      <c r="N46" s="83">
        <f t="shared" si="25"/>
        <v>0.66255641325467862</v>
      </c>
      <c r="P46" s="49">
        <f t="shared" si="21"/>
        <v>6.7572096368212877</v>
      </c>
      <c r="Q46" s="254">
        <f t="shared" si="21"/>
        <v>5.0708181134977366</v>
      </c>
      <c r="R46" s="92">
        <f t="shared" si="9"/>
        <v>-0.24956921776321564</v>
      </c>
    </row>
    <row r="47" spans="1:18" ht="20.100000000000001" customHeight="1" x14ac:dyDescent="0.25">
      <c r="A47" s="57" t="s">
        <v>157</v>
      </c>
      <c r="B47" s="25">
        <v>78.010000000000005</v>
      </c>
      <c r="C47" s="223">
        <v>183.62</v>
      </c>
      <c r="D47" s="4">
        <f t="shared" si="17"/>
        <v>3.9055655184774651E-3</v>
      </c>
      <c r="E47" s="229">
        <f t="shared" si="18"/>
        <v>9.1278077006246103E-3</v>
      </c>
      <c r="F47" s="87">
        <f t="shared" si="22"/>
        <v>1.3538007947699011</v>
      </c>
      <c r="G47" s="83">
        <f t="shared" si="23"/>
        <v>1.3371282999710037</v>
      </c>
      <c r="I47" s="25">
        <v>85.856999999999999</v>
      </c>
      <c r="J47" s="223">
        <v>202.417</v>
      </c>
      <c r="K47" s="4">
        <f t="shared" si="19"/>
        <v>8.2067680769081133E-3</v>
      </c>
      <c r="L47" s="229">
        <f t="shared" si="20"/>
        <v>2.0834596358966E-2</v>
      </c>
      <c r="M47" s="87">
        <f t="shared" si="24"/>
        <v>1.3576062522566594</v>
      </c>
      <c r="N47" s="83">
        <f t="shared" si="25"/>
        <v>1.5387090464502806</v>
      </c>
      <c r="P47" s="49">
        <f t="shared" si="21"/>
        <v>11.00589667991283</v>
      </c>
      <c r="Q47" s="254">
        <f t="shared" si="21"/>
        <v>11.023690229822458</v>
      </c>
      <c r="R47" s="92">
        <f t="shared" si="9"/>
        <v>1.6167287797734583E-3</v>
      </c>
    </row>
    <row r="48" spans="1:18" ht="20.100000000000001" customHeight="1" x14ac:dyDescent="0.25">
      <c r="A48" s="57" t="s">
        <v>167</v>
      </c>
      <c r="B48" s="25">
        <v>377.83</v>
      </c>
      <c r="C48" s="223">
        <v>340.71</v>
      </c>
      <c r="D48" s="4">
        <f t="shared" si="17"/>
        <v>1.8916034096222799E-2</v>
      </c>
      <c r="E48" s="229">
        <f t="shared" si="18"/>
        <v>1.6936800793376599E-2</v>
      </c>
      <c r="F48" s="87">
        <f t="shared" si="22"/>
        <v>-9.8245242569409544E-2</v>
      </c>
      <c r="G48" s="83">
        <f t="shared" si="23"/>
        <v>-0.10463257217544444</v>
      </c>
      <c r="I48" s="25">
        <v>181.255</v>
      </c>
      <c r="J48" s="223">
        <v>150.12200000000001</v>
      </c>
      <c r="K48" s="4">
        <f t="shared" si="19"/>
        <v>1.7325526722107461E-2</v>
      </c>
      <c r="L48" s="229">
        <f t="shared" si="20"/>
        <v>1.5451919920761073E-2</v>
      </c>
      <c r="M48" s="87">
        <f t="shared" si="24"/>
        <v>-0.17176353755758453</v>
      </c>
      <c r="N48" s="83">
        <f t="shared" si="25"/>
        <v>-0.10814140495686382</v>
      </c>
      <c r="P48" s="49">
        <f t="shared" si="21"/>
        <v>4.7972633194823064</v>
      </c>
      <c r="Q48" s="254">
        <f t="shared" si="21"/>
        <v>4.4061518593525291</v>
      </c>
      <c r="R48" s="92">
        <f t="shared" si="9"/>
        <v>-8.15280367332398E-2</v>
      </c>
    </row>
    <row r="49" spans="1:18" ht="20.100000000000001" customHeight="1" x14ac:dyDescent="0.25">
      <c r="A49" s="57" t="s">
        <v>153</v>
      </c>
      <c r="B49" s="25">
        <v>135.64000000000001</v>
      </c>
      <c r="C49" s="223">
        <v>107.97</v>
      </c>
      <c r="D49" s="4">
        <f t="shared" si="17"/>
        <v>6.7908076775577931E-3</v>
      </c>
      <c r="E49" s="229">
        <f t="shared" si="18"/>
        <v>5.3672225108182068E-3</v>
      </c>
      <c r="F49" s="87">
        <f t="shared" si="22"/>
        <v>-0.20399587142435868</v>
      </c>
      <c r="G49" s="83">
        <f t="shared" si="23"/>
        <v>-0.20963414579450382</v>
      </c>
      <c r="I49" s="25">
        <v>106.25899999999999</v>
      </c>
      <c r="J49" s="223">
        <v>95.36399999999999</v>
      </c>
      <c r="K49" s="4">
        <f t="shared" si="19"/>
        <v>1.0156923361917831E-2</v>
      </c>
      <c r="L49" s="229">
        <f t="shared" si="20"/>
        <v>9.8157291491151114E-3</v>
      </c>
      <c r="M49" s="87">
        <f t="shared" si="24"/>
        <v>-0.10253249136543725</v>
      </c>
      <c r="N49" s="83">
        <f t="shared" si="25"/>
        <v>-3.359227993015939E-2</v>
      </c>
      <c r="P49" s="49">
        <f t="shared" si="21"/>
        <v>7.8338985549985241</v>
      </c>
      <c r="Q49" s="254">
        <f t="shared" si="21"/>
        <v>8.8324534592942463</v>
      </c>
      <c r="R49" s="92">
        <f t="shared" si="9"/>
        <v>0.12746589674161415</v>
      </c>
    </row>
    <row r="50" spans="1:18" ht="20.100000000000001" customHeight="1" x14ac:dyDescent="0.25">
      <c r="A50" s="57" t="s">
        <v>171</v>
      </c>
      <c r="B50" s="25">
        <v>122.17</v>
      </c>
      <c r="C50" s="223">
        <v>112.36</v>
      </c>
      <c r="D50" s="4">
        <f t="shared" si="17"/>
        <v>6.1164330136186627E-3</v>
      </c>
      <c r="E50" s="229">
        <f t="shared" si="18"/>
        <v>5.5854507855472241E-3</v>
      </c>
      <c r="F50" s="87">
        <f t="shared" si="22"/>
        <v>-8.0297945485798494E-2</v>
      </c>
      <c r="G50" s="83">
        <f t="shared" si="23"/>
        <v>-8.6812399790722763E-2</v>
      </c>
      <c r="I50" s="25">
        <v>97.980999999999995</v>
      </c>
      <c r="J50" s="223">
        <v>83.751999999999995</v>
      </c>
      <c r="K50" s="4">
        <f t="shared" si="19"/>
        <v>9.3656585129172215E-3</v>
      </c>
      <c r="L50" s="229">
        <f t="shared" si="20"/>
        <v>8.6205166278332367E-3</v>
      </c>
      <c r="M50" s="87">
        <f t="shared" si="24"/>
        <v>-0.14522203284310223</v>
      </c>
      <c r="N50" s="83">
        <f t="shared" si="25"/>
        <v>-7.95610777454972E-2</v>
      </c>
      <c r="P50" s="49">
        <f t="shared" si="21"/>
        <v>8.0200540230825883</v>
      </c>
      <c r="Q50" s="254">
        <f t="shared" si="21"/>
        <v>7.4538981844072616</v>
      </c>
      <c r="R50" s="92">
        <f t="shared" si="9"/>
        <v>-7.0592521826644633E-2</v>
      </c>
    </row>
    <row r="51" spans="1:18" ht="20.100000000000001" customHeight="1" x14ac:dyDescent="0.25">
      <c r="A51" s="57" t="s">
        <v>166</v>
      </c>
      <c r="B51" s="25">
        <v>151.09</v>
      </c>
      <c r="C51" s="223">
        <v>187.92000000000002</v>
      </c>
      <c r="D51" s="4">
        <f t="shared" si="17"/>
        <v>7.5643109112518937E-3</v>
      </c>
      <c r="E51" s="229">
        <f t="shared" si="18"/>
        <v>9.3415620471701179E-3</v>
      </c>
      <c r="F51" s="87">
        <f t="shared" si="22"/>
        <v>0.24376199616122848</v>
      </c>
      <c r="G51" s="83">
        <f t="shared" si="23"/>
        <v>0.23495215317955367</v>
      </c>
      <c r="I51" s="25">
        <v>74.756</v>
      </c>
      <c r="J51" s="223">
        <v>71.39800000000001</v>
      </c>
      <c r="K51" s="4">
        <f t="shared" si="19"/>
        <v>7.1456626059301278E-3</v>
      </c>
      <c r="L51" s="229">
        <f t="shared" si="20"/>
        <v>7.3489307263592219E-3</v>
      </c>
      <c r="M51" s="87">
        <f t="shared" ref="M51" si="26">(J51-I51)/I51</f>
        <v>-4.4919471346781391E-2</v>
      </c>
      <c r="N51" s="83">
        <f t="shared" ref="N51" si="27">(L51-K51)/K51</f>
        <v>2.8446364128695858E-2</v>
      </c>
      <c r="P51" s="49">
        <f t="shared" si="21"/>
        <v>4.9477794691905483</v>
      </c>
      <c r="Q51" s="254">
        <f t="shared" si="21"/>
        <v>3.7993827160493829</v>
      </c>
      <c r="R51" s="92">
        <f t="shared" si="9"/>
        <v>-0.23210346384517455</v>
      </c>
    </row>
    <row r="52" spans="1:18" ht="20.100000000000001" customHeight="1" x14ac:dyDescent="0.25">
      <c r="A52" s="57" t="s">
        <v>159</v>
      </c>
      <c r="B52" s="25">
        <v>30.68</v>
      </c>
      <c r="C52" s="223">
        <v>35.68</v>
      </c>
      <c r="D52" s="4">
        <f t="shared" si="17"/>
        <v>1.5359921818598721E-3</v>
      </c>
      <c r="E52" s="229">
        <f t="shared" si="18"/>
        <v>1.7736639731961992E-3</v>
      </c>
      <c r="F52" s="87">
        <f t="shared" ref="F52:F56" si="28">(C52-B52)/B52</f>
        <v>0.16297262059973924</v>
      </c>
      <c r="G52" s="83">
        <f t="shared" ref="G52:G56" si="29">(E52-D52)/D52</f>
        <v>0.15473502674247969</v>
      </c>
      <c r="I52" s="25">
        <v>21.923999999999999</v>
      </c>
      <c r="J52" s="223">
        <v>33.536000000000001</v>
      </c>
      <c r="K52" s="4">
        <f t="shared" si="19"/>
        <v>2.0956379016053846E-3</v>
      </c>
      <c r="L52" s="229">
        <f t="shared" si="20"/>
        <v>3.45182975488365E-3</v>
      </c>
      <c r="M52" s="87">
        <f t="shared" ref="M52:M56" si="30">(J52-I52)/I52</f>
        <v>0.5296478744754608</v>
      </c>
      <c r="N52" s="83">
        <f t="shared" ref="N52:N56" si="31">(L52-K52)/K52</f>
        <v>0.64714989752730701</v>
      </c>
      <c r="P52" s="49">
        <f t="shared" ref="P52:P56" si="32">(I52/B52)*10</f>
        <v>7.1460234680573667</v>
      </c>
      <c r="Q52" s="254">
        <f t="shared" ref="Q52:Q56" si="33">(J52/C52)*10</f>
        <v>9.3991031390134534</v>
      </c>
      <c r="R52" s="92">
        <f t="shared" ref="R52:R56" si="34">(Q52-P52)/P52</f>
        <v>0.31529138982363042</v>
      </c>
    </row>
    <row r="53" spans="1:18" ht="20.100000000000001" customHeight="1" x14ac:dyDescent="0.25">
      <c r="A53" s="57" t="s">
        <v>162</v>
      </c>
      <c r="B53" s="25">
        <v>34.68</v>
      </c>
      <c r="C53" s="223">
        <v>31.78</v>
      </c>
      <c r="D53" s="4">
        <f t="shared" si="17"/>
        <v>1.7362519187386039E-3</v>
      </c>
      <c r="E53" s="229">
        <f t="shared" si="18"/>
        <v>1.5797937519107402E-3</v>
      </c>
      <c r="F53" s="87">
        <f t="shared" ref="F53:F54" si="35">(C53-B53)/B53</f>
        <v>-8.3621683967704682E-2</v>
      </c>
      <c r="G53" s="83">
        <f t="shared" ref="G53:G54" si="36">(E53-D53)/D53</f>
        <v>-9.0112595493361022E-2</v>
      </c>
      <c r="I53" s="25">
        <v>32.332000000000001</v>
      </c>
      <c r="J53" s="223">
        <v>25.742999999999999</v>
      </c>
      <c r="K53" s="4">
        <f t="shared" si="19"/>
        <v>3.0905019446590626E-3</v>
      </c>
      <c r="L53" s="229">
        <f t="shared" si="20"/>
        <v>2.6497034046985266E-3</v>
      </c>
      <c r="M53" s="87">
        <f t="shared" ref="M53:M54" si="37">(J53-I53)/I53</f>
        <v>-0.20379190894469881</v>
      </c>
      <c r="N53" s="83">
        <f t="shared" ref="N53:N54" si="38">(L53-K53)/K53</f>
        <v>-0.14263008011443393</v>
      </c>
      <c r="P53" s="49">
        <f t="shared" ref="P53:P54" si="39">(I53/B53)*10</f>
        <v>9.3229527104959633</v>
      </c>
      <c r="Q53" s="254">
        <f t="shared" ref="Q53:Q54" si="40">(J53/C53)*10</f>
        <v>8.1003775959723097</v>
      </c>
      <c r="R53" s="92">
        <f t="shared" ref="R53:R54" si="41">(Q53-P53)/P53</f>
        <v>-0.13113604160485062</v>
      </c>
    </row>
    <row r="54" spans="1:18" ht="20.100000000000001" customHeight="1" x14ac:dyDescent="0.25">
      <c r="A54" s="57" t="s">
        <v>172</v>
      </c>
      <c r="B54" s="25">
        <v>5.17</v>
      </c>
      <c r="C54" s="223">
        <v>21.64</v>
      </c>
      <c r="D54" s="4">
        <f t="shared" si="17"/>
        <v>2.5883570991576074E-4</v>
      </c>
      <c r="E54" s="229">
        <f t="shared" si="18"/>
        <v>1.0757311765685468E-3</v>
      </c>
      <c r="F54" s="87">
        <f t="shared" si="35"/>
        <v>3.1856866537717599</v>
      </c>
      <c r="G54" s="83">
        <f t="shared" si="36"/>
        <v>3.1560385038009184</v>
      </c>
      <c r="I54" s="25">
        <v>1.851</v>
      </c>
      <c r="J54" s="223">
        <v>16.600999999999999</v>
      </c>
      <c r="K54" s="4">
        <f t="shared" si="19"/>
        <v>1.7693056722639877E-4</v>
      </c>
      <c r="L54" s="229">
        <f t="shared" si="20"/>
        <v>1.7087257204444022E-3</v>
      </c>
      <c r="M54" s="87">
        <f t="shared" si="37"/>
        <v>7.9686655861696378</v>
      </c>
      <c r="N54" s="83">
        <f t="shared" si="38"/>
        <v>8.6576060724314079</v>
      </c>
      <c r="P54" s="49">
        <f t="shared" si="39"/>
        <v>3.5802707930367506</v>
      </c>
      <c r="Q54" s="254">
        <f t="shared" si="40"/>
        <v>7.6714417744916821</v>
      </c>
      <c r="R54" s="92">
        <f t="shared" si="41"/>
        <v>1.1426987560303616</v>
      </c>
    </row>
    <row r="55" spans="1:18" ht="20.100000000000001" customHeight="1" x14ac:dyDescent="0.25">
      <c r="A55" s="57" t="s">
        <v>187</v>
      </c>
      <c r="B55" s="25">
        <v>7.69</v>
      </c>
      <c r="C55" s="223">
        <v>12.52</v>
      </c>
      <c r="D55" s="4">
        <f t="shared" si="17"/>
        <v>3.849993441493617E-4</v>
      </c>
      <c r="E55" s="229">
        <f t="shared" si="18"/>
        <v>6.2237312063947352E-4</v>
      </c>
      <c r="F55" s="87">
        <f t="shared" ref="F55" si="42">(C55-B55)/B55</f>
        <v>0.62808842652795827</v>
      </c>
      <c r="G55" s="83">
        <f t="shared" ref="G55" si="43">(E55-D55)/D55</f>
        <v>0.6165563139193867</v>
      </c>
      <c r="I55" s="25">
        <v>5.6859999999999999</v>
      </c>
      <c r="J55" s="223">
        <v>8.7780000000000005</v>
      </c>
      <c r="K55" s="4">
        <f t="shared" si="19"/>
        <v>5.435047029980029E-4</v>
      </c>
      <c r="L55" s="229">
        <f t="shared" si="20"/>
        <v>9.0351149774477223E-4</v>
      </c>
      <c r="M55" s="87">
        <f t="shared" ref="M55" si="44">(J55-I55)/I55</f>
        <v>0.54379176925782635</v>
      </c>
      <c r="N55" s="83">
        <f t="shared" ref="N55" si="45">(L55-K55)/K55</f>
        <v>0.66238027520452236</v>
      </c>
      <c r="P55" s="49">
        <f t="shared" ref="P55" si="46">(I55/B55)*10</f>
        <v>7.3940182054616379</v>
      </c>
      <c r="Q55" s="254">
        <f t="shared" ref="Q55" si="47">(J55/C55)*10</f>
        <v>7.0111821086261985</v>
      </c>
      <c r="R55" s="92">
        <f t="shared" ref="R55" si="48">(Q55-P55)/P55</f>
        <v>-5.1776461214641738E-2</v>
      </c>
    </row>
    <row r="56" spans="1:18" ht="20.100000000000001" customHeight="1" thickBot="1" x14ac:dyDescent="0.3">
      <c r="A56" s="14" t="s">
        <v>18</v>
      </c>
      <c r="B56" s="25">
        <f>B57-SUM(B39:B55)</f>
        <v>87.980000000010477</v>
      </c>
      <c r="C56" s="223">
        <f>C57-SUM(C39:C55)</f>
        <v>31.890000000003056</v>
      </c>
      <c r="D56" s="4">
        <f t="shared" si="17"/>
        <v>4.4047129126482286E-3</v>
      </c>
      <c r="E56" s="229">
        <f t="shared" si="18"/>
        <v>1.5852618863574051E-3</v>
      </c>
      <c r="F56" s="87">
        <f t="shared" si="28"/>
        <v>-0.63753125710389569</v>
      </c>
      <c r="G56" s="83">
        <f t="shared" si="29"/>
        <v>-0.64009870386664902</v>
      </c>
      <c r="I56" s="25">
        <f>I57-SUM(I39:I55)</f>
        <v>62.694000000001324</v>
      </c>
      <c r="J56" s="223">
        <f>J57-SUM(J39:J55)</f>
        <v>24.900000000001455</v>
      </c>
      <c r="K56" s="4">
        <f t="shared" si="19"/>
        <v>5.9926985314381846E-3</v>
      </c>
      <c r="L56" s="229">
        <f t="shared" si="20"/>
        <v>2.5629341870410279E-3</v>
      </c>
      <c r="M56" s="87">
        <f t="shared" si="30"/>
        <v>-0.60283280696715902</v>
      </c>
      <c r="N56" s="83">
        <f t="shared" si="31"/>
        <v>-0.57232385817580067</v>
      </c>
      <c r="P56" s="49">
        <f t="shared" si="32"/>
        <v>7.1259377131159196</v>
      </c>
      <c r="Q56" s="254">
        <f t="shared" si="33"/>
        <v>7.8080903104418535</v>
      </c>
      <c r="R56" s="92">
        <f t="shared" si="34"/>
        <v>9.5728116746006869E-2</v>
      </c>
    </row>
    <row r="57" spans="1:18" ht="26.25" customHeight="1" thickBot="1" x14ac:dyDescent="0.3">
      <c r="A57" s="18" t="s">
        <v>19</v>
      </c>
      <c r="B57" s="61">
        <v>19974.060000000001</v>
      </c>
      <c r="C57" s="251">
        <v>20116.55</v>
      </c>
      <c r="D57" s="58">
        <f>SUM(D39:D56)</f>
        <v>1.0000000000000004</v>
      </c>
      <c r="E57" s="252">
        <f>SUM(E39:E56)</f>
        <v>1.0000000000000002</v>
      </c>
      <c r="F57" s="97">
        <f t="shared" si="22"/>
        <v>7.1337524769625182E-3</v>
      </c>
      <c r="G57" s="99">
        <v>0</v>
      </c>
      <c r="H57" s="2"/>
      <c r="I57" s="61">
        <v>10461.731</v>
      </c>
      <c r="J57" s="251">
        <v>9715.4270000000015</v>
      </c>
      <c r="K57" s="58">
        <f>SUM(K39:K56)</f>
        <v>1.0000000000000002</v>
      </c>
      <c r="L57" s="252">
        <f>SUM(L39:L56)</f>
        <v>1.0000000000000002</v>
      </c>
      <c r="M57" s="97">
        <f t="shared" si="24"/>
        <v>-7.1336569445343057E-2</v>
      </c>
      <c r="N57" s="99">
        <v>0</v>
      </c>
      <c r="O57" s="2"/>
      <c r="P57" s="40">
        <f t="shared" si="21"/>
        <v>5.2376587433901767</v>
      </c>
      <c r="Q57" s="244">
        <f t="shared" si="21"/>
        <v>4.8295691855710849</v>
      </c>
      <c r="R57" s="98">
        <f t="shared" si="9"/>
        <v>-7.7914499170854301E-2</v>
      </c>
    </row>
    <row r="59" spans="1:18" ht="15.75" thickBot="1" x14ac:dyDescent="0.3"/>
    <row r="60" spans="1:18" x14ac:dyDescent="0.25">
      <c r="A60" s="418" t="s">
        <v>16</v>
      </c>
      <c r="B60" s="404" t="s">
        <v>1</v>
      </c>
      <c r="C60" s="399"/>
      <c r="D60" s="404" t="s">
        <v>13</v>
      </c>
      <c r="E60" s="399"/>
      <c r="F60" s="416" t="s">
        <v>115</v>
      </c>
      <c r="G60" s="417"/>
      <c r="I60" s="414" t="s">
        <v>20</v>
      </c>
      <c r="J60" s="415"/>
      <c r="K60" s="404" t="s">
        <v>13</v>
      </c>
      <c r="L60" s="405"/>
      <c r="M60" s="421" t="s">
        <v>115</v>
      </c>
      <c r="N60" s="417"/>
      <c r="P60" s="410" t="s">
        <v>23</v>
      </c>
      <c r="Q60" s="399"/>
      <c r="R60" s="208" t="s">
        <v>0</v>
      </c>
    </row>
    <row r="61" spans="1:18" x14ac:dyDescent="0.25">
      <c r="A61" s="419"/>
      <c r="B61" s="407" t="str">
        <f>B5</f>
        <v>jan-dez</v>
      </c>
      <c r="C61" s="395"/>
      <c r="D61" s="407" t="str">
        <f>B5</f>
        <v>jan-dez</v>
      </c>
      <c r="E61" s="395"/>
      <c r="F61" s="407" t="str">
        <f>B5</f>
        <v>jan-dez</v>
      </c>
      <c r="G61" s="396"/>
      <c r="I61" s="409" t="str">
        <f>B5</f>
        <v>jan-dez</v>
      </c>
      <c r="J61" s="395"/>
      <c r="K61" s="407" t="str">
        <f>B5</f>
        <v>jan-dez</v>
      </c>
      <c r="L61" s="408"/>
      <c r="M61" s="395" t="str">
        <f>B5</f>
        <v>jan-dez</v>
      </c>
      <c r="N61" s="396"/>
      <c r="P61" s="409" t="str">
        <f>B5</f>
        <v>jan-dez</v>
      </c>
      <c r="Q61" s="408"/>
      <c r="R61" s="209" t="str">
        <f>R37</f>
        <v>2018/2017</v>
      </c>
    </row>
    <row r="62" spans="1:18" ht="19.5" customHeight="1" thickBot="1" x14ac:dyDescent="0.3">
      <c r="A62" s="420"/>
      <c r="B62" s="148">
        <f>B6</f>
        <v>2017</v>
      </c>
      <c r="C62" s="213">
        <f>C6</f>
        <v>2018</v>
      </c>
      <c r="D62" s="148">
        <f>B6</f>
        <v>2017</v>
      </c>
      <c r="E62" s="213">
        <f>C6</f>
        <v>2018</v>
      </c>
      <c r="F62" s="148" t="s">
        <v>1</v>
      </c>
      <c r="G62" s="212" t="s">
        <v>15</v>
      </c>
      <c r="I62" s="36">
        <f>B6</f>
        <v>2017</v>
      </c>
      <c r="J62" s="213">
        <f>C6</f>
        <v>2018</v>
      </c>
      <c r="K62" s="148">
        <f>B6</f>
        <v>2017</v>
      </c>
      <c r="L62" s="213">
        <f>C6</f>
        <v>2018</v>
      </c>
      <c r="M62" s="37">
        <v>1000</v>
      </c>
      <c r="N62" s="212" t="s">
        <v>15</v>
      </c>
      <c r="P62" s="36">
        <f>B6</f>
        <v>2017</v>
      </c>
      <c r="Q62" s="213">
        <f>C6</f>
        <v>2018</v>
      </c>
      <c r="R62" s="210" t="s">
        <v>24</v>
      </c>
    </row>
    <row r="63" spans="1:18" ht="20.100000000000001" customHeight="1" x14ac:dyDescent="0.25">
      <c r="A63" s="57" t="s">
        <v>149</v>
      </c>
      <c r="B63" s="59">
        <v>2250.5700000000002</v>
      </c>
      <c r="C63" s="245">
        <v>2197.0300000000002</v>
      </c>
      <c r="D63" s="4">
        <f t="shared" ref="D63:D83" si="49">B63/$B$84</f>
        <v>0.26756633370030175</v>
      </c>
      <c r="E63" s="247">
        <f t="shared" ref="E63:E83" si="50">C63/$C$84</f>
        <v>0.27585180795351394</v>
      </c>
      <c r="F63" s="100">
        <f t="shared" ref="F63:F68" si="51">(C63-B63)/B63</f>
        <v>-2.3789528874907227E-2</v>
      </c>
      <c r="G63" s="101">
        <f t="shared" ref="G63:G68" si="52">(E63-D63)/D63</f>
        <v>3.0966056673231025E-2</v>
      </c>
      <c r="I63" s="25">
        <v>2794.694</v>
      </c>
      <c r="J63" s="245">
        <v>2561.59</v>
      </c>
      <c r="K63" s="63">
        <f t="shared" ref="K63:K84" si="53">I63/$I$84</f>
        <v>0.41795572893104238</v>
      </c>
      <c r="L63" s="247">
        <f t="shared" ref="L63:L84" si="54">J63/$J$84</f>
        <v>0.39889916108762119</v>
      </c>
      <c r="M63" s="100">
        <f t="shared" ref="M63:M68" si="55">(J63-I63)/I63</f>
        <v>-8.340948955413359E-2</v>
      </c>
      <c r="N63" s="101">
        <f t="shared" ref="N63:N68" si="56">(L63-K63)/K63</f>
        <v>-4.5594704233771356E-2</v>
      </c>
      <c r="P63" s="64">
        <f t="shared" ref="P63:Q84" si="57">(I63/B63)*10</f>
        <v>12.417716400734037</v>
      </c>
      <c r="Q63" s="249">
        <f t="shared" si="57"/>
        <v>11.659331005948941</v>
      </c>
      <c r="R63" s="104">
        <f t="shared" si="9"/>
        <v>-6.1072855129810026E-2</v>
      </c>
    </row>
    <row r="64" spans="1:18" ht="20.100000000000001" customHeight="1" x14ac:dyDescent="0.25">
      <c r="A64" s="57" t="s">
        <v>168</v>
      </c>
      <c r="B64" s="25">
        <v>2386.25</v>
      </c>
      <c r="C64" s="223">
        <v>2421.7399999999998</v>
      </c>
      <c r="D64" s="4">
        <f t="shared" si="49"/>
        <v>0.28369709175557528</v>
      </c>
      <c r="E64" s="229">
        <f t="shared" si="50"/>
        <v>0.30406565108047806</v>
      </c>
      <c r="F64" s="102">
        <f t="shared" si="51"/>
        <v>1.4872708224201061E-2</v>
      </c>
      <c r="G64" s="83">
        <f t="shared" si="52"/>
        <v>7.1796856283784904E-2</v>
      </c>
      <c r="I64" s="25">
        <v>1355.4449999999999</v>
      </c>
      <c r="J64" s="223">
        <v>1471.1579999999999</v>
      </c>
      <c r="K64" s="31">
        <f t="shared" si="53"/>
        <v>0.20271128180793199</v>
      </c>
      <c r="L64" s="229">
        <f t="shared" si="54"/>
        <v>0.22909352863937732</v>
      </c>
      <c r="M64" s="102">
        <f t="shared" si="55"/>
        <v>8.5369011652999552E-2</v>
      </c>
      <c r="N64" s="83">
        <f t="shared" si="56"/>
        <v>0.13014690941790988</v>
      </c>
      <c r="P64" s="62">
        <f t="shared" si="57"/>
        <v>5.6802304871660549</v>
      </c>
      <c r="Q64" s="236">
        <f t="shared" si="57"/>
        <v>6.0747974596777521</v>
      </c>
      <c r="R64" s="92">
        <f t="shared" si="9"/>
        <v>6.9463197559180748E-2</v>
      </c>
    </row>
    <row r="65" spans="1:18" ht="20.100000000000001" customHeight="1" x14ac:dyDescent="0.25">
      <c r="A65" s="57" t="s">
        <v>161</v>
      </c>
      <c r="B65" s="25">
        <v>679.66</v>
      </c>
      <c r="C65" s="223">
        <v>612.43999999999994</v>
      </c>
      <c r="D65" s="4">
        <f t="shared" si="49"/>
        <v>8.0803589474109705E-2</v>
      </c>
      <c r="E65" s="229">
        <f t="shared" si="50"/>
        <v>7.6895937362280009E-2</v>
      </c>
      <c r="F65" s="102">
        <f t="shared" si="51"/>
        <v>-9.8902392372656966E-2</v>
      </c>
      <c r="G65" s="83">
        <f t="shared" si="52"/>
        <v>-4.8359882738646748E-2</v>
      </c>
      <c r="I65" s="25">
        <v>491.61</v>
      </c>
      <c r="J65" s="223">
        <v>565.00900000000001</v>
      </c>
      <c r="K65" s="31">
        <f t="shared" si="53"/>
        <v>7.3521901109670593E-2</v>
      </c>
      <c r="L65" s="229">
        <f t="shared" si="54"/>
        <v>8.7985046829100577E-2</v>
      </c>
      <c r="M65" s="102">
        <f t="shared" si="55"/>
        <v>0.14930330953398019</v>
      </c>
      <c r="N65" s="83">
        <f t="shared" si="56"/>
        <v>0.19671887561579385</v>
      </c>
      <c r="P65" s="62">
        <f t="shared" si="57"/>
        <v>7.2331754112350302</v>
      </c>
      <c r="Q65" s="236">
        <f t="shared" si="57"/>
        <v>9.2255404611063945</v>
      </c>
      <c r="R65" s="92">
        <f t="shared" si="9"/>
        <v>0.2754481865290721</v>
      </c>
    </row>
    <row r="66" spans="1:18" ht="20.100000000000001" customHeight="1" x14ac:dyDescent="0.25">
      <c r="A66" s="57" t="s">
        <v>152</v>
      </c>
      <c r="B66" s="25">
        <v>458.64</v>
      </c>
      <c r="C66" s="223">
        <v>531.29</v>
      </c>
      <c r="D66" s="4">
        <f t="shared" si="49"/>
        <v>5.4526907978115047E-2</v>
      </c>
      <c r="E66" s="229">
        <f t="shared" si="50"/>
        <v>6.6707012215410075E-2</v>
      </c>
      <c r="F66" s="102">
        <f t="shared" ref="F66:F67" si="58">(C66-B66)/B66</f>
        <v>0.15840310483167622</v>
      </c>
      <c r="G66" s="83">
        <f t="shared" ref="G66:G67" si="59">(E66-D66)/D66</f>
        <v>0.22337786404803373</v>
      </c>
      <c r="I66" s="25">
        <v>390.589</v>
      </c>
      <c r="J66" s="223">
        <v>391.483</v>
      </c>
      <c r="K66" s="31">
        <f t="shared" si="53"/>
        <v>5.8413876512937342E-2</v>
      </c>
      <c r="L66" s="229">
        <f t="shared" si="54"/>
        <v>6.096301136406107E-2</v>
      </c>
      <c r="M66" s="102">
        <f t="shared" ref="M66:M67" si="60">(J66-I66)/I66</f>
        <v>2.2888509405026907E-3</v>
      </c>
      <c r="N66" s="83">
        <f t="shared" ref="N66:N67" si="61">(L66-K66)/K66</f>
        <v>4.3639200191741313E-2</v>
      </c>
      <c r="P66" s="62">
        <f t="shared" ref="P66:P67" si="62">(I66/B66)*10</f>
        <v>8.5162436769579628</v>
      </c>
      <c r="Q66" s="236">
        <f t="shared" ref="Q66:Q67" si="63">(J66/C66)*10</f>
        <v>7.3685369572173398</v>
      </c>
      <c r="R66" s="92">
        <f t="shared" ref="R66:R67" si="64">(Q66-P66)/P66</f>
        <v>-0.13476677785135766</v>
      </c>
    </row>
    <row r="67" spans="1:18" ht="20.100000000000001" customHeight="1" x14ac:dyDescent="0.25">
      <c r="A67" s="57" t="s">
        <v>155</v>
      </c>
      <c r="B67" s="25">
        <v>730.28</v>
      </c>
      <c r="C67" s="223">
        <v>896.13</v>
      </c>
      <c r="D67" s="4">
        <f t="shared" si="49"/>
        <v>8.682171279927145E-2</v>
      </c>
      <c r="E67" s="229">
        <f t="shared" si="50"/>
        <v>0.11251511388619292</v>
      </c>
      <c r="F67" s="102">
        <f t="shared" si="58"/>
        <v>0.22710467218053354</v>
      </c>
      <c r="G67" s="83">
        <f t="shared" si="59"/>
        <v>0.29593289810261697</v>
      </c>
      <c r="I67" s="25">
        <v>288.10500000000002</v>
      </c>
      <c r="J67" s="223">
        <v>350.91800000000001</v>
      </c>
      <c r="K67" s="31">
        <f t="shared" si="53"/>
        <v>4.3087055428493413E-2</v>
      </c>
      <c r="L67" s="229">
        <f t="shared" si="54"/>
        <v>5.4646097076638277E-2</v>
      </c>
      <c r="M67" s="102">
        <f t="shared" si="60"/>
        <v>0.21802120754585996</v>
      </c>
      <c r="N67" s="83">
        <f t="shared" si="61"/>
        <v>0.2682717937717527</v>
      </c>
      <c r="P67" s="62">
        <f t="shared" si="62"/>
        <v>3.9451306348249995</v>
      </c>
      <c r="Q67" s="236">
        <f t="shared" si="63"/>
        <v>3.9159273766083045</v>
      </c>
      <c r="R67" s="92">
        <f t="shared" si="64"/>
        <v>-7.4023551866465431E-3</v>
      </c>
    </row>
    <row r="68" spans="1:18" ht="20.100000000000001" customHeight="1" x14ac:dyDescent="0.25">
      <c r="A68" s="57" t="s">
        <v>154</v>
      </c>
      <c r="B68" s="25">
        <v>919.3</v>
      </c>
      <c r="C68" s="223">
        <v>87.07</v>
      </c>
      <c r="D68" s="4">
        <f t="shared" si="49"/>
        <v>0.10929397022562612</v>
      </c>
      <c r="E68" s="229">
        <f t="shared" si="50"/>
        <v>1.0932220733677946E-2</v>
      </c>
      <c r="F68" s="102">
        <f t="shared" si="51"/>
        <v>-0.90528663113238339</v>
      </c>
      <c r="G68" s="83">
        <f t="shared" si="52"/>
        <v>-0.89997416407227682</v>
      </c>
      <c r="I68" s="25">
        <v>337.54</v>
      </c>
      <c r="J68" s="223">
        <v>196.59</v>
      </c>
      <c r="K68" s="31">
        <f t="shared" si="53"/>
        <v>5.0480223145497882E-2</v>
      </c>
      <c r="L68" s="229">
        <f t="shared" si="54"/>
        <v>3.0613636873276149E-2</v>
      </c>
      <c r="M68" s="102">
        <f t="shared" si="55"/>
        <v>-0.41758013865023408</v>
      </c>
      <c r="N68" s="83">
        <f t="shared" si="56"/>
        <v>-0.39355187109535489</v>
      </c>
      <c r="P68" s="62">
        <f t="shared" si="57"/>
        <v>3.6717067333840969</v>
      </c>
      <c r="Q68" s="236">
        <f t="shared" si="57"/>
        <v>22.578385207304468</v>
      </c>
      <c r="R68" s="92">
        <f t="shared" ref="R68" si="65">(Q68-P68)/P68</f>
        <v>5.1492888312718481</v>
      </c>
    </row>
    <row r="69" spans="1:18" ht="20.100000000000001" customHeight="1" x14ac:dyDescent="0.25">
      <c r="A69" s="57" t="s">
        <v>165</v>
      </c>
      <c r="B69" s="25">
        <v>178.1</v>
      </c>
      <c r="C69" s="223">
        <v>206.39999999999998</v>
      </c>
      <c r="D69" s="4">
        <f t="shared" si="49"/>
        <v>2.1173997712590029E-2</v>
      </c>
      <c r="E69" s="229">
        <f t="shared" si="50"/>
        <v>2.59149001887117E-2</v>
      </c>
      <c r="F69" s="102">
        <f t="shared" ref="F69:F78" si="66">(C69-B69)/B69</f>
        <v>0.15889949466591793</v>
      </c>
      <c r="G69" s="83">
        <f t="shared" ref="G69:G78" si="67">(E69-D69)/D69</f>
        <v>0.22390209635768205</v>
      </c>
      <c r="I69" s="25">
        <v>436.84100000000001</v>
      </c>
      <c r="J69" s="223">
        <v>187.90600000000001</v>
      </c>
      <c r="K69" s="31">
        <f t="shared" si="53"/>
        <v>6.5331016054697044E-2</v>
      </c>
      <c r="L69" s="229">
        <f t="shared" si="54"/>
        <v>2.9261336030875568E-2</v>
      </c>
      <c r="M69" s="102">
        <f t="shared" ref="M69:M78" si="68">(J69-I69)/I69</f>
        <v>-0.56985264661513002</v>
      </c>
      <c r="N69" s="83">
        <f t="shared" ref="N69:N78" si="69">(L69-K69)/K69</f>
        <v>-0.55210652155819662</v>
      </c>
      <c r="P69" s="62">
        <f t="shared" ref="P69:P78" si="70">(I69/B69)*10</f>
        <v>24.527849522740034</v>
      </c>
      <c r="Q69" s="236">
        <f t="shared" ref="Q69:Q78" si="71">(J69/C69)*10</f>
        <v>9.1039728682170544</v>
      </c>
      <c r="R69" s="92">
        <f t="shared" ref="R69:R78" si="72">(Q69-P69)/P69</f>
        <v>-0.6288311839251679</v>
      </c>
    </row>
    <row r="70" spans="1:18" ht="20.100000000000001" customHeight="1" x14ac:dyDescent="0.25">
      <c r="A70" s="57" t="s">
        <v>156</v>
      </c>
      <c r="B70" s="25">
        <v>235.52</v>
      </c>
      <c r="C70" s="223">
        <v>317.89</v>
      </c>
      <c r="D70" s="4">
        <f t="shared" si="49"/>
        <v>2.8000561152550271E-2</v>
      </c>
      <c r="E70" s="229">
        <f t="shared" si="50"/>
        <v>3.991321521797269E-2</v>
      </c>
      <c r="F70" s="102">
        <f t="shared" si="66"/>
        <v>0.34973675271739119</v>
      </c>
      <c r="G70" s="83">
        <f t="shared" si="67"/>
        <v>0.42544340452753471</v>
      </c>
      <c r="I70" s="25">
        <v>107.06100000000001</v>
      </c>
      <c r="J70" s="223">
        <v>159.12899999999999</v>
      </c>
      <c r="K70" s="31">
        <f t="shared" si="53"/>
        <v>1.6011326569236678E-2</v>
      </c>
      <c r="L70" s="229">
        <f t="shared" si="54"/>
        <v>2.4780087603680553E-2</v>
      </c>
      <c r="M70" s="102">
        <f t="shared" si="68"/>
        <v>0.48633956342645762</v>
      </c>
      <c r="N70" s="83">
        <f t="shared" si="69"/>
        <v>0.5476598704377007</v>
      </c>
      <c r="P70" s="62">
        <f t="shared" si="70"/>
        <v>4.5457286005434785</v>
      </c>
      <c r="Q70" s="236">
        <f t="shared" si="71"/>
        <v>5.0057881657177008</v>
      </c>
      <c r="R70" s="92">
        <f t="shared" si="72"/>
        <v>0.10120700235364216</v>
      </c>
    </row>
    <row r="71" spans="1:18" ht="20.100000000000001" customHeight="1" x14ac:dyDescent="0.25">
      <c r="A71" s="57" t="s">
        <v>164</v>
      </c>
      <c r="B71" s="25">
        <v>161.83000000000001</v>
      </c>
      <c r="C71" s="223">
        <v>224.94</v>
      </c>
      <c r="D71" s="4">
        <f t="shared" si="49"/>
        <v>1.9239685849682449E-2</v>
      </c>
      <c r="E71" s="229">
        <f t="shared" si="50"/>
        <v>2.8242721164965168E-2</v>
      </c>
      <c r="F71" s="102">
        <f t="shared" si="66"/>
        <v>0.38997713650126664</v>
      </c>
      <c r="G71" s="83">
        <f t="shared" si="67"/>
        <v>0.46794086897376835</v>
      </c>
      <c r="I71" s="25">
        <v>90.128</v>
      </c>
      <c r="J71" s="223">
        <v>140.875</v>
      </c>
      <c r="K71" s="31">
        <f t="shared" si="53"/>
        <v>1.3478940426786256E-2</v>
      </c>
      <c r="L71" s="229">
        <f t="shared" si="54"/>
        <v>2.1937515105156808E-2</v>
      </c>
      <c r="M71" s="102">
        <f t="shared" si="68"/>
        <v>0.56305476655423403</v>
      </c>
      <c r="N71" s="83">
        <f t="shared" si="69"/>
        <v>0.62754002989441993</v>
      </c>
      <c r="P71" s="62">
        <f t="shared" si="70"/>
        <v>5.5693011184576404</v>
      </c>
      <c r="Q71" s="236">
        <f t="shared" si="71"/>
        <v>6.2627811860940694</v>
      </c>
      <c r="R71" s="92">
        <f t="shared" si="72"/>
        <v>0.1245183287608771</v>
      </c>
    </row>
    <row r="72" spans="1:18" ht="20.100000000000001" customHeight="1" x14ac:dyDescent="0.25">
      <c r="A72" s="57" t="s">
        <v>176</v>
      </c>
      <c r="B72" s="25">
        <v>113.52</v>
      </c>
      <c r="C72" s="223">
        <v>166.25</v>
      </c>
      <c r="D72" s="4">
        <f t="shared" si="49"/>
        <v>1.3496194387047838E-2</v>
      </c>
      <c r="E72" s="229">
        <f t="shared" si="50"/>
        <v>2.0873799207235082E-2</v>
      </c>
      <c r="F72" s="102">
        <f t="shared" si="66"/>
        <v>0.46449964763918256</v>
      </c>
      <c r="G72" s="83">
        <f t="shared" si="67"/>
        <v>0.54664334319809871</v>
      </c>
      <c r="I72" s="25">
        <v>62.558</v>
      </c>
      <c r="J72" s="223">
        <v>101.373</v>
      </c>
      <c r="K72" s="31">
        <f t="shared" si="53"/>
        <v>9.3557557609055403E-3</v>
      </c>
      <c r="L72" s="229">
        <f t="shared" si="54"/>
        <v>1.5786134649547905E-2</v>
      </c>
      <c r="M72" s="102">
        <f t="shared" si="68"/>
        <v>0.62046420921384959</v>
      </c>
      <c r="N72" s="83">
        <f t="shared" si="69"/>
        <v>0.68731795196200918</v>
      </c>
      <c r="P72" s="62">
        <f t="shared" si="70"/>
        <v>5.5107470049330516</v>
      </c>
      <c r="Q72" s="236">
        <f t="shared" si="71"/>
        <v>6.0976240601503759</v>
      </c>
      <c r="R72" s="92">
        <f t="shared" si="72"/>
        <v>0.10649682424033802</v>
      </c>
    </row>
    <row r="73" spans="1:18" ht="20.100000000000001" customHeight="1" x14ac:dyDescent="0.25">
      <c r="A73" s="57" t="s">
        <v>175</v>
      </c>
      <c r="B73" s="25">
        <v>43.07</v>
      </c>
      <c r="C73" s="223">
        <v>100.72</v>
      </c>
      <c r="D73" s="4">
        <f t="shared" si="49"/>
        <v>5.1205170212310636E-3</v>
      </c>
      <c r="E73" s="229">
        <f t="shared" si="50"/>
        <v>1.2646069510693038E-2</v>
      </c>
      <c r="F73" s="102">
        <f t="shared" si="66"/>
        <v>1.3385186905038309</v>
      </c>
      <c r="G73" s="83">
        <f t="shared" si="67"/>
        <v>1.469686060657347</v>
      </c>
      <c r="I73" s="25">
        <v>80.006</v>
      </c>
      <c r="J73" s="223">
        <v>87.352000000000004</v>
      </c>
      <c r="K73" s="31">
        <f t="shared" si="53"/>
        <v>1.1965161856309484E-2</v>
      </c>
      <c r="L73" s="229">
        <f t="shared" si="54"/>
        <v>1.3602738736224721E-2</v>
      </c>
      <c r="M73" s="102">
        <f t="shared" si="68"/>
        <v>9.1818113641476934E-2</v>
      </c>
      <c r="N73" s="83">
        <f t="shared" si="69"/>
        <v>0.13686207504595593</v>
      </c>
      <c r="P73" s="62">
        <f t="shared" si="70"/>
        <v>18.57580682609705</v>
      </c>
      <c r="Q73" s="236">
        <f t="shared" si="71"/>
        <v>8.6727561556791102</v>
      </c>
      <c r="R73" s="92">
        <f t="shared" si="72"/>
        <v>-0.53311550680561548</v>
      </c>
    </row>
    <row r="74" spans="1:18" ht="20.100000000000001" customHeight="1" x14ac:dyDescent="0.25">
      <c r="A74" s="57" t="s">
        <v>174</v>
      </c>
      <c r="B74" s="25">
        <v>40.54</v>
      </c>
      <c r="C74" s="223">
        <v>44.62</v>
      </c>
      <c r="D74" s="4">
        <f t="shared" si="49"/>
        <v>4.8197297432251525E-3</v>
      </c>
      <c r="E74" s="229">
        <f t="shared" si="50"/>
        <v>5.6023393721914543E-3</v>
      </c>
      <c r="F74" s="102">
        <f t="shared" si="66"/>
        <v>0.10064134188455842</v>
      </c>
      <c r="G74" s="83">
        <f t="shared" si="67"/>
        <v>0.16237624735419579</v>
      </c>
      <c r="I74" s="25">
        <v>61.228999999999999</v>
      </c>
      <c r="J74" s="223">
        <v>57.03</v>
      </c>
      <c r="K74" s="31">
        <f t="shared" si="53"/>
        <v>9.1569994162934449E-3</v>
      </c>
      <c r="L74" s="229">
        <f t="shared" si="54"/>
        <v>8.8808978629784773E-3</v>
      </c>
      <c r="M74" s="102">
        <f t="shared" si="68"/>
        <v>-6.8578614708716429E-2</v>
      </c>
      <c r="N74" s="83">
        <f t="shared" si="69"/>
        <v>-3.0151967993324119E-2</v>
      </c>
      <c r="P74" s="62">
        <f t="shared" si="70"/>
        <v>15.103354711396154</v>
      </c>
      <c r="Q74" s="236">
        <f t="shared" si="71"/>
        <v>12.781264007171673</v>
      </c>
      <c r="R74" s="92">
        <f t="shared" si="72"/>
        <v>-0.15374668400473704</v>
      </c>
    </row>
    <row r="75" spans="1:18" ht="20.100000000000001" customHeight="1" x14ac:dyDescent="0.25">
      <c r="A75" s="57" t="s">
        <v>170</v>
      </c>
      <c r="B75" s="25">
        <v>4.74</v>
      </c>
      <c r="C75" s="223">
        <v>11.85</v>
      </c>
      <c r="D75" s="4">
        <f t="shared" si="49"/>
        <v>5.6353031531542245E-4</v>
      </c>
      <c r="E75" s="229">
        <f t="shared" si="50"/>
        <v>1.4878467404856282E-3</v>
      </c>
      <c r="F75" s="102">
        <f t="shared" si="66"/>
        <v>1.4999999999999998</v>
      </c>
      <c r="G75" s="83">
        <f t="shared" si="67"/>
        <v>1.6402248469150094</v>
      </c>
      <c r="I75" s="25">
        <v>9.3729999999999993</v>
      </c>
      <c r="J75" s="223">
        <v>48.477999999999994</v>
      </c>
      <c r="K75" s="31">
        <f t="shared" si="53"/>
        <v>1.4017631437540782E-3</v>
      </c>
      <c r="L75" s="229">
        <f t="shared" si="54"/>
        <v>7.5491524916968351E-3</v>
      </c>
      <c r="M75" s="102">
        <f t="shared" si="68"/>
        <v>4.1720900458764536</v>
      </c>
      <c r="N75" s="83">
        <f t="shared" si="69"/>
        <v>4.3854693821378135</v>
      </c>
      <c r="P75" s="62">
        <f t="shared" si="70"/>
        <v>19.774261603375525</v>
      </c>
      <c r="Q75" s="236">
        <f t="shared" si="71"/>
        <v>40.909704641350203</v>
      </c>
      <c r="R75" s="92">
        <f t="shared" si="72"/>
        <v>1.0688360183505814</v>
      </c>
    </row>
    <row r="76" spans="1:18" ht="20.100000000000001" customHeight="1" x14ac:dyDescent="0.25">
      <c r="A76" s="57" t="s">
        <v>178</v>
      </c>
      <c r="B76" s="25">
        <v>39.840000000000003</v>
      </c>
      <c r="C76" s="223">
        <v>11.16</v>
      </c>
      <c r="D76" s="4">
        <f t="shared" si="49"/>
        <v>4.7365079667017786E-3</v>
      </c>
      <c r="E76" s="229">
        <f t="shared" si="50"/>
        <v>1.4012126264826678E-3</v>
      </c>
      <c r="F76" s="102">
        <f t="shared" si="66"/>
        <v>-0.71987951807228923</v>
      </c>
      <c r="G76" s="83">
        <f t="shared" si="67"/>
        <v>-0.70416757739386038</v>
      </c>
      <c r="I76" s="25">
        <v>61.177</v>
      </c>
      <c r="J76" s="223">
        <v>22.446000000000002</v>
      </c>
      <c r="K76" s="31">
        <f t="shared" si="53"/>
        <v>9.149222644344741E-3</v>
      </c>
      <c r="L76" s="229">
        <f t="shared" si="54"/>
        <v>3.4953644298161475E-3</v>
      </c>
      <c r="M76" s="102">
        <f t="shared" si="68"/>
        <v>-0.63309740588783359</v>
      </c>
      <c r="N76" s="83">
        <f t="shared" si="69"/>
        <v>-0.61796050159773086</v>
      </c>
      <c r="P76" s="62">
        <f t="shared" si="70"/>
        <v>15.355672690763051</v>
      </c>
      <c r="Q76" s="236">
        <f t="shared" si="71"/>
        <v>20.112903225806452</v>
      </c>
      <c r="R76" s="92">
        <f t="shared" si="72"/>
        <v>0.30980280908859398</v>
      </c>
    </row>
    <row r="77" spans="1:18" ht="20.100000000000001" customHeight="1" x14ac:dyDescent="0.25">
      <c r="A77" s="57" t="s">
        <v>169</v>
      </c>
      <c r="B77" s="25">
        <v>30.83</v>
      </c>
      <c r="C77" s="223">
        <v>39.200000000000003</v>
      </c>
      <c r="D77" s="4">
        <f t="shared" si="49"/>
        <v>3.6653248145937702E-3</v>
      </c>
      <c r="E77" s="229">
        <f t="shared" si="50"/>
        <v>4.9218221288638512E-3</v>
      </c>
      <c r="F77" s="102">
        <f t="shared" si="66"/>
        <v>0.27148880960103811</v>
      </c>
      <c r="G77" s="83">
        <f t="shared" si="67"/>
        <v>0.34280653907321967</v>
      </c>
      <c r="I77" s="25">
        <v>19.356999999999999</v>
      </c>
      <c r="J77" s="223">
        <v>22.22</v>
      </c>
      <c r="K77" s="31">
        <f t="shared" si="53"/>
        <v>2.8949033579054404E-3</v>
      </c>
      <c r="L77" s="229">
        <f t="shared" si="54"/>
        <v>3.4601709716882648E-3</v>
      </c>
      <c r="M77" s="102">
        <f t="shared" si="68"/>
        <v>0.14790515059151726</v>
      </c>
      <c r="N77" s="83">
        <f t="shared" si="69"/>
        <v>0.19526303433901659</v>
      </c>
      <c r="P77" s="62">
        <f t="shared" si="70"/>
        <v>6.2786247161855337</v>
      </c>
      <c r="Q77" s="236">
        <f t="shared" si="71"/>
        <v>5.6683673469387754</v>
      </c>
      <c r="R77" s="92">
        <f t="shared" si="72"/>
        <v>-9.7196025695498053E-2</v>
      </c>
    </row>
    <row r="78" spans="1:18" ht="20.100000000000001" customHeight="1" x14ac:dyDescent="0.25">
      <c r="A78" s="57" t="s">
        <v>179</v>
      </c>
      <c r="B78" s="25">
        <v>13.4</v>
      </c>
      <c r="C78" s="223">
        <v>17.420000000000002</v>
      </c>
      <c r="D78" s="4">
        <f t="shared" si="49"/>
        <v>1.5931025791617428E-3</v>
      </c>
      <c r="E78" s="229">
        <f t="shared" si="50"/>
        <v>2.1871974868573544E-3</v>
      </c>
      <c r="F78" s="102">
        <f t="shared" si="66"/>
        <v>0.3000000000000001</v>
      </c>
      <c r="G78" s="83">
        <f t="shared" si="67"/>
        <v>0.37291692039580526</v>
      </c>
      <c r="I78" s="25">
        <v>16.324000000000002</v>
      </c>
      <c r="J78" s="223">
        <v>17.132000000000001</v>
      </c>
      <c r="K78" s="31">
        <f t="shared" si="53"/>
        <v>2.4413081786665504E-3</v>
      </c>
      <c r="L78" s="229">
        <f t="shared" si="54"/>
        <v>2.6678509940127526E-3</v>
      </c>
      <c r="M78" s="102">
        <f t="shared" si="68"/>
        <v>4.9497672139181555E-2</v>
      </c>
      <c r="N78" s="83">
        <f t="shared" si="69"/>
        <v>9.279566476934531E-2</v>
      </c>
      <c r="P78" s="62">
        <f t="shared" si="70"/>
        <v>12.182089552238807</v>
      </c>
      <c r="Q78" s="236">
        <f t="shared" si="71"/>
        <v>9.8346727898966702</v>
      </c>
      <c r="R78" s="92">
        <f t="shared" si="72"/>
        <v>-0.19269409835447582</v>
      </c>
    </row>
    <row r="79" spans="1:18" ht="20.100000000000001" customHeight="1" x14ac:dyDescent="0.25">
      <c r="A79" s="57" t="s">
        <v>163</v>
      </c>
      <c r="B79" s="25">
        <v>1.84</v>
      </c>
      <c r="C79" s="223">
        <v>4.18</v>
      </c>
      <c r="D79" s="4">
        <f t="shared" si="49"/>
        <v>2.1875438400429899E-4</v>
      </c>
      <c r="E79" s="229">
        <f t="shared" si="50"/>
        <v>5.2482695149619633E-4</v>
      </c>
      <c r="F79" s="102">
        <f t="shared" ref="F79:F80" si="73">(C79-B79)/B79</f>
        <v>1.2717391304347825</v>
      </c>
      <c r="G79" s="83">
        <f t="shared" ref="G79:G80" si="74">(E79-D79)/D79</f>
        <v>1.3991608391532047</v>
      </c>
      <c r="I79" s="25">
        <v>4.3010000000000002</v>
      </c>
      <c r="J79" s="223">
        <v>4.5679999999999996</v>
      </c>
      <c r="K79" s="31">
        <f t="shared" si="53"/>
        <v>6.4322877214192801E-4</v>
      </c>
      <c r="L79" s="229">
        <f t="shared" si="54"/>
        <v>7.1134387932817247E-4</v>
      </c>
      <c r="M79" s="102">
        <f t="shared" ref="M79:M80" si="75">(J79-I79)/I79</f>
        <v>6.2078586375261438E-2</v>
      </c>
      <c r="N79" s="83">
        <f t="shared" ref="N79:N80" si="76">(L79-K79)/K79</f>
        <v>0.10589561620420629</v>
      </c>
      <c r="P79" s="62">
        <f t="shared" ref="P79:P80" si="77">(I79/B79)*10</f>
        <v>23.375</v>
      </c>
      <c r="Q79" s="236">
        <f t="shared" ref="Q79:Q80" si="78">(J79/C79)*10</f>
        <v>10.928229665071768</v>
      </c>
      <c r="R79" s="92">
        <f t="shared" ref="R79:R80" si="79">(Q79-P79)/P79</f>
        <v>-0.53248215336591365</v>
      </c>
    </row>
    <row r="80" spans="1:18" ht="20.100000000000001" customHeight="1" x14ac:dyDescent="0.25">
      <c r="A80" s="57" t="s">
        <v>177</v>
      </c>
      <c r="B80" s="25">
        <v>9.91</v>
      </c>
      <c r="C80" s="223">
        <v>9.65</v>
      </c>
      <c r="D80" s="4">
        <f t="shared" si="49"/>
        <v>1.1781825790666322E-3</v>
      </c>
      <c r="E80" s="229">
        <f t="shared" si="50"/>
        <v>1.2116220291718408E-3</v>
      </c>
      <c r="F80" s="102">
        <f t="shared" si="73"/>
        <v>-2.6236125126135195E-2</v>
      </c>
      <c r="G80" s="83">
        <f t="shared" si="74"/>
        <v>2.8382230988086513E-2</v>
      </c>
      <c r="I80" s="25">
        <v>4.9450000000000003</v>
      </c>
      <c r="J80" s="223">
        <v>4.4649999999999999</v>
      </c>
      <c r="K80" s="31">
        <f t="shared" si="53"/>
        <v>7.3954110166050545E-4</v>
      </c>
      <c r="L80" s="229">
        <f t="shared" si="54"/>
        <v>6.9530438292475711E-4</v>
      </c>
      <c r="M80" s="102">
        <f t="shared" si="75"/>
        <v>-9.7067745197168945E-2</v>
      </c>
      <c r="N80" s="83">
        <f t="shared" si="76"/>
        <v>-5.9816443787130712E-2</v>
      </c>
      <c r="P80" s="62">
        <f t="shared" si="77"/>
        <v>4.9899091826437942</v>
      </c>
      <c r="Q80" s="236">
        <f t="shared" si="78"/>
        <v>4.6269430051813467</v>
      </c>
      <c r="R80" s="92">
        <f t="shared" si="79"/>
        <v>-7.2740036777610817E-2</v>
      </c>
    </row>
    <row r="81" spans="1:18" ht="20.100000000000001" customHeight="1" x14ac:dyDescent="0.25">
      <c r="A81" s="57" t="s">
        <v>181</v>
      </c>
      <c r="B81" s="25"/>
      <c r="C81" s="223">
        <v>2.91</v>
      </c>
      <c r="D81" s="4">
        <f t="shared" si="49"/>
        <v>0</v>
      </c>
      <c r="E81" s="229">
        <f t="shared" si="50"/>
        <v>3.6536995905596446E-4</v>
      </c>
      <c r="F81" s="102"/>
      <c r="G81" s="83"/>
      <c r="I81" s="25"/>
      <c r="J81" s="223">
        <v>3.9590000000000001</v>
      </c>
      <c r="K81" s="31">
        <f t="shared" si="53"/>
        <v>0</v>
      </c>
      <c r="L81" s="229">
        <f t="shared" si="54"/>
        <v>6.1650841030215303E-4</v>
      </c>
      <c r="M81" s="102"/>
      <c r="N81" s="83"/>
      <c r="P81" s="62"/>
      <c r="Q81" s="236">
        <f t="shared" ref="Q81" si="80">(J81/C81)*10</f>
        <v>13.604810996563575</v>
      </c>
      <c r="R81" s="92"/>
    </row>
    <row r="82" spans="1:18" ht="20.100000000000001" customHeight="1" x14ac:dyDescent="0.25">
      <c r="A82" s="57" t="s">
        <v>222</v>
      </c>
      <c r="B82" s="25">
        <v>7.85</v>
      </c>
      <c r="C82" s="223">
        <v>4.41</v>
      </c>
      <c r="D82" s="4">
        <f t="shared" si="49"/>
        <v>9.3327277958355815E-4</v>
      </c>
      <c r="E82" s="229">
        <f t="shared" si="50"/>
        <v>5.5370498949718322E-4</v>
      </c>
      <c r="F82" s="102">
        <f t="shared" ref="F82" si="81">(C82-B82)/B82</f>
        <v>-0.4382165605095541</v>
      </c>
      <c r="G82" s="83">
        <f t="shared" ref="G82" si="82">(E82-D82)/D82</f>
        <v>-0.40670616178877994</v>
      </c>
      <c r="I82" s="25">
        <v>8.2490000000000006</v>
      </c>
      <c r="J82" s="223">
        <v>3.7349999999999999</v>
      </c>
      <c r="K82" s="31">
        <f t="shared" si="53"/>
        <v>1.2336652270166855E-3</v>
      </c>
      <c r="L82" s="229">
        <f t="shared" si="54"/>
        <v>5.8162639870637577E-4</v>
      </c>
      <c r="M82" s="102">
        <f t="shared" ref="M82" si="83">(J82-I82)/I82</f>
        <v>-0.54721784458722278</v>
      </c>
      <c r="N82" s="83">
        <f t="shared" ref="N82" si="84">(L82-K82)/K82</f>
        <v>-0.52853789993506139</v>
      </c>
      <c r="P82" s="62">
        <f t="shared" ref="P82" si="85">(I82/B82)*10</f>
        <v>10.508280254777072</v>
      </c>
      <c r="Q82" s="236">
        <f t="shared" ref="Q82" si="86">(J82/C82)*10</f>
        <v>8.4693877551020407</v>
      </c>
      <c r="R82" s="92">
        <f t="shared" ref="R82" si="87">(Q82-P82)/P82</f>
        <v>-0.19402722902714256</v>
      </c>
    </row>
    <row r="83" spans="1:18" ht="20.100000000000001" customHeight="1" thickBot="1" x14ac:dyDescent="0.3">
      <c r="A83" s="14" t="s">
        <v>18</v>
      </c>
      <c r="B83" s="25">
        <f>B84-SUM(B63:B82)</f>
        <v>105.56999999999971</v>
      </c>
      <c r="C83" s="223">
        <f>C84-SUM(C63:C82)</f>
        <v>57.229999999999563</v>
      </c>
      <c r="D83" s="4">
        <f t="shared" si="49"/>
        <v>1.255103278224662E-2</v>
      </c>
      <c r="E83" s="229">
        <f t="shared" si="50"/>
        <v>7.1856091947672457E-3</v>
      </c>
      <c r="F83" s="102">
        <f t="shared" ref="F83" si="88">(C83-B83)/B83</f>
        <v>-0.45789523538884419</v>
      </c>
      <c r="G83" s="83">
        <f t="shared" ref="G83" si="89">(E83-D83)/D83</f>
        <v>-0.42748861233704544</v>
      </c>
      <c r="I83" s="25">
        <f>I84-SUM(I63:I82)</f>
        <v>67.04700000000048</v>
      </c>
      <c r="J83" s="223">
        <f>J84-SUM(J63:J82)</f>
        <v>24.23200000000088</v>
      </c>
      <c r="K83" s="31">
        <f t="shared" si="53"/>
        <v>1.0027100554708243E-2</v>
      </c>
      <c r="L83" s="229">
        <f t="shared" si="54"/>
        <v>3.7734861829861873E-3</v>
      </c>
      <c r="M83" s="102">
        <f t="shared" ref="M83" si="90">(J83-I83)/I83</f>
        <v>-0.63858189031573809</v>
      </c>
      <c r="N83" s="83">
        <f t="shared" ref="N83" si="91">(L83-K83)/K83</f>
        <v>-0.62367125347971708</v>
      </c>
      <c r="P83" s="62">
        <f t="shared" ref="P83" si="92">(I83/B83)*10</f>
        <v>6.3509519749929586</v>
      </c>
      <c r="Q83" s="236">
        <f t="shared" ref="Q83" si="93">(J83/C83)*10</f>
        <v>4.2341429320288428</v>
      </c>
      <c r="R83" s="92">
        <f t="shared" ref="R83" si="94">(Q83-P83)/P83</f>
        <v>-0.33330578648667275</v>
      </c>
    </row>
    <row r="84" spans="1:18" ht="26.25" customHeight="1" thickBot="1" x14ac:dyDescent="0.3">
      <c r="A84" s="18" t="s">
        <v>19</v>
      </c>
      <c r="B84" s="23">
        <v>8411.26</v>
      </c>
      <c r="C84" s="242">
        <v>7964.5299999999988</v>
      </c>
      <c r="D84" s="20">
        <f>SUM(D63:D83)</f>
        <v>1</v>
      </c>
      <c r="E84" s="243">
        <f>SUM(E63:E83)</f>
        <v>0.99999999999999989</v>
      </c>
      <c r="F84" s="103">
        <f>(C84-B84)/B84</f>
        <v>-5.3110948894696079E-2</v>
      </c>
      <c r="G84" s="99">
        <v>0</v>
      </c>
      <c r="H84" s="2"/>
      <c r="I84" s="23">
        <v>6686.5789999999988</v>
      </c>
      <c r="J84" s="242">
        <v>6421.6479999999992</v>
      </c>
      <c r="K84" s="30">
        <f t="shared" si="53"/>
        <v>1</v>
      </c>
      <c r="L84" s="243">
        <f t="shared" si="54"/>
        <v>1</v>
      </c>
      <c r="M84" s="103">
        <f>(J84-I84)/I84</f>
        <v>-3.9621307098891619E-2</v>
      </c>
      <c r="N84" s="99">
        <f>(L84-K84)/K84</f>
        <v>0</v>
      </c>
      <c r="O84" s="2"/>
      <c r="P84" s="56">
        <f t="shared" si="57"/>
        <v>7.9495569034841376</v>
      </c>
      <c r="Q84" s="250">
        <f t="shared" si="57"/>
        <v>8.0628084770852766</v>
      </c>
      <c r="R84" s="98">
        <f>(Q84-P84)/P84</f>
        <v>1.4246274978106394E-2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0:A62"/>
    <mergeCell ref="B60:C60"/>
    <mergeCell ref="D60:E60"/>
    <mergeCell ref="F60:G60"/>
    <mergeCell ref="I60:J60"/>
    <mergeCell ref="M60:N60"/>
    <mergeCell ref="P60:Q60"/>
    <mergeCell ref="B61:C61"/>
    <mergeCell ref="D61:E61"/>
    <mergeCell ref="F61:G61"/>
    <mergeCell ref="I61:J61"/>
    <mergeCell ref="K61:L61"/>
    <mergeCell ref="M61:N61"/>
    <mergeCell ref="P61:Q61"/>
    <mergeCell ref="K60:L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F39:G57 M39:N57 R39:R57</xm:sqref>
        </x14:conditionalFormatting>
        <x14:conditionalFormatting xmlns:xm="http://schemas.microsoft.com/office/excel/2006/main">
          <x14:cfRule type="iconSet" priority="2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F63:G84</xm:sqref>
        </x14:conditionalFormatting>
        <x14:conditionalFormatting xmlns:xm="http://schemas.microsoft.com/office/excel/2006/main">
          <x14:cfRule type="iconSet" priority="229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M63:N84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R63:R84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3" customWidth="1"/>
    <col min="18" max="19" width="9.140625" customWidth="1"/>
    <col min="20" max="20" width="11.28515625" customWidth="1"/>
  </cols>
  <sheetData>
    <row r="1" spans="1:20" ht="15.75" x14ac:dyDescent="0.25">
      <c r="A1" s="41" t="s">
        <v>52</v>
      </c>
      <c r="B1" s="6"/>
    </row>
    <row r="3" spans="1:20" ht="15.75" thickBot="1" x14ac:dyDescent="0.3"/>
    <row r="4" spans="1:20" x14ac:dyDescent="0.25">
      <c r="A4" s="379" t="s">
        <v>3</v>
      </c>
      <c r="B4" s="401"/>
      <c r="C4" s="401"/>
      <c r="D4" s="410" t="s">
        <v>1</v>
      </c>
      <c r="E4" s="400"/>
      <c r="F4" s="399" t="s">
        <v>13</v>
      </c>
      <c r="G4" s="399"/>
      <c r="H4" s="422" t="s">
        <v>37</v>
      </c>
      <c r="I4" s="400"/>
      <c r="J4" s="1"/>
      <c r="K4" s="410" t="s">
        <v>20</v>
      </c>
      <c r="L4" s="400"/>
      <c r="M4" s="399" t="s">
        <v>13</v>
      </c>
      <c r="N4" s="399"/>
      <c r="O4" s="422" t="s">
        <v>37</v>
      </c>
      <c r="P4" s="400"/>
      <c r="Q4" s="8"/>
      <c r="R4" s="410" t="s">
        <v>23</v>
      </c>
      <c r="S4" s="399"/>
      <c r="T4" s="113" t="s">
        <v>0</v>
      </c>
    </row>
    <row r="5" spans="1:20" x14ac:dyDescent="0.25">
      <c r="A5" s="402"/>
      <c r="B5" s="403"/>
      <c r="C5" s="403"/>
      <c r="D5" s="423" t="s">
        <v>45</v>
      </c>
      <c r="E5" s="424"/>
      <c r="F5" s="425" t="str">
        <f>D5</f>
        <v>jan - mar</v>
      </c>
      <c r="G5" s="425"/>
      <c r="H5" s="423" t="str">
        <f>F5</f>
        <v>jan - mar</v>
      </c>
      <c r="I5" s="424"/>
      <c r="J5" s="1"/>
      <c r="K5" s="423" t="str">
        <f>D5</f>
        <v>jan - mar</v>
      </c>
      <c r="L5" s="424"/>
      <c r="M5" s="425" t="str">
        <f>D5</f>
        <v>jan - mar</v>
      </c>
      <c r="N5" s="425"/>
      <c r="O5" s="423" t="str">
        <f>D5</f>
        <v>jan - mar</v>
      </c>
      <c r="P5" s="424"/>
      <c r="Q5" s="8"/>
      <c r="R5" s="423" t="str">
        <f>D5</f>
        <v>jan - mar</v>
      </c>
      <c r="S5" s="425"/>
      <c r="T5" s="111" t="s">
        <v>38</v>
      </c>
    </row>
    <row r="6" spans="1:20" ht="15.75" thickBot="1" x14ac:dyDescent="0.3">
      <c r="A6" s="402"/>
      <c r="B6" s="403"/>
      <c r="C6" s="403"/>
      <c r="D6" s="110">
        <v>2016</v>
      </c>
      <c r="E6" s="111">
        <v>2017</v>
      </c>
      <c r="F6" s="112">
        <f>D6</f>
        <v>2016</v>
      </c>
      <c r="G6" s="112">
        <f>E6</f>
        <v>2017</v>
      </c>
      <c r="H6" s="110" t="s">
        <v>1</v>
      </c>
      <c r="I6" s="111" t="s">
        <v>15</v>
      </c>
      <c r="J6" s="1"/>
      <c r="K6" s="110">
        <f>D6</f>
        <v>2016</v>
      </c>
      <c r="L6" s="111">
        <f>E6</f>
        <v>2017</v>
      </c>
      <c r="M6" s="112">
        <f>F6</f>
        <v>2016</v>
      </c>
      <c r="N6" s="111">
        <f>G6</f>
        <v>2017</v>
      </c>
      <c r="O6" s="112">
        <v>1000</v>
      </c>
      <c r="P6" s="111" t="s">
        <v>15</v>
      </c>
      <c r="Q6" s="8"/>
      <c r="R6" s="110">
        <f>D6</f>
        <v>2016</v>
      </c>
      <c r="S6" s="112">
        <f>E6</f>
        <v>2017</v>
      </c>
      <c r="T6" s="111" t="s">
        <v>24</v>
      </c>
    </row>
    <row r="7" spans="1:20" ht="24" customHeight="1" thickBot="1" x14ac:dyDescent="0.3">
      <c r="A7" s="117" t="s">
        <v>30</v>
      </c>
      <c r="B7" s="114"/>
      <c r="C7" s="19"/>
      <c r="D7" s="23">
        <v>102240.55999999995</v>
      </c>
      <c r="E7" s="24">
        <v>116110.23999999989</v>
      </c>
      <c r="F7" s="20">
        <f>D7/D17</f>
        <v>0.22691739095878957</v>
      </c>
      <c r="G7" s="20">
        <f>E7/E17</f>
        <v>0.24204639705687503</v>
      </c>
      <c r="H7" s="125">
        <f t="shared" ref="H7:H19" si="0">(E7-D7)/D7</f>
        <v>0.13565731643097359</v>
      </c>
      <c r="I7" s="128">
        <f t="shared" ref="I7:I19" si="1">(G7-F7)/F7</f>
        <v>6.667186694753173E-2</v>
      </c>
      <c r="J7" s="12"/>
      <c r="K7" s="23">
        <v>22007.724999999995</v>
      </c>
      <c r="L7" s="24">
        <v>23490.648999999994</v>
      </c>
      <c r="M7" s="20">
        <f>K7/K17</f>
        <v>0.26542612974161889</v>
      </c>
      <c r="N7" s="20">
        <f>L7/L17</f>
        <v>0.24583232837712149</v>
      </c>
      <c r="O7" s="125">
        <f t="shared" ref="O7:O8" si="2">(L7-K7)/K7</f>
        <v>6.7381976101573399E-2</v>
      </c>
      <c r="P7" s="128">
        <f t="shared" ref="P7:P8" si="3">(N7-M7)/M7</f>
        <v>-7.3820167530495723E-2</v>
      </c>
      <c r="Q7" s="67"/>
      <c r="R7" s="35">
        <f>(K7/D7)*10</f>
        <v>2.1525434719841132</v>
      </c>
      <c r="S7" s="105">
        <f>(L7/E7)*10</f>
        <v>2.0231332740333681</v>
      </c>
      <c r="T7" s="79">
        <f>(S7-R7)/R7</f>
        <v>-6.0119667563071758E-2</v>
      </c>
    </row>
    <row r="8" spans="1:20" s="9" customFormat="1" ht="24" customHeight="1" x14ac:dyDescent="0.25">
      <c r="A8" s="118" t="s">
        <v>50</v>
      </c>
      <c r="B8" s="5"/>
      <c r="C8" s="1"/>
      <c r="D8" s="25">
        <v>91846.879999999946</v>
      </c>
      <c r="E8" s="26">
        <v>93732.72999999988</v>
      </c>
      <c r="F8" s="74">
        <f>D8/D7</f>
        <v>0.89834093240490842</v>
      </c>
      <c r="G8" s="74">
        <f>E8/E7</f>
        <v>0.80727358758366163</v>
      </c>
      <c r="H8" s="126">
        <f t="shared" ref="H8:H16" si="4">(E8-D8)/D8</f>
        <v>2.0532542858286904E-2</v>
      </c>
      <c r="I8" s="129">
        <f t="shared" ref="I8:I16" si="5">(G8-F8)/F8</f>
        <v>-0.10137281018405168</v>
      </c>
      <c r="J8" s="5"/>
      <c r="K8" s="25">
        <v>21170.067999999996</v>
      </c>
      <c r="L8" s="26">
        <v>22123.445999999996</v>
      </c>
      <c r="M8" s="74">
        <f>K8/K7</f>
        <v>0.96193804675403749</v>
      </c>
      <c r="N8" s="74">
        <f>L8/L7</f>
        <v>0.94179798948934967</v>
      </c>
      <c r="O8" s="126">
        <f t="shared" si="2"/>
        <v>4.5034243631149454E-2</v>
      </c>
      <c r="P8" s="129">
        <f t="shared" si="3"/>
        <v>-2.093695881210687E-2</v>
      </c>
      <c r="Q8" s="72"/>
      <c r="R8" s="38">
        <f t="shared" ref="R8:R21" si="6">(K8/D8)*10</f>
        <v>2.3049305539828908</v>
      </c>
      <c r="S8" s="39">
        <f t="shared" ref="S8:S21" si="7">(L8/E8)*10</f>
        <v>2.3602690330261398</v>
      </c>
      <c r="T8" s="78">
        <f t="shared" ref="T8:T21" si="8">(S8-R8)/R8</f>
        <v>2.4008740284007589E-2</v>
      </c>
    </row>
    <row r="9" spans="1:20" s="9" customFormat="1" ht="24" customHeight="1" x14ac:dyDescent="0.25">
      <c r="A9" s="122" t="s">
        <v>49</v>
      </c>
      <c r="B9" s="115"/>
      <c r="C9" s="116"/>
      <c r="D9" s="123">
        <v>10394</v>
      </c>
      <c r="E9" s="124">
        <f>E10+E11</f>
        <v>22377.510000000002</v>
      </c>
      <c r="F9" s="71">
        <f>D9/D7</f>
        <v>0.10166219746840202</v>
      </c>
      <c r="G9" s="71">
        <f>E9/E7</f>
        <v>0.19272641241633834</v>
      </c>
      <c r="H9" s="127">
        <f t="shared" si="4"/>
        <v>1.1529257263806043</v>
      </c>
      <c r="I9" s="130">
        <f t="shared" si="5"/>
        <v>0.89575296634956469</v>
      </c>
      <c r="J9" s="5"/>
      <c r="K9" s="123">
        <v>838</v>
      </c>
      <c r="L9" s="124">
        <f>L10+L11</f>
        <v>1367.203</v>
      </c>
      <c r="M9" s="71">
        <f>K9/K7</f>
        <v>3.8077538682439925E-2</v>
      </c>
      <c r="N9" s="71">
        <f>L9/L7</f>
        <v>5.8202010510650444E-2</v>
      </c>
      <c r="O9" s="127">
        <f t="shared" ref="O9:O21" si="9">(L9-K9)/K9</f>
        <v>0.63150715990453454</v>
      </c>
      <c r="P9" s="130">
        <f t="shared" ref="P9:P21" si="10">(N9-M9)/M9</f>
        <v>0.52851293766766616</v>
      </c>
      <c r="Q9" s="72"/>
      <c r="R9" s="106">
        <f t="shared" si="6"/>
        <v>0.80623436598037335</v>
      </c>
      <c r="S9" s="107">
        <f t="shared" si="7"/>
        <v>0.61097190884955466</v>
      </c>
      <c r="T9" s="80">
        <f t="shared" si="8"/>
        <v>-0.24219068966798679</v>
      </c>
    </row>
    <row r="10" spans="1:20" s="9" customFormat="1" ht="24" customHeight="1" x14ac:dyDescent="0.25">
      <c r="A10" s="73"/>
      <c r="B10" s="119" t="s">
        <v>48</v>
      </c>
      <c r="C10" s="1"/>
      <c r="D10" s="25"/>
      <c r="E10" s="26">
        <v>12839.370000000004</v>
      </c>
      <c r="F10" s="74"/>
      <c r="G10" s="74">
        <f>E10/E9</f>
        <v>0.57376222823719003</v>
      </c>
      <c r="H10" s="131" t="e">
        <f t="shared" si="4"/>
        <v>#DIV/0!</v>
      </c>
      <c r="I10" s="132" t="e">
        <f t="shared" si="5"/>
        <v>#DIV/0!</v>
      </c>
      <c r="J10" s="5"/>
      <c r="K10" s="25"/>
      <c r="L10" s="26">
        <v>703.62100000000021</v>
      </c>
      <c r="M10" s="74"/>
      <c r="N10" s="74">
        <f>L10/L9</f>
        <v>0.51464266827969241</v>
      </c>
      <c r="O10" s="131" t="e">
        <f t="shared" si="9"/>
        <v>#DIV/0!</v>
      </c>
      <c r="P10" s="132" t="e">
        <f t="shared" si="10"/>
        <v>#DIV/0!</v>
      </c>
      <c r="Q10" s="72"/>
      <c r="R10" s="133" t="e">
        <f t="shared" si="6"/>
        <v>#DIV/0!</v>
      </c>
      <c r="S10" s="134">
        <f t="shared" si="7"/>
        <v>0.54801832177123955</v>
      </c>
      <c r="T10" s="135" t="e">
        <f t="shared" si="8"/>
        <v>#DIV/0!</v>
      </c>
    </row>
    <row r="11" spans="1:20" s="9" customFormat="1" ht="24" customHeight="1" thickBot="1" x14ac:dyDescent="0.3">
      <c r="A11" s="73"/>
      <c r="B11" s="119" t="s">
        <v>51</v>
      </c>
      <c r="C11" s="1"/>
      <c r="D11" s="25"/>
      <c r="E11" s="26">
        <v>9538.1399999999976</v>
      </c>
      <c r="F11" s="74">
        <f>D11/D9</f>
        <v>0</v>
      </c>
      <c r="G11" s="74">
        <f>E11/E9</f>
        <v>0.42623777176280991</v>
      </c>
      <c r="H11" s="131" t="e">
        <f t="shared" si="4"/>
        <v>#DIV/0!</v>
      </c>
      <c r="I11" s="132" t="e">
        <f t="shared" si="5"/>
        <v>#DIV/0!</v>
      </c>
      <c r="J11" s="5"/>
      <c r="K11" s="25"/>
      <c r="L11" s="26">
        <v>663.58199999999977</v>
      </c>
      <c r="M11" s="74">
        <f>K11/K9</f>
        <v>0</v>
      </c>
      <c r="N11" s="74">
        <f>L11/L9</f>
        <v>0.48535733172030765</v>
      </c>
      <c r="O11" s="131" t="e">
        <f t="shared" si="9"/>
        <v>#DIV/0!</v>
      </c>
      <c r="P11" s="132" t="e">
        <f t="shared" si="10"/>
        <v>#DIV/0!</v>
      </c>
      <c r="Q11" s="72"/>
      <c r="R11" s="108" t="e">
        <f t="shared" si="6"/>
        <v>#DIV/0!</v>
      </c>
      <c r="S11" s="105">
        <f t="shared" si="7"/>
        <v>0.69571425875485149</v>
      </c>
      <c r="T11" s="109" t="e">
        <f t="shared" si="8"/>
        <v>#DIV/0!</v>
      </c>
    </row>
    <row r="12" spans="1:20" s="9" customFormat="1" ht="24" customHeight="1" thickBot="1" x14ac:dyDescent="0.3">
      <c r="A12" s="117" t="s">
        <v>31</v>
      </c>
      <c r="B12" s="114"/>
      <c r="C12" s="19"/>
      <c r="D12" s="23">
        <v>348322.35000000021</v>
      </c>
      <c r="E12" s="24">
        <v>363592.17000000027</v>
      </c>
      <c r="F12" s="20">
        <f>D12/D17</f>
        <v>0.77308260904121051</v>
      </c>
      <c r="G12" s="20">
        <f>E12/E17</f>
        <v>0.75795360294312497</v>
      </c>
      <c r="H12" s="125">
        <f t="shared" si="4"/>
        <v>4.3838186094001884E-2</v>
      </c>
      <c r="I12" s="128">
        <f t="shared" si="5"/>
        <v>-1.9569714699505112E-2</v>
      </c>
      <c r="J12" s="5"/>
      <c r="K12" s="23">
        <v>60906.964000000051</v>
      </c>
      <c r="L12" s="24">
        <v>72064.923999999955</v>
      </c>
      <c r="M12" s="20">
        <f>K12/K17</f>
        <v>0.73457387025838095</v>
      </c>
      <c r="N12" s="20">
        <f>L12/L17</f>
        <v>0.75416767162287834</v>
      </c>
      <c r="O12" s="125">
        <f t="shared" si="9"/>
        <v>0.18319678518206711</v>
      </c>
      <c r="P12" s="128">
        <f t="shared" si="10"/>
        <v>2.6673697714847143E-2</v>
      </c>
      <c r="Q12" s="72"/>
      <c r="R12" s="35">
        <f t="shared" si="6"/>
        <v>1.7485804169614729</v>
      </c>
      <c r="S12" s="105">
        <f t="shared" si="7"/>
        <v>1.9820262906101607</v>
      </c>
      <c r="T12" s="79">
        <f t="shared" si="8"/>
        <v>0.13350594081017397</v>
      </c>
    </row>
    <row r="13" spans="1:20" s="9" customFormat="1" ht="24" customHeight="1" thickBot="1" x14ac:dyDescent="0.3">
      <c r="A13" s="118" t="s">
        <v>50</v>
      </c>
      <c r="B13" s="5"/>
      <c r="C13" s="1"/>
      <c r="D13" s="25">
        <v>218123.43000000023</v>
      </c>
      <c r="E13" s="26">
        <v>247746.21000000031</v>
      </c>
      <c r="F13" s="74">
        <f>D13/D12</f>
        <v>0.6262114102066666</v>
      </c>
      <c r="G13" s="74">
        <f>E13/E12</f>
        <v>0.68138488790889018</v>
      </c>
      <c r="H13" s="126">
        <f t="shared" si="4"/>
        <v>0.13580741876285393</v>
      </c>
      <c r="I13" s="129">
        <f t="shared" si="5"/>
        <v>8.8106790778556487E-2</v>
      </c>
      <c r="J13" s="5"/>
      <c r="K13" s="25">
        <v>52022.001000000055</v>
      </c>
      <c r="L13" s="26">
        <v>62649.965999999964</v>
      </c>
      <c r="M13" s="74">
        <f>K13/K12</f>
        <v>0.85412237917490041</v>
      </c>
      <c r="N13" s="74">
        <f>L13/L12</f>
        <v>0.86935450039467188</v>
      </c>
      <c r="O13" s="126">
        <f t="shared" si="9"/>
        <v>0.20429750481916098</v>
      </c>
      <c r="P13" s="129">
        <f t="shared" si="10"/>
        <v>1.7833651934616213E-2</v>
      </c>
      <c r="Q13" s="72"/>
      <c r="R13" s="35">
        <f t="shared" si="6"/>
        <v>2.384979962950335</v>
      </c>
      <c r="S13" s="105">
        <f t="shared" si="7"/>
        <v>2.5287961418259393</v>
      </c>
      <c r="T13" s="79">
        <f t="shared" si="8"/>
        <v>6.0300791247611465E-2</v>
      </c>
    </row>
    <row r="14" spans="1:20" s="9" customFormat="1" ht="24" customHeight="1" thickBot="1" x14ac:dyDescent="0.3">
      <c r="A14" s="122" t="s">
        <v>49</v>
      </c>
      <c r="B14" s="115"/>
      <c r="C14" s="116"/>
      <c r="D14" s="123">
        <v>130199</v>
      </c>
      <c r="E14" s="124">
        <f>E15+E16</f>
        <v>115845.96000000002</v>
      </c>
      <c r="F14" s="71">
        <f>D14/D12</f>
        <v>0.37378881946564702</v>
      </c>
      <c r="G14" s="71">
        <f>E14/E12</f>
        <v>0.31861511209111004</v>
      </c>
      <c r="H14" s="127">
        <f t="shared" ref="H14" si="11">(E14-D14)/D14</f>
        <v>-0.11023924914937887</v>
      </c>
      <c r="I14" s="130">
        <f t="shared" ref="I14" si="12">(G14-F14)/F14</f>
        <v>-0.14760662839892058</v>
      </c>
      <c r="J14" s="5"/>
      <c r="K14" s="123">
        <v>8885</v>
      </c>
      <c r="L14" s="124">
        <f>L15+L16</f>
        <v>9414.9579999999987</v>
      </c>
      <c r="M14" s="71">
        <f>K14/K12</f>
        <v>0.14587822830899916</v>
      </c>
      <c r="N14" s="71">
        <f>L14/L12</f>
        <v>0.13064549960532817</v>
      </c>
      <c r="O14" s="127">
        <f t="shared" si="9"/>
        <v>5.9646370287000421E-2</v>
      </c>
      <c r="P14" s="130">
        <f t="shared" si="10"/>
        <v>-0.10442085073452516</v>
      </c>
      <c r="Q14" s="72"/>
      <c r="R14" s="35">
        <f t="shared" si="6"/>
        <v>0.68241691564451346</v>
      </c>
      <c r="S14" s="105">
        <f t="shared" si="7"/>
        <v>0.81271353787391432</v>
      </c>
      <c r="T14" s="79">
        <f t="shared" si="8"/>
        <v>0.19093404521829782</v>
      </c>
    </row>
    <row r="15" spans="1:20" ht="24" customHeight="1" x14ac:dyDescent="0.25">
      <c r="A15" s="73"/>
      <c r="B15" s="119" t="s">
        <v>48</v>
      </c>
      <c r="C15" s="1"/>
      <c r="D15" s="25"/>
      <c r="E15" s="26">
        <v>58021.209999999992</v>
      </c>
      <c r="F15" s="4"/>
      <c r="G15" s="4">
        <f>E15/E14</f>
        <v>0.50084793634581626</v>
      </c>
      <c r="H15" s="131" t="e">
        <f t="shared" si="4"/>
        <v>#DIV/0!</v>
      </c>
      <c r="I15" s="132" t="e">
        <f t="shared" si="5"/>
        <v>#DIV/0!</v>
      </c>
      <c r="J15" s="1"/>
      <c r="K15" s="25"/>
      <c r="L15" s="26">
        <v>5766.0809999999992</v>
      </c>
      <c r="M15" s="4"/>
      <c r="N15" s="4">
        <f>L15/L14</f>
        <v>0.61243831358567935</v>
      </c>
      <c r="O15" s="131" t="e">
        <f t="shared" si="9"/>
        <v>#DIV/0!</v>
      </c>
      <c r="P15" s="132" t="e">
        <f t="shared" si="10"/>
        <v>#DIV/0!</v>
      </c>
      <c r="Q15" s="8"/>
      <c r="R15" s="142" t="e">
        <f t="shared" si="6"/>
        <v>#DIV/0!</v>
      </c>
      <c r="S15" s="143">
        <f t="shared" si="7"/>
        <v>0.99378847838574891</v>
      </c>
      <c r="T15" s="144" t="e">
        <f t="shared" si="8"/>
        <v>#DIV/0!</v>
      </c>
    </row>
    <row r="16" spans="1:20" ht="24" customHeight="1" thickBot="1" x14ac:dyDescent="0.3">
      <c r="A16" s="73"/>
      <c r="B16" s="119" t="s">
        <v>51</v>
      </c>
      <c r="C16" s="1"/>
      <c r="D16" s="25"/>
      <c r="E16" s="26">
        <v>57824.750000000022</v>
      </c>
      <c r="F16" s="4">
        <f>D16/D14</f>
        <v>0</v>
      </c>
      <c r="G16" s="4">
        <f>E16/E14</f>
        <v>0.49915206365418363</v>
      </c>
      <c r="H16" s="131" t="e">
        <f t="shared" si="4"/>
        <v>#DIV/0!</v>
      </c>
      <c r="I16" s="132" t="e">
        <f t="shared" si="5"/>
        <v>#DIV/0!</v>
      </c>
      <c r="J16" s="1"/>
      <c r="K16" s="25"/>
      <c r="L16" s="26">
        <v>3648.8769999999986</v>
      </c>
      <c r="M16" s="4">
        <f>K16/K14</f>
        <v>0</v>
      </c>
      <c r="N16" s="4">
        <f>L16/L14</f>
        <v>0.38756168641432059</v>
      </c>
      <c r="O16" s="131" t="e">
        <f t="shared" si="9"/>
        <v>#DIV/0!</v>
      </c>
      <c r="P16" s="132" t="e">
        <f t="shared" si="10"/>
        <v>#DIV/0!</v>
      </c>
      <c r="Q16" s="8"/>
      <c r="R16" s="108" t="e">
        <f t="shared" si="6"/>
        <v>#DIV/0!</v>
      </c>
      <c r="S16" s="105">
        <f t="shared" si="7"/>
        <v>0.63102339396192753</v>
      </c>
      <c r="T16" s="109" t="e">
        <f t="shared" si="8"/>
        <v>#DIV/0!</v>
      </c>
    </row>
    <row r="17" spans="1:20" ht="24" customHeight="1" thickBot="1" x14ac:dyDescent="0.3">
      <c r="A17" s="117" t="s">
        <v>12</v>
      </c>
      <c r="B17" s="114"/>
      <c r="C17" s="19"/>
      <c r="D17" s="23">
        <f>D7+D12</f>
        <v>450562.91000000015</v>
      </c>
      <c r="E17" s="24">
        <f>E7+E12</f>
        <v>479702.41000000015</v>
      </c>
      <c r="F17" s="20">
        <f>F7+F12</f>
        <v>1</v>
      </c>
      <c r="G17" s="20">
        <f>G7+G12</f>
        <v>1</v>
      </c>
      <c r="H17" s="125">
        <f t="shared" si="0"/>
        <v>6.467354359017255E-2</v>
      </c>
      <c r="I17" s="128">
        <f t="shared" si="1"/>
        <v>0</v>
      </c>
      <c r="J17" s="12"/>
      <c r="K17" s="23">
        <v>82914.689000000057</v>
      </c>
      <c r="L17" s="24">
        <v>95555.57299999996</v>
      </c>
      <c r="M17" s="20">
        <f>M7+M12</f>
        <v>0.99999999999999978</v>
      </c>
      <c r="N17" s="20">
        <f>N7+N12</f>
        <v>0.99999999999999978</v>
      </c>
      <c r="O17" s="125">
        <f t="shared" si="9"/>
        <v>0.15245650864106713</v>
      </c>
      <c r="P17" s="128">
        <f t="shared" si="10"/>
        <v>0</v>
      </c>
      <c r="Q17" s="8"/>
      <c r="R17" s="35">
        <f t="shared" si="6"/>
        <v>1.8402466594509528</v>
      </c>
      <c r="S17" s="105">
        <f t="shared" si="7"/>
        <v>1.9919760878416251</v>
      </c>
      <c r="T17" s="79">
        <f t="shared" si="8"/>
        <v>8.2450593028622343E-2</v>
      </c>
    </row>
    <row r="18" spans="1:20" s="9" customFormat="1" ht="24" customHeight="1" x14ac:dyDescent="0.25">
      <c r="A18" s="118" t="s">
        <v>50</v>
      </c>
      <c r="B18" s="5"/>
      <c r="C18" s="1"/>
      <c r="D18" s="25">
        <f t="shared" ref="D18:E21" si="13">D8+D13</f>
        <v>309970.31000000017</v>
      </c>
      <c r="E18" s="26">
        <f t="shared" si="13"/>
        <v>341478.94000000018</v>
      </c>
      <c r="F18" s="74">
        <f>D18/D17</f>
        <v>0.68796233138675367</v>
      </c>
      <c r="G18" s="74">
        <f>E18/E17</f>
        <v>0.7118557940953435</v>
      </c>
      <c r="H18" s="126">
        <f t="shared" si="0"/>
        <v>0.1016504774279833</v>
      </c>
      <c r="I18" s="129">
        <f t="shared" si="1"/>
        <v>3.4730771756684417E-2</v>
      </c>
      <c r="J18" s="5"/>
      <c r="K18" s="25">
        <f t="shared" ref="K18:L21" si="14">K8+K13</f>
        <v>73192.069000000047</v>
      </c>
      <c r="L18" s="26">
        <f t="shared" si="14"/>
        <v>84773.411999999953</v>
      </c>
      <c r="M18" s="74">
        <f>K18/K17</f>
        <v>0.8827394745459396</v>
      </c>
      <c r="N18" s="74">
        <f>L18/L17</f>
        <v>0.88716345199457902</v>
      </c>
      <c r="O18" s="126">
        <f t="shared" si="9"/>
        <v>0.15823221229064993</v>
      </c>
      <c r="P18" s="129">
        <f t="shared" si="10"/>
        <v>5.0116456510739104E-3</v>
      </c>
      <c r="Q18" s="72"/>
      <c r="R18" s="145">
        <f t="shared" si="6"/>
        <v>2.3612606317037268</v>
      </c>
      <c r="S18" s="146">
        <f t="shared" si="7"/>
        <v>2.4825370489904857</v>
      </c>
      <c r="T18" s="147">
        <f t="shared" si="8"/>
        <v>5.1360877176550378E-2</v>
      </c>
    </row>
    <row r="19" spans="1:20" s="9" customFormat="1" ht="24" customHeight="1" x14ac:dyDescent="0.25">
      <c r="A19" s="122" t="s">
        <v>49</v>
      </c>
      <c r="B19" s="115"/>
      <c r="C19" s="116"/>
      <c r="D19" s="123">
        <f t="shared" si="13"/>
        <v>140593</v>
      </c>
      <c r="E19" s="124">
        <f t="shared" si="13"/>
        <v>138223.47000000003</v>
      </c>
      <c r="F19" s="71">
        <f>D19/D17</f>
        <v>0.31203855639160344</v>
      </c>
      <c r="G19" s="71">
        <f>E19/E17</f>
        <v>0.28814420590465656</v>
      </c>
      <c r="H19" s="127">
        <f t="shared" si="0"/>
        <v>-1.6853826292916218E-2</v>
      </c>
      <c r="I19" s="130">
        <f t="shared" si="1"/>
        <v>-7.657499369071509E-2</v>
      </c>
      <c r="J19" s="5"/>
      <c r="K19" s="123">
        <f t="shared" si="14"/>
        <v>9723</v>
      </c>
      <c r="L19" s="124">
        <f t="shared" si="14"/>
        <v>10782.160999999998</v>
      </c>
      <c r="M19" s="71">
        <f>K19/K17</f>
        <v>0.11726510847794404</v>
      </c>
      <c r="N19" s="71">
        <f>L19/L17</f>
        <v>0.11283654800542092</v>
      </c>
      <c r="O19" s="127">
        <f t="shared" si="9"/>
        <v>0.10893355960094603</v>
      </c>
      <c r="P19" s="130">
        <f t="shared" si="10"/>
        <v>-3.7765372240763907E-2</v>
      </c>
      <c r="Q19" s="72"/>
      <c r="R19" s="69">
        <f t="shared" si="6"/>
        <v>0.69157070408910826</v>
      </c>
      <c r="S19" s="70">
        <f t="shared" si="7"/>
        <v>0.78005283762591082</v>
      </c>
      <c r="T19" s="80">
        <f t="shared" si="8"/>
        <v>0.12794372724817119</v>
      </c>
    </row>
    <row r="20" spans="1:20" ht="24" customHeight="1" x14ac:dyDescent="0.25">
      <c r="A20" s="73"/>
      <c r="B20" s="119" t="s">
        <v>48</v>
      </c>
      <c r="C20" s="1"/>
      <c r="D20" s="25">
        <f t="shared" si="13"/>
        <v>0</v>
      </c>
      <c r="E20" s="26">
        <f t="shared" si="13"/>
        <v>70860.58</v>
      </c>
      <c r="F20" s="4">
        <f>D20/D19</f>
        <v>0</v>
      </c>
      <c r="G20" s="4">
        <f>E20/E19</f>
        <v>0.51265230137834039</v>
      </c>
      <c r="H20" s="131" t="e">
        <f t="shared" ref="H20:H21" si="15">(E20-D20)/D20</f>
        <v>#DIV/0!</v>
      </c>
      <c r="I20" s="132" t="e">
        <f t="shared" ref="I20:I21" si="16">(G20-F20)/F20</f>
        <v>#DIV/0!</v>
      </c>
      <c r="J20" s="1"/>
      <c r="K20" s="25">
        <f t="shared" si="14"/>
        <v>0</v>
      </c>
      <c r="L20" s="26">
        <f t="shared" si="14"/>
        <v>6469.7019999999993</v>
      </c>
      <c r="M20" s="4">
        <f>K20/K19</f>
        <v>0</v>
      </c>
      <c r="N20" s="4">
        <f>L20/L19</f>
        <v>0.60003759914176757</v>
      </c>
      <c r="O20" s="131" t="e">
        <f t="shared" si="9"/>
        <v>#DIV/0!</v>
      </c>
      <c r="P20" s="132" t="e">
        <f t="shared" si="10"/>
        <v>#DIV/0!</v>
      </c>
      <c r="Q20" s="8"/>
      <c r="R20" s="133" t="e">
        <f t="shared" si="6"/>
        <v>#DIV/0!</v>
      </c>
      <c r="S20" s="134">
        <f t="shared" si="7"/>
        <v>0.9130184934980774</v>
      </c>
      <c r="T20" s="135" t="e">
        <f t="shared" si="8"/>
        <v>#DIV/0!</v>
      </c>
    </row>
    <row r="21" spans="1:20" ht="24" customHeight="1" thickBot="1" x14ac:dyDescent="0.3">
      <c r="A21" s="120"/>
      <c r="B21" s="121" t="s">
        <v>51</v>
      </c>
      <c r="C21" s="16"/>
      <c r="D21" s="28">
        <f t="shared" si="13"/>
        <v>0</v>
      </c>
      <c r="E21" s="29">
        <f t="shared" si="13"/>
        <v>67362.890000000014</v>
      </c>
      <c r="F21" s="17">
        <f>D21/D19</f>
        <v>0</v>
      </c>
      <c r="G21" s="17">
        <f>E21/E19</f>
        <v>0.48734769862165955</v>
      </c>
      <c r="H21" s="140" t="e">
        <f t="shared" si="15"/>
        <v>#DIV/0!</v>
      </c>
      <c r="I21" s="141" t="e">
        <f t="shared" si="16"/>
        <v>#DIV/0!</v>
      </c>
      <c r="J21" s="1"/>
      <c r="K21" s="28">
        <f t="shared" si="14"/>
        <v>0</v>
      </c>
      <c r="L21" s="29">
        <f t="shared" si="14"/>
        <v>4312.458999999998</v>
      </c>
      <c r="M21" s="17">
        <f>K21/K19</f>
        <v>0</v>
      </c>
      <c r="N21" s="17">
        <f>L21/L19</f>
        <v>0.39996240085823231</v>
      </c>
      <c r="O21" s="140" t="e">
        <f t="shared" si="9"/>
        <v>#DIV/0!</v>
      </c>
      <c r="P21" s="141" t="e">
        <f t="shared" si="10"/>
        <v>#DIV/0!</v>
      </c>
      <c r="Q21" s="8"/>
      <c r="R21" s="108" t="e">
        <f t="shared" si="6"/>
        <v>#DIV/0!</v>
      </c>
      <c r="S21" s="105">
        <f t="shared" si="7"/>
        <v>0.64018319285291903</v>
      </c>
      <c r="T21" s="109" t="e">
        <f t="shared" si="8"/>
        <v>#DIV/0!</v>
      </c>
    </row>
    <row r="22" spans="1:20" ht="24" customHeight="1" thickBot="1" x14ac:dyDescent="0.3">
      <c r="J22" s="12"/>
      <c r="Q22"/>
    </row>
    <row r="23" spans="1:20" s="68" customFormat="1" ht="15" customHeight="1" x14ac:dyDescent="0.25">
      <c r="A23" s="379" t="s">
        <v>2</v>
      </c>
      <c r="B23" s="401"/>
      <c r="C23" s="401"/>
      <c r="D23" s="410" t="s">
        <v>1</v>
      </c>
      <c r="E23" s="400"/>
      <c r="F23" s="399" t="s">
        <v>13</v>
      </c>
      <c r="G23" s="399"/>
      <c r="H23" s="422" t="s">
        <v>37</v>
      </c>
      <c r="I23" s="400"/>
      <c r="J23" s="1"/>
      <c r="K23" s="410" t="s">
        <v>20</v>
      </c>
      <c r="L23" s="400"/>
      <c r="M23" s="399" t="s">
        <v>13</v>
      </c>
      <c r="N23" s="399"/>
      <c r="O23" s="422" t="s">
        <v>37</v>
      </c>
      <c r="P23" s="400"/>
      <c r="Q23" s="8"/>
      <c r="R23" s="410" t="s">
        <v>23</v>
      </c>
      <c r="S23" s="399"/>
      <c r="T23" s="139" t="s">
        <v>0</v>
      </c>
    </row>
    <row r="24" spans="1:20" s="9" customFormat="1" ht="15" customHeight="1" x14ac:dyDescent="0.25">
      <c r="A24" s="402"/>
      <c r="B24" s="403"/>
      <c r="C24" s="403"/>
      <c r="D24" s="423" t="s">
        <v>45</v>
      </c>
      <c r="E24" s="424"/>
      <c r="F24" s="425" t="str">
        <f>D24</f>
        <v>jan - mar</v>
      </c>
      <c r="G24" s="425"/>
      <c r="H24" s="423" t="str">
        <f>F24</f>
        <v>jan - mar</v>
      </c>
      <c r="I24" s="424"/>
      <c r="J24" s="1"/>
      <c r="K24" s="423" t="str">
        <f>D24</f>
        <v>jan - mar</v>
      </c>
      <c r="L24" s="424"/>
      <c r="M24" s="425" t="str">
        <f>D24</f>
        <v>jan - mar</v>
      </c>
      <c r="N24" s="425"/>
      <c r="O24" s="423" t="str">
        <f>D24</f>
        <v>jan - mar</v>
      </c>
      <c r="P24" s="424"/>
      <c r="Q24" s="8"/>
      <c r="R24" s="423" t="str">
        <f>D24</f>
        <v>jan - mar</v>
      </c>
      <c r="S24" s="425"/>
      <c r="T24" s="137" t="s">
        <v>38</v>
      </c>
    </row>
    <row r="25" spans="1:20" ht="15.75" customHeight="1" thickBot="1" x14ac:dyDescent="0.3">
      <c r="A25" s="402"/>
      <c r="B25" s="403"/>
      <c r="C25" s="403"/>
      <c r="D25" s="136">
        <v>2016</v>
      </c>
      <c r="E25" s="137">
        <v>2017</v>
      </c>
      <c r="F25" s="138">
        <f>D25</f>
        <v>2016</v>
      </c>
      <c r="G25" s="138">
        <f>E25</f>
        <v>2017</v>
      </c>
      <c r="H25" s="136" t="s">
        <v>1</v>
      </c>
      <c r="I25" s="137" t="s">
        <v>15</v>
      </c>
      <c r="J25" s="1"/>
      <c r="K25" s="136">
        <f>D25</f>
        <v>2016</v>
      </c>
      <c r="L25" s="137">
        <f>E25</f>
        <v>2017</v>
      </c>
      <c r="M25" s="138">
        <f>F25</f>
        <v>2016</v>
      </c>
      <c r="N25" s="137">
        <f>G25</f>
        <v>2017</v>
      </c>
      <c r="O25" s="138">
        <v>1000</v>
      </c>
      <c r="P25" s="137" t="s">
        <v>15</v>
      </c>
      <c r="Q25" s="8"/>
      <c r="R25" s="136">
        <f>D25</f>
        <v>2016</v>
      </c>
      <c r="S25" s="138">
        <f>E25</f>
        <v>2017</v>
      </c>
      <c r="T25" s="137" t="s">
        <v>24</v>
      </c>
    </row>
    <row r="26" spans="1:20" ht="24" customHeight="1" thickBot="1" x14ac:dyDescent="0.3">
      <c r="A26" s="117" t="s">
        <v>30</v>
      </c>
      <c r="B26" s="114"/>
      <c r="C26" s="19"/>
      <c r="D26" s="23"/>
      <c r="E26" s="24"/>
      <c r="F26" s="20" t="e">
        <f>D26/D36</f>
        <v>#DIV/0!</v>
      </c>
      <c r="G26" s="20" t="e">
        <f>E26/E36</f>
        <v>#DIV/0!</v>
      </c>
      <c r="H26" s="125" t="e">
        <f t="shared" ref="H26:H40" si="17">(E26-D26)/D26</f>
        <v>#DIV/0!</v>
      </c>
      <c r="I26" s="128" t="e">
        <f t="shared" ref="I26:I40" si="18">(G26-F26)/F26</f>
        <v>#DIV/0!</v>
      </c>
      <c r="J26" s="12"/>
      <c r="K26" s="23"/>
      <c r="L26" s="24"/>
      <c r="M26" s="20">
        <f>K26/K36</f>
        <v>0</v>
      </c>
      <c r="N26" s="20">
        <f>L26/L36</f>
        <v>0</v>
      </c>
      <c r="O26" s="125" t="e">
        <f t="shared" ref="O26:O40" si="19">(L26-K26)/K26</f>
        <v>#DIV/0!</v>
      </c>
      <c r="P26" s="128" t="e">
        <f t="shared" ref="P26:P40" si="20">(N26-M26)/M26</f>
        <v>#DIV/0!</v>
      </c>
      <c r="Q26" s="67"/>
      <c r="R26" s="35" t="e">
        <f>(K26/D26)*10</f>
        <v>#DIV/0!</v>
      </c>
      <c r="S26" s="105" t="e">
        <f>(L26/E26)*10</f>
        <v>#DIV/0!</v>
      </c>
      <c r="T26" s="79" t="e">
        <f>(S26-R26)/R26</f>
        <v>#DIV/0!</v>
      </c>
    </row>
    <row r="27" spans="1:20" ht="24" customHeight="1" x14ac:dyDescent="0.25">
      <c r="A27" s="118" t="s">
        <v>50</v>
      </c>
      <c r="B27" s="5"/>
      <c r="C27" s="1"/>
      <c r="D27" s="25"/>
      <c r="E27" s="26"/>
      <c r="F27" s="74" t="e">
        <f>D27/D26</f>
        <v>#DIV/0!</v>
      </c>
      <c r="G27" s="74" t="e">
        <f>E27/E26</f>
        <v>#DIV/0!</v>
      </c>
      <c r="H27" s="126" t="e">
        <f t="shared" si="17"/>
        <v>#DIV/0!</v>
      </c>
      <c r="I27" s="129" t="e">
        <f t="shared" si="18"/>
        <v>#DIV/0!</v>
      </c>
      <c r="J27" s="5"/>
      <c r="K27" s="25"/>
      <c r="L27" s="26"/>
      <c r="M27" s="74" t="e">
        <f>K27/K26</f>
        <v>#DIV/0!</v>
      </c>
      <c r="N27" s="74" t="e">
        <f>L27/L26</f>
        <v>#DIV/0!</v>
      </c>
      <c r="O27" s="126" t="e">
        <f t="shared" si="19"/>
        <v>#DIV/0!</v>
      </c>
      <c r="P27" s="129" t="e">
        <f t="shared" si="20"/>
        <v>#DIV/0!</v>
      </c>
      <c r="Q27" s="72"/>
      <c r="R27" s="38" t="e">
        <f t="shared" ref="R27:R40" si="21">(K27/D27)*10</f>
        <v>#DIV/0!</v>
      </c>
      <c r="S27" s="39" t="e">
        <f t="shared" ref="S27:S40" si="22">(L27/E27)*10</f>
        <v>#DIV/0!</v>
      </c>
      <c r="T27" s="78" t="e">
        <f t="shared" ref="T27:T40" si="23">(S27-R27)/R27</f>
        <v>#DIV/0!</v>
      </c>
    </row>
    <row r="28" spans="1:20" ht="24" customHeight="1" x14ac:dyDescent="0.25">
      <c r="A28" s="122" t="s">
        <v>49</v>
      </c>
      <c r="B28" s="115"/>
      <c r="C28" s="116"/>
      <c r="D28" s="123"/>
      <c r="E28" s="124">
        <f>E29+E30</f>
        <v>0</v>
      </c>
      <c r="F28" s="71" t="e">
        <f>D28/D26</f>
        <v>#DIV/0!</v>
      </c>
      <c r="G28" s="71" t="e">
        <f>E28/E26</f>
        <v>#DIV/0!</v>
      </c>
      <c r="H28" s="127" t="e">
        <f t="shared" si="17"/>
        <v>#DIV/0!</v>
      </c>
      <c r="I28" s="130" t="e">
        <f t="shared" si="18"/>
        <v>#DIV/0!</v>
      </c>
      <c r="J28" s="5"/>
      <c r="K28" s="123"/>
      <c r="L28" s="124">
        <f>L29+L30</f>
        <v>0</v>
      </c>
      <c r="M28" s="71" t="e">
        <f>K28/K26</f>
        <v>#DIV/0!</v>
      </c>
      <c r="N28" s="71" t="e">
        <f>L28/L26</f>
        <v>#DIV/0!</v>
      </c>
      <c r="O28" s="127" t="e">
        <f t="shared" si="19"/>
        <v>#DIV/0!</v>
      </c>
      <c r="P28" s="130" t="e">
        <f t="shared" si="20"/>
        <v>#DIV/0!</v>
      </c>
      <c r="Q28" s="72"/>
      <c r="R28" s="106" t="e">
        <f t="shared" si="21"/>
        <v>#DIV/0!</v>
      </c>
      <c r="S28" s="107" t="e">
        <f t="shared" si="22"/>
        <v>#DIV/0!</v>
      </c>
      <c r="T28" s="80" t="e">
        <f t="shared" si="23"/>
        <v>#DIV/0!</v>
      </c>
    </row>
    <row r="29" spans="1:20" ht="24" customHeight="1" x14ac:dyDescent="0.25">
      <c r="A29" s="73"/>
      <c r="B29" s="119" t="s">
        <v>48</v>
      </c>
      <c r="C29" s="1"/>
      <c r="D29" s="25"/>
      <c r="E29" s="26"/>
      <c r="F29" s="74"/>
      <c r="G29" s="74" t="e">
        <f>E29/E28</f>
        <v>#DIV/0!</v>
      </c>
      <c r="H29" s="131" t="e">
        <f t="shared" si="17"/>
        <v>#DIV/0!</v>
      </c>
      <c r="I29" s="132" t="e">
        <f t="shared" si="18"/>
        <v>#DIV/0!</v>
      </c>
      <c r="J29" s="5"/>
      <c r="K29" s="25"/>
      <c r="L29" s="26"/>
      <c r="M29" s="74"/>
      <c r="N29" s="74" t="e">
        <f>L29/L28</f>
        <v>#DIV/0!</v>
      </c>
      <c r="O29" s="131" t="e">
        <f t="shared" si="19"/>
        <v>#DIV/0!</v>
      </c>
      <c r="P29" s="132" t="e">
        <f t="shared" si="20"/>
        <v>#DIV/0!</v>
      </c>
      <c r="Q29" s="72"/>
      <c r="R29" s="133" t="e">
        <f t="shared" si="21"/>
        <v>#DIV/0!</v>
      </c>
      <c r="S29" s="134" t="e">
        <f t="shared" si="22"/>
        <v>#DIV/0!</v>
      </c>
      <c r="T29" s="135" t="e">
        <f t="shared" si="23"/>
        <v>#DIV/0!</v>
      </c>
    </row>
    <row r="30" spans="1:20" ht="24" customHeight="1" thickBot="1" x14ac:dyDescent="0.3">
      <c r="A30" s="73"/>
      <c r="B30" s="119" t="s">
        <v>51</v>
      </c>
      <c r="C30" s="1"/>
      <c r="D30" s="25"/>
      <c r="E30" s="26"/>
      <c r="F30" s="74" t="e">
        <f>D30/D28</f>
        <v>#DIV/0!</v>
      </c>
      <c r="G30" s="74" t="e">
        <f>E30/E28</f>
        <v>#DIV/0!</v>
      </c>
      <c r="H30" s="131" t="e">
        <f t="shared" si="17"/>
        <v>#DIV/0!</v>
      </c>
      <c r="I30" s="132" t="e">
        <f t="shared" si="18"/>
        <v>#DIV/0!</v>
      </c>
      <c r="J30" s="5"/>
      <c r="K30" s="25"/>
      <c r="L30" s="26"/>
      <c r="M30" s="74" t="e">
        <f>K30/K28</f>
        <v>#DIV/0!</v>
      </c>
      <c r="N30" s="74" t="e">
        <f>L30/L28</f>
        <v>#DIV/0!</v>
      </c>
      <c r="O30" s="131" t="e">
        <f t="shared" si="19"/>
        <v>#DIV/0!</v>
      </c>
      <c r="P30" s="132" t="e">
        <f t="shared" si="20"/>
        <v>#DIV/0!</v>
      </c>
      <c r="Q30" s="72"/>
      <c r="R30" s="108" t="e">
        <f t="shared" si="21"/>
        <v>#DIV/0!</v>
      </c>
      <c r="S30" s="105" t="e">
        <f t="shared" si="22"/>
        <v>#DIV/0!</v>
      </c>
      <c r="T30" s="109" t="e">
        <f t="shared" si="23"/>
        <v>#DIV/0!</v>
      </c>
    </row>
    <row r="31" spans="1:20" ht="24" customHeight="1" thickBot="1" x14ac:dyDescent="0.3">
      <c r="A31" s="117" t="s">
        <v>31</v>
      </c>
      <c r="B31" s="114"/>
      <c r="C31" s="19"/>
      <c r="D31" s="23"/>
      <c r="E31" s="24"/>
      <c r="F31" s="20" t="e">
        <f>D31/D36</f>
        <v>#DIV/0!</v>
      </c>
      <c r="G31" s="20" t="e">
        <f>E31/E36</f>
        <v>#DIV/0!</v>
      </c>
      <c r="H31" s="125" t="e">
        <f t="shared" si="17"/>
        <v>#DIV/0!</v>
      </c>
      <c r="I31" s="128" t="e">
        <f t="shared" si="18"/>
        <v>#DIV/0!</v>
      </c>
      <c r="J31" s="5"/>
      <c r="K31" s="23"/>
      <c r="L31" s="24"/>
      <c r="M31" s="20">
        <f>K31/K36</f>
        <v>0</v>
      </c>
      <c r="N31" s="20">
        <f>L31/L36</f>
        <v>0</v>
      </c>
      <c r="O31" s="125" t="e">
        <f t="shared" si="19"/>
        <v>#DIV/0!</v>
      </c>
      <c r="P31" s="128" t="e">
        <f t="shared" si="20"/>
        <v>#DIV/0!</v>
      </c>
      <c r="Q31" s="72"/>
      <c r="R31" s="35" t="e">
        <f t="shared" si="21"/>
        <v>#DIV/0!</v>
      </c>
      <c r="S31" s="105" t="e">
        <f t="shared" si="22"/>
        <v>#DIV/0!</v>
      </c>
      <c r="T31" s="79" t="e">
        <f t="shared" si="23"/>
        <v>#DIV/0!</v>
      </c>
    </row>
    <row r="32" spans="1:20" ht="24" customHeight="1" thickBot="1" x14ac:dyDescent="0.3">
      <c r="A32" s="118" t="s">
        <v>50</v>
      </c>
      <c r="B32" s="5"/>
      <c r="C32" s="1"/>
      <c r="D32" s="25"/>
      <c r="E32" s="26"/>
      <c r="F32" s="74" t="e">
        <f>D32/D31</f>
        <v>#DIV/0!</v>
      </c>
      <c r="G32" s="74" t="e">
        <f>E32/E31</f>
        <v>#DIV/0!</v>
      </c>
      <c r="H32" s="126" t="e">
        <f t="shared" si="17"/>
        <v>#DIV/0!</v>
      </c>
      <c r="I32" s="129" t="e">
        <f t="shared" si="18"/>
        <v>#DIV/0!</v>
      </c>
      <c r="J32" s="5"/>
      <c r="K32" s="25"/>
      <c r="L32" s="26"/>
      <c r="M32" s="74" t="e">
        <f>K32/K31</f>
        <v>#DIV/0!</v>
      </c>
      <c r="N32" s="74" t="e">
        <f>L32/L31</f>
        <v>#DIV/0!</v>
      </c>
      <c r="O32" s="126" t="e">
        <f t="shared" si="19"/>
        <v>#DIV/0!</v>
      </c>
      <c r="P32" s="129" t="e">
        <f t="shared" si="20"/>
        <v>#DIV/0!</v>
      </c>
      <c r="Q32" s="72"/>
      <c r="R32" s="35" t="e">
        <f t="shared" si="21"/>
        <v>#DIV/0!</v>
      </c>
      <c r="S32" s="105" t="e">
        <f t="shared" si="22"/>
        <v>#DIV/0!</v>
      </c>
      <c r="T32" s="79" t="e">
        <f t="shared" si="23"/>
        <v>#DIV/0!</v>
      </c>
    </row>
    <row r="33" spans="1:20" ht="24" customHeight="1" thickBot="1" x14ac:dyDescent="0.3">
      <c r="A33" s="122" t="s">
        <v>49</v>
      </c>
      <c r="B33" s="115"/>
      <c r="C33" s="116"/>
      <c r="D33" s="123"/>
      <c r="E33" s="124">
        <f>E34+E35</f>
        <v>0</v>
      </c>
      <c r="F33" s="71" t="e">
        <f>D33/D31</f>
        <v>#DIV/0!</v>
      </c>
      <c r="G33" s="71" t="e">
        <f>E33/E31</f>
        <v>#DIV/0!</v>
      </c>
      <c r="H33" s="127" t="e">
        <f t="shared" si="17"/>
        <v>#DIV/0!</v>
      </c>
      <c r="I33" s="130" t="e">
        <f t="shared" si="18"/>
        <v>#DIV/0!</v>
      </c>
      <c r="J33" s="5"/>
      <c r="K33" s="123"/>
      <c r="L33" s="124">
        <f>L34+L35</f>
        <v>0</v>
      </c>
      <c r="M33" s="71" t="e">
        <f>K33/K31</f>
        <v>#DIV/0!</v>
      </c>
      <c r="N33" s="71" t="e">
        <f>L33/L31</f>
        <v>#DIV/0!</v>
      </c>
      <c r="O33" s="127" t="e">
        <f t="shared" si="19"/>
        <v>#DIV/0!</v>
      </c>
      <c r="P33" s="130" t="e">
        <f t="shared" si="20"/>
        <v>#DIV/0!</v>
      </c>
      <c r="Q33" s="72"/>
      <c r="R33" s="35" t="e">
        <f t="shared" si="21"/>
        <v>#DIV/0!</v>
      </c>
      <c r="S33" s="105" t="e">
        <f t="shared" si="22"/>
        <v>#DIV/0!</v>
      </c>
      <c r="T33" s="79" t="e">
        <f t="shared" si="23"/>
        <v>#DIV/0!</v>
      </c>
    </row>
    <row r="34" spans="1:20" ht="24" customHeight="1" x14ac:dyDescent="0.25">
      <c r="A34" s="73"/>
      <c r="B34" s="119" t="s">
        <v>48</v>
      </c>
      <c r="C34" s="1"/>
      <c r="D34" s="25"/>
      <c r="E34" s="26"/>
      <c r="F34" s="4"/>
      <c r="G34" s="4" t="e">
        <f>E34/E33</f>
        <v>#DIV/0!</v>
      </c>
      <c r="H34" s="131" t="e">
        <f t="shared" si="17"/>
        <v>#DIV/0!</v>
      </c>
      <c r="I34" s="132" t="e">
        <f t="shared" si="18"/>
        <v>#DIV/0!</v>
      </c>
      <c r="J34" s="1"/>
      <c r="K34" s="25"/>
      <c r="L34" s="26"/>
      <c r="M34" s="4"/>
      <c r="N34" s="4" t="e">
        <f>L34/L33</f>
        <v>#DIV/0!</v>
      </c>
      <c r="O34" s="131" t="e">
        <f t="shared" si="19"/>
        <v>#DIV/0!</v>
      </c>
      <c r="P34" s="132" t="e">
        <f t="shared" si="20"/>
        <v>#DIV/0!</v>
      </c>
      <c r="Q34" s="8"/>
      <c r="R34" s="142" t="e">
        <f t="shared" si="21"/>
        <v>#DIV/0!</v>
      </c>
      <c r="S34" s="143" t="e">
        <f t="shared" si="22"/>
        <v>#DIV/0!</v>
      </c>
      <c r="T34" s="144" t="e">
        <f t="shared" si="23"/>
        <v>#DIV/0!</v>
      </c>
    </row>
    <row r="35" spans="1:20" ht="24" customHeight="1" thickBot="1" x14ac:dyDescent="0.3">
      <c r="A35" s="73"/>
      <c r="B35" s="119" t="s">
        <v>51</v>
      </c>
      <c r="C35" s="1"/>
      <c r="D35" s="25"/>
      <c r="E35" s="26"/>
      <c r="F35" s="4" t="e">
        <f>D35/D33</f>
        <v>#DIV/0!</v>
      </c>
      <c r="G35" s="4" t="e">
        <f>E35/E33</f>
        <v>#DIV/0!</v>
      </c>
      <c r="H35" s="131" t="e">
        <f t="shared" si="17"/>
        <v>#DIV/0!</v>
      </c>
      <c r="I35" s="132" t="e">
        <f t="shared" si="18"/>
        <v>#DIV/0!</v>
      </c>
      <c r="J35" s="1"/>
      <c r="K35" s="25"/>
      <c r="L35" s="26"/>
      <c r="M35" s="4" t="e">
        <f>K35/K33</f>
        <v>#DIV/0!</v>
      </c>
      <c r="N35" s="4" t="e">
        <f>L35/L33</f>
        <v>#DIV/0!</v>
      </c>
      <c r="O35" s="131" t="e">
        <f t="shared" si="19"/>
        <v>#DIV/0!</v>
      </c>
      <c r="P35" s="132" t="e">
        <f t="shared" si="20"/>
        <v>#DIV/0!</v>
      </c>
      <c r="Q35" s="8"/>
      <c r="R35" s="108" t="e">
        <f t="shared" si="21"/>
        <v>#DIV/0!</v>
      </c>
      <c r="S35" s="105" t="e">
        <f t="shared" si="22"/>
        <v>#DIV/0!</v>
      </c>
      <c r="T35" s="109" t="e">
        <f t="shared" si="23"/>
        <v>#DIV/0!</v>
      </c>
    </row>
    <row r="36" spans="1:20" ht="24" customHeight="1" thickBot="1" x14ac:dyDescent="0.3">
      <c r="A36" s="117" t="s">
        <v>12</v>
      </c>
      <c r="B36" s="114"/>
      <c r="C36" s="19"/>
      <c r="D36" s="23">
        <f>D26+D31</f>
        <v>0</v>
      </c>
      <c r="E36" s="24">
        <f>E26+E31</f>
        <v>0</v>
      </c>
      <c r="F36" s="20" t="e">
        <f>F26+F31</f>
        <v>#DIV/0!</v>
      </c>
      <c r="G36" s="20" t="e">
        <f>G26+G31</f>
        <v>#DIV/0!</v>
      </c>
      <c r="H36" s="125" t="e">
        <f t="shared" si="17"/>
        <v>#DIV/0!</v>
      </c>
      <c r="I36" s="128" t="e">
        <f t="shared" si="18"/>
        <v>#DIV/0!</v>
      </c>
      <c r="J36" s="12"/>
      <c r="K36" s="23">
        <v>82914.689000000057</v>
      </c>
      <c r="L36" s="24">
        <v>95555.57299999996</v>
      </c>
      <c r="M36" s="20">
        <f>M26+M31</f>
        <v>0</v>
      </c>
      <c r="N36" s="20">
        <f>N26+N31</f>
        <v>0</v>
      </c>
      <c r="O36" s="125">
        <f t="shared" si="19"/>
        <v>0.15245650864106713</v>
      </c>
      <c r="P36" s="128" t="e">
        <f t="shared" si="20"/>
        <v>#DIV/0!</v>
      </c>
      <c r="Q36" s="8"/>
      <c r="R36" s="35" t="e">
        <f t="shared" si="21"/>
        <v>#DIV/0!</v>
      </c>
      <c r="S36" s="105" t="e">
        <f t="shared" si="22"/>
        <v>#DIV/0!</v>
      </c>
      <c r="T36" s="79" t="e">
        <f t="shared" si="23"/>
        <v>#DIV/0!</v>
      </c>
    </row>
    <row r="37" spans="1:20" ht="24" customHeight="1" x14ac:dyDescent="0.25">
      <c r="A37" s="118" t="s">
        <v>50</v>
      </c>
      <c r="B37" s="5"/>
      <c r="C37" s="1"/>
      <c r="D37" s="25">
        <f t="shared" ref="D37:E37" si="24">D27+D32</f>
        <v>0</v>
      </c>
      <c r="E37" s="26">
        <f t="shared" si="24"/>
        <v>0</v>
      </c>
      <c r="F37" s="74" t="e">
        <f>D37/D36</f>
        <v>#DIV/0!</v>
      </c>
      <c r="G37" s="74" t="e">
        <f>E37/E36</f>
        <v>#DIV/0!</v>
      </c>
      <c r="H37" s="126" t="e">
        <f t="shared" si="17"/>
        <v>#DIV/0!</v>
      </c>
      <c r="I37" s="129" t="e">
        <f t="shared" si="18"/>
        <v>#DIV/0!</v>
      </c>
      <c r="J37" s="5"/>
      <c r="K37" s="25">
        <f t="shared" ref="K37:L37" si="25">K27+K32</f>
        <v>0</v>
      </c>
      <c r="L37" s="26">
        <f t="shared" si="25"/>
        <v>0</v>
      </c>
      <c r="M37" s="74">
        <f>K37/K36</f>
        <v>0</v>
      </c>
      <c r="N37" s="74">
        <f>L37/L36</f>
        <v>0</v>
      </c>
      <c r="O37" s="126" t="e">
        <f t="shared" si="19"/>
        <v>#DIV/0!</v>
      </c>
      <c r="P37" s="129" t="e">
        <f t="shared" si="20"/>
        <v>#DIV/0!</v>
      </c>
      <c r="Q37" s="72"/>
      <c r="R37" s="145" t="e">
        <f t="shared" si="21"/>
        <v>#DIV/0!</v>
      </c>
      <c r="S37" s="146" t="e">
        <f t="shared" si="22"/>
        <v>#DIV/0!</v>
      </c>
      <c r="T37" s="147" t="e">
        <f t="shared" si="23"/>
        <v>#DIV/0!</v>
      </c>
    </row>
    <row r="38" spans="1:20" ht="24" customHeight="1" x14ac:dyDescent="0.25">
      <c r="A38" s="122" t="s">
        <v>49</v>
      </c>
      <c r="B38" s="115"/>
      <c r="C38" s="116"/>
      <c r="D38" s="123">
        <f t="shared" ref="D38:E38" si="26">D28+D33</f>
        <v>0</v>
      </c>
      <c r="E38" s="124">
        <f t="shared" si="26"/>
        <v>0</v>
      </c>
      <c r="F38" s="71" t="e">
        <f>D38/D36</f>
        <v>#DIV/0!</v>
      </c>
      <c r="G38" s="71" t="e">
        <f>E38/E36</f>
        <v>#DIV/0!</v>
      </c>
      <c r="H38" s="127" t="e">
        <f t="shared" si="17"/>
        <v>#DIV/0!</v>
      </c>
      <c r="I38" s="130" t="e">
        <f t="shared" si="18"/>
        <v>#DIV/0!</v>
      </c>
      <c r="J38" s="5"/>
      <c r="K38" s="123">
        <f t="shared" ref="K38:L38" si="27">K28+K33</f>
        <v>0</v>
      </c>
      <c r="L38" s="124">
        <f t="shared" si="27"/>
        <v>0</v>
      </c>
      <c r="M38" s="71">
        <f>K38/K36</f>
        <v>0</v>
      </c>
      <c r="N38" s="71">
        <f>L38/L36</f>
        <v>0</v>
      </c>
      <c r="O38" s="127" t="e">
        <f t="shared" si="19"/>
        <v>#DIV/0!</v>
      </c>
      <c r="P38" s="130" t="e">
        <f t="shared" si="20"/>
        <v>#DIV/0!</v>
      </c>
      <c r="Q38" s="72"/>
      <c r="R38" s="69" t="e">
        <f t="shared" si="21"/>
        <v>#DIV/0!</v>
      </c>
      <c r="S38" s="70" t="e">
        <f t="shared" si="22"/>
        <v>#DIV/0!</v>
      </c>
      <c r="T38" s="80" t="e">
        <f t="shared" si="23"/>
        <v>#DIV/0!</v>
      </c>
    </row>
    <row r="39" spans="1:20" ht="24" customHeight="1" x14ac:dyDescent="0.25">
      <c r="A39" s="73"/>
      <c r="B39" s="119" t="s">
        <v>48</v>
      </c>
      <c r="C39" s="1"/>
      <c r="D39" s="25">
        <f t="shared" ref="D39:E39" si="28">D29+D34</f>
        <v>0</v>
      </c>
      <c r="E39" s="26">
        <f t="shared" si="28"/>
        <v>0</v>
      </c>
      <c r="F39" s="4" t="e">
        <f>D39/D38</f>
        <v>#DIV/0!</v>
      </c>
      <c r="G39" s="4" t="e">
        <f>E39/E38</f>
        <v>#DIV/0!</v>
      </c>
      <c r="H39" s="131" t="e">
        <f t="shared" si="17"/>
        <v>#DIV/0!</v>
      </c>
      <c r="I39" s="132" t="e">
        <f t="shared" si="18"/>
        <v>#DIV/0!</v>
      </c>
      <c r="J39" s="1"/>
      <c r="K39" s="25">
        <f t="shared" ref="K39:L39" si="29">K29+K34</f>
        <v>0</v>
      </c>
      <c r="L39" s="26">
        <f t="shared" si="29"/>
        <v>0</v>
      </c>
      <c r="M39" s="4" t="e">
        <f>K39/K38</f>
        <v>#DIV/0!</v>
      </c>
      <c r="N39" s="4" t="e">
        <f>L39/L38</f>
        <v>#DIV/0!</v>
      </c>
      <c r="O39" s="131" t="e">
        <f t="shared" si="19"/>
        <v>#DIV/0!</v>
      </c>
      <c r="P39" s="132" t="e">
        <f t="shared" si="20"/>
        <v>#DIV/0!</v>
      </c>
      <c r="Q39" s="8"/>
      <c r="R39" s="133" t="e">
        <f t="shared" si="21"/>
        <v>#DIV/0!</v>
      </c>
      <c r="S39" s="134" t="e">
        <f t="shared" si="22"/>
        <v>#DIV/0!</v>
      </c>
      <c r="T39" s="135" t="e">
        <f t="shared" si="23"/>
        <v>#DIV/0!</v>
      </c>
    </row>
    <row r="40" spans="1:20" ht="24" customHeight="1" thickBot="1" x14ac:dyDescent="0.3">
      <c r="A40" s="120"/>
      <c r="B40" s="121" t="s">
        <v>51</v>
      </c>
      <c r="C40" s="16"/>
      <c r="D40" s="28">
        <f t="shared" ref="D40:E40" si="30">D30+D35</f>
        <v>0</v>
      </c>
      <c r="E40" s="29">
        <f t="shared" si="30"/>
        <v>0</v>
      </c>
      <c r="F40" s="17" t="e">
        <f>D40/D38</f>
        <v>#DIV/0!</v>
      </c>
      <c r="G40" s="17" t="e">
        <f>E40/E38</f>
        <v>#DIV/0!</v>
      </c>
      <c r="H40" s="140" t="e">
        <f t="shared" si="17"/>
        <v>#DIV/0!</v>
      </c>
      <c r="I40" s="141" t="e">
        <f t="shared" si="18"/>
        <v>#DIV/0!</v>
      </c>
      <c r="J40" s="1"/>
      <c r="K40" s="28">
        <f t="shared" ref="K40:L40" si="31">K30+K35</f>
        <v>0</v>
      </c>
      <c r="L40" s="29">
        <f t="shared" si="31"/>
        <v>0</v>
      </c>
      <c r="M40" s="17" t="e">
        <f>K40/K38</f>
        <v>#DIV/0!</v>
      </c>
      <c r="N40" s="17" t="e">
        <f>L40/L38</f>
        <v>#DIV/0!</v>
      </c>
      <c r="O40" s="140" t="e">
        <f t="shared" si="19"/>
        <v>#DIV/0!</v>
      </c>
      <c r="P40" s="141" t="e">
        <f t="shared" si="20"/>
        <v>#DIV/0!</v>
      </c>
      <c r="Q40" s="8"/>
      <c r="R40" s="108" t="e">
        <f t="shared" si="21"/>
        <v>#DIV/0!</v>
      </c>
      <c r="S40" s="105" t="e">
        <f t="shared" si="22"/>
        <v>#DIV/0!</v>
      </c>
      <c r="T40" s="109" t="e">
        <f t="shared" si="23"/>
        <v>#DIV/0!</v>
      </c>
    </row>
    <row r="41" spans="1:20" ht="24.75" customHeight="1" thickBot="1" x14ac:dyDescent="0.3"/>
    <row r="42" spans="1:20" ht="15" customHeight="1" x14ac:dyDescent="0.25">
      <c r="A42" s="379" t="s">
        <v>2</v>
      </c>
      <c r="B42" s="401"/>
      <c r="C42" s="401"/>
      <c r="D42" s="410" t="s">
        <v>1</v>
      </c>
      <c r="E42" s="400"/>
      <c r="F42" s="399" t="s">
        <v>13</v>
      </c>
      <c r="G42" s="399"/>
      <c r="H42" s="422" t="s">
        <v>37</v>
      </c>
      <c r="I42" s="400"/>
      <c r="J42" s="1"/>
      <c r="K42" s="410" t="s">
        <v>20</v>
      </c>
      <c r="L42" s="400"/>
      <c r="M42" s="399" t="s">
        <v>13</v>
      </c>
      <c r="N42" s="399"/>
      <c r="O42" s="422" t="s">
        <v>37</v>
      </c>
      <c r="P42" s="400"/>
      <c r="Q42" s="8"/>
      <c r="R42" s="410" t="s">
        <v>23</v>
      </c>
      <c r="S42" s="399"/>
      <c r="T42" s="139" t="s">
        <v>0</v>
      </c>
    </row>
    <row r="43" spans="1:20" ht="15" customHeight="1" x14ac:dyDescent="0.25">
      <c r="A43" s="402"/>
      <c r="B43" s="403"/>
      <c r="C43" s="403"/>
      <c r="D43" s="423" t="s">
        <v>45</v>
      </c>
      <c r="E43" s="424"/>
      <c r="F43" s="425" t="str">
        <f>D43</f>
        <v>jan - mar</v>
      </c>
      <c r="G43" s="425"/>
      <c r="H43" s="423" t="str">
        <f>F43</f>
        <v>jan - mar</v>
      </c>
      <c r="I43" s="424"/>
      <c r="J43" s="1"/>
      <c r="K43" s="423" t="str">
        <f>D43</f>
        <v>jan - mar</v>
      </c>
      <c r="L43" s="424"/>
      <c r="M43" s="425" t="str">
        <f>D43</f>
        <v>jan - mar</v>
      </c>
      <c r="N43" s="425"/>
      <c r="O43" s="423" t="str">
        <f>D43</f>
        <v>jan - mar</v>
      </c>
      <c r="P43" s="424"/>
      <c r="Q43" s="8"/>
      <c r="R43" s="423" t="str">
        <f>D43</f>
        <v>jan - mar</v>
      </c>
      <c r="S43" s="425"/>
      <c r="T43" s="137" t="s">
        <v>38</v>
      </c>
    </row>
    <row r="44" spans="1:20" ht="15.75" customHeight="1" thickBot="1" x14ac:dyDescent="0.3">
      <c r="A44" s="402"/>
      <c r="B44" s="403"/>
      <c r="C44" s="403"/>
      <c r="D44" s="136">
        <v>2016</v>
      </c>
      <c r="E44" s="137">
        <v>2017</v>
      </c>
      <c r="F44" s="138">
        <f>D44</f>
        <v>2016</v>
      </c>
      <c r="G44" s="138">
        <f>E44</f>
        <v>2017</v>
      </c>
      <c r="H44" s="136" t="s">
        <v>1</v>
      </c>
      <c r="I44" s="137" t="s">
        <v>15</v>
      </c>
      <c r="J44" s="1"/>
      <c r="K44" s="136">
        <f>D44</f>
        <v>2016</v>
      </c>
      <c r="L44" s="137">
        <f>E44</f>
        <v>2017</v>
      </c>
      <c r="M44" s="138">
        <f>F44</f>
        <v>2016</v>
      </c>
      <c r="N44" s="137">
        <f>G44</f>
        <v>2017</v>
      </c>
      <c r="O44" s="138">
        <v>1000</v>
      </c>
      <c r="P44" s="137" t="s">
        <v>15</v>
      </c>
      <c r="Q44" s="8"/>
      <c r="R44" s="136">
        <f>D44</f>
        <v>2016</v>
      </c>
      <c r="S44" s="138">
        <f>E44</f>
        <v>2017</v>
      </c>
      <c r="T44" s="137" t="s">
        <v>24</v>
      </c>
    </row>
    <row r="45" spans="1:20" ht="24" customHeight="1" thickBot="1" x14ac:dyDescent="0.3">
      <c r="A45" s="117" t="s">
        <v>30</v>
      </c>
      <c r="B45" s="114"/>
      <c r="C45" s="19"/>
      <c r="D45" s="23"/>
      <c r="E45" s="24"/>
      <c r="F45" s="20" t="e">
        <f>D45/D55</f>
        <v>#DIV/0!</v>
      </c>
      <c r="G45" s="20" t="e">
        <f>E45/E55</f>
        <v>#DIV/0!</v>
      </c>
      <c r="H45" s="125" t="e">
        <f t="shared" ref="H45:H59" si="32">(E45-D45)/D45</f>
        <v>#DIV/0!</v>
      </c>
      <c r="I45" s="128" t="e">
        <f t="shared" ref="I45:I59" si="33">(G45-F45)/F45</f>
        <v>#DIV/0!</v>
      </c>
      <c r="J45" s="12"/>
      <c r="K45" s="23"/>
      <c r="L45" s="24"/>
      <c r="M45" s="20">
        <f>K45/K55</f>
        <v>0</v>
      </c>
      <c r="N45" s="20">
        <f>L45/L55</f>
        <v>0</v>
      </c>
      <c r="O45" s="125" t="e">
        <f t="shared" ref="O45:O59" si="34">(L45-K45)/K45</f>
        <v>#DIV/0!</v>
      </c>
      <c r="P45" s="128" t="e">
        <f t="shared" ref="P45:P59" si="35">(N45-M45)/M45</f>
        <v>#DIV/0!</v>
      </c>
      <c r="Q45" s="67"/>
      <c r="R45" s="35" t="e">
        <f>(K45/D45)*10</f>
        <v>#DIV/0!</v>
      </c>
      <c r="S45" s="105" t="e">
        <f>(L45/E45)*10</f>
        <v>#DIV/0!</v>
      </c>
      <c r="T45" s="79" t="e">
        <f>(S45-R45)/R45</f>
        <v>#DIV/0!</v>
      </c>
    </row>
    <row r="46" spans="1:20" ht="24" customHeight="1" x14ac:dyDescent="0.25">
      <c r="A46" s="118" t="s">
        <v>50</v>
      </c>
      <c r="B46" s="5"/>
      <c r="C46" s="1"/>
      <c r="D46" s="25"/>
      <c r="E46" s="26"/>
      <c r="F46" s="74" t="e">
        <f>D46/D45</f>
        <v>#DIV/0!</v>
      </c>
      <c r="G46" s="74" t="e">
        <f>E46/E45</f>
        <v>#DIV/0!</v>
      </c>
      <c r="H46" s="126" t="e">
        <f t="shared" si="32"/>
        <v>#DIV/0!</v>
      </c>
      <c r="I46" s="129" t="e">
        <f t="shared" si="33"/>
        <v>#DIV/0!</v>
      </c>
      <c r="J46" s="5"/>
      <c r="K46" s="25"/>
      <c r="L46" s="26"/>
      <c r="M46" s="74" t="e">
        <f>K46/K45</f>
        <v>#DIV/0!</v>
      </c>
      <c r="N46" s="74" t="e">
        <f>L46/L45</f>
        <v>#DIV/0!</v>
      </c>
      <c r="O46" s="126" t="e">
        <f t="shared" si="34"/>
        <v>#DIV/0!</v>
      </c>
      <c r="P46" s="129" t="e">
        <f t="shared" si="35"/>
        <v>#DIV/0!</v>
      </c>
      <c r="Q46" s="72"/>
      <c r="R46" s="38" t="e">
        <f t="shared" ref="R46:R59" si="36">(K46/D46)*10</f>
        <v>#DIV/0!</v>
      </c>
      <c r="S46" s="39" t="e">
        <f t="shared" ref="S46:S59" si="37">(L46/E46)*10</f>
        <v>#DIV/0!</v>
      </c>
      <c r="T46" s="78" t="e">
        <f t="shared" ref="T46:T59" si="38">(S46-R46)/R46</f>
        <v>#DIV/0!</v>
      </c>
    </row>
    <row r="47" spans="1:20" ht="24" customHeight="1" x14ac:dyDescent="0.25">
      <c r="A47" s="122" t="s">
        <v>49</v>
      </c>
      <c r="B47" s="115"/>
      <c r="C47" s="116"/>
      <c r="D47" s="123"/>
      <c r="E47" s="124">
        <f>E48+E49</f>
        <v>0</v>
      </c>
      <c r="F47" s="71" t="e">
        <f>D47/D45</f>
        <v>#DIV/0!</v>
      </c>
      <c r="G47" s="71" t="e">
        <f>E47/E45</f>
        <v>#DIV/0!</v>
      </c>
      <c r="H47" s="127" t="e">
        <f t="shared" si="32"/>
        <v>#DIV/0!</v>
      </c>
      <c r="I47" s="130" t="e">
        <f t="shared" si="33"/>
        <v>#DIV/0!</v>
      </c>
      <c r="J47" s="5"/>
      <c r="K47" s="123"/>
      <c r="L47" s="124">
        <f>L48+L49</f>
        <v>0</v>
      </c>
      <c r="M47" s="71" t="e">
        <f>K47/K45</f>
        <v>#DIV/0!</v>
      </c>
      <c r="N47" s="71" t="e">
        <f>L47/L45</f>
        <v>#DIV/0!</v>
      </c>
      <c r="O47" s="127" t="e">
        <f t="shared" si="34"/>
        <v>#DIV/0!</v>
      </c>
      <c r="P47" s="130" t="e">
        <f t="shared" si="35"/>
        <v>#DIV/0!</v>
      </c>
      <c r="Q47" s="72"/>
      <c r="R47" s="106" t="e">
        <f t="shared" si="36"/>
        <v>#DIV/0!</v>
      </c>
      <c r="S47" s="107" t="e">
        <f t="shared" si="37"/>
        <v>#DIV/0!</v>
      </c>
      <c r="T47" s="80" t="e">
        <f t="shared" si="38"/>
        <v>#DIV/0!</v>
      </c>
    </row>
    <row r="48" spans="1:20" ht="24" customHeight="1" x14ac:dyDescent="0.25">
      <c r="A48" s="73"/>
      <c r="B48" s="119" t="s">
        <v>48</v>
      </c>
      <c r="C48" s="1"/>
      <c r="D48" s="25"/>
      <c r="E48" s="26"/>
      <c r="F48" s="74"/>
      <c r="G48" s="74" t="e">
        <f>E48/E47</f>
        <v>#DIV/0!</v>
      </c>
      <c r="H48" s="131" t="e">
        <f t="shared" si="32"/>
        <v>#DIV/0!</v>
      </c>
      <c r="I48" s="132" t="e">
        <f t="shared" si="33"/>
        <v>#DIV/0!</v>
      </c>
      <c r="J48" s="5"/>
      <c r="K48" s="25"/>
      <c r="L48" s="26"/>
      <c r="M48" s="74"/>
      <c r="N48" s="74" t="e">
        <f>L48/L47</f>
        <v>#DIV/0!</v>
      </c>
      <c r="O48" s="131" t="e">
        <f t="shared" si="34"/>
        <v>#DIV/0!</v>
      </c>
      <c r="P48" s="132" t="e">
        <f t="shared" si="35"/>
        <v>#DIV/0!</v>
      </c>
      <c r="Q48" s="72"/>
      <c r="R48" s="133" t="e">
        <f t="shared" si="36"/>
        <v>#DIV/0!</v>
      </c>
      <c r="S48" s="134" t="e">
        <f t="shared" si="37"/>
        <v>#DIV/0!</v>
      </c>
      <c r="T48" s="135" t="e">
        <f t="shared" si="38"/>
        <v>#DIV/0!</v>
      </c>
    </row>
    <row r="49" spans="1:20" ht="24" customHeight="1" thickBot="1" x14ac:dyDescent="0.3">
      <c r="A49" s="73"/>
      <c r="B49" s="119" t="s">
        <v>51</v>
      </c>
      <c r="C49" s="1"/>
      <c r="D49" s="25"/>
      <c r="E49" s="26"/>
      <c r="F49" s="74" t="e">
        <f>D49/D47</f>
        <v>#DIV/0!</v>
      </c>
      <c r="G49" s="74" t="e">
        <f>E49/E47</f>
        <v>#DIV/0!</v>
      </c>
      <c r="H49" s="131" t="e">
        <f t="shared" si="32"/>
        <v>#DIV/0!</v>
      </c>
      <c r="I49" s="132" t="e">
        <f t="shared" si="33"/>
        <v>#DIV/0!</v>
      </c>
      <c r="J49" s="5"/>
      <c r="K49" s="25"/>
      <c r="L49" s="26"/>
      <c r="M49" s="74" t="e">
        <f>K49/K47</f>
        <v>#DIV/0!</v>
      </c>
      <c r="N49" s="74" t="e">
        <f>L49/L47</f>
        <v>#DIV/0!</v>
      </c>
      <c r="O49" s="131" t="e">
        <f t="shared" si="34"/>
        <v>#DIV/0!</v>
      </c>
      <c r="P49" s="132" t="e">
        <f t="shared" si="35"/>
        <v>#DIV/0!</v>
      </c>
      <c r="Q49" s="72"/>
      <c r="R49" s="108" t="e">
        <f t="shared" si="36"/>
        <v>#DIV/0!</v>
      </c>
      <c r="S49" s="105" t="e">
        <f t="shared" si="37"/>
        <v>#DIV/0!</v>
      </c>
      <c r="T49" s="109" t="e">
        <f t="shared" si="38"/>
        <v>#DIV/0!</v>
      </c>
    </row>
    <row r="50" spans="1:20" ht="24" customHeight="1" thickBot="1" x14ac:dyDescent="0.3">
      <c r="A50" s="117" t="s">
        <v>31</v>
      </c>
      <c r="B50" s="114"/>
      <c r="C50" s="19"/>
      <c r="D50" s="23"/>
      <c r="E50" s="24"/>
      <c r="F50" s="20" t="e">
        <f>D50/D55</f>
        <v>#DIV/0!</v>
      </c>
      <c r="G50" s="20" t="e">
        <f>E50/E55</f>
        <v>#DIV/0!</v>
      </c>
      <c r="H50" s="125" t="e">
        <f t="shared" si="32"/>
        <v>#DIV/0!</v>
      </c>
      <c r="I50" s="128" t="e">
        <f t="shared" si="33"/>
        <v>#DIV/0!</v>
      </c>
      <c r="J50" s="5"/>
      <c r="K50" s="23"/>
      <c r="L50" s="24"/>
      <c r="M50" s="20">
        <f>K50/K55</f>
        <v>0</v>
      </c>
      <c r="N50" s="20">
        <f>L50/L55</f>
        <v>0</v>
      </c>
      <c r="O50" s="125" t="e">
        <f t="shared" si="34"/>
        <v>#DIV/0!</v>
      </c>
      <c r="P50" s="128" t="e">
        <f t="shared" si="35"/>
        <v>#DIV/0!</v>
      </c>
      <c r="Q50" s="72"/>
      <c r="R50" s="35" t="e">
        <f t="shared" si="36"/>
        <v>#DIV/0!</v>
      </c>
      <c r="S50" s="105" t="e">
        <f t="shared" si="37"/>
        <v>#DIV/0!</v>
      </c>
      <c r="T50" s="79" t="e">
        <f t="shared" si="38"/>
        <v>#DIV/0!</v>
      </c>
    </row>
    <row r="51" spans="1:20" ht="24" customHeight="1" thickBot="1" x14ac:dyDescent="0.3">
      <c r="A51" s="118" t="s">
        <v>50</v>
      </c>
      <c r="B51" s="5"/>
      <c r="C51" s="1"/>
      <c r="D51" s="25"/>
      <c r="E51" s="26"/>
      <c r="F51" s="74" t="e">
        <f>D51/D50</f>
        <v>#DIV/0!</v>
      </c>
      <c r="G51" s="74" t="e">
        <f>E51/E50</f>
        <v>#DIV/0!</v>
      </c>
      <c r="H51" s="126" t="e">
        <f t="shared" si="32"/>
        <v>#DIV/0!</v>
      </c>
      <c r="I51" s="129" t="e">
        <f t="shared" si="33"/>
        <v>#DIV/0!</v>
      </c>
      <c r="J51" s="5"/>
      <c r="K51" s="25"/>
      <c r="L51" s="26"/>
      <c r="M51" s="74" t="e">
        <f>K51/K50</f>
        <v>#DIV/0!</v>
      </c>
      <c r="N51" s="74" t="e">
        <f>L51/L50</f>
        <v>#DIV/0!</v>
      </c>
      <c r="O51" s="126" t="e">
        <f t="shared" si="34"/>
        <v>#DIV/0!</v>
      </c>
      <c r="P51" s="129" t="e">
        <f t="shared" si="35"/>
        <v>#DIV/0!</v>
      </c>
      <c r="Q51" s="72"/>
      <c r="R51" s="35" t="e">
        <f t="shared" si="36"/>
        <v>#DIV/0!</v>
      </c>
      <c r="S51" s="105" t="e">
        <f t="shared" si="37"/>
        <v>#DIV/0!</v>
      </c>
      <c r="T51" s="79" t="e">
        <f t="shared" si="38"/>
        <v>#DIV/0!</v>
      </c>
    </row>
    <row r="52" spans="1:20" ht="24" customHeight="1" thickBot="1" x14ac:dyDescent="0.3">
      <c r="A52" s="122" t="s">
        <v>49</v>
      </c>
      <c r="B52" s="115"/>
      <c r="C52" s="116"/>
      <c r="D52" s="123"/>
      <c r="E52" s="124">
        <f>E53+E54</f>
        <v>0</v>
      </c>
      <c r="F52" s="71" t="e">
        <f>D52/D50</f>
        <v>#DIV/0!</v>
      </c>
      <c r="G52" s="71" t="e">
        <f>E52/E50</f>
        <v>#DIV/0!</v>
      </c>
      <c r="H52" s="127" t="e">
        <f t="shared" si="32"/>
        <v>#DIV/0!</v>
      </c>
      <c r="I52" s="130" t="e">
        <f t="shared" si="33"/>
        <v>#DIV/0!</v>
      </c>
      <c r="J52" s="5"/>
      <c r="K52" s="123"/>
      <c r="L52" s="124">
        <f>L53+L54</f>
        <v>0</v>
      </c>
      <c r="M52" s="71" t="e">
        <f>K52/K50</f>
        <v>#DIV/0!</v>
      </c>
      <c r="N52" s="71" t="e">
        <f>L52/L50</f>
        <v>#DIV/0!</v>
      </c>
      <c r="O52" s="127" t="e">
        <f t="shared" si="34"/>
        <v>#DIV/0!</v>
      </c>
      <c r="P52" s="130" t="e">
        <f t="shared" si="35"/>
        <v>#DIV/0!</v>
      </c>
      <c r="Q52" s="72"/>
      <c r="R52" s="35" t="e">
        <f t="shared" si="36"/>
        <v>#DIV/0!</v>
      </c>
      <c r="S52" s="105" t="e">
        <f t="shared" si="37"/>
        <v>#DIV/0!</v>
      </c>
      <c r="T52" s="79" t="e">
        <f t="shared" si="38"/>
        <v>#DIV/0!</v>
      </c>
    </row>
    <row r="53" spans="1:20" ht="24" customHeight="1" x14ac:dyDescent="0.25">
      <c r="A53" s="73"/>
      <c r="B53" s="119" t="s">
        <v>48</v>
      </c>
      <c r="C53" s="1"/>
      <c r="D53" s="25"/>
      <c r="E53" s="26"/>
      <c r="F53" s="4"/>
      <c r="G53" s="4" t="e">
        <f>E53/E52</f>
        <v>#DIV/0!</v>
      </c>
      <c r="H53" s="131" t="e">
        <f t="shared" si="32"/>
        <v>#DIV/0!</v>
      </c>
      <c r="I53" s="132" t="e">
        <f t="shared" si="33"/>
        <v>#DIV/0!</v>
      </c>
      <c r="J53" s="1"/>
      <c r="K53" s="25"/>
      <c r="L53" s="26"/>
      <c r="M53" s="4"/>
      <c r="N53" s="4" t="e">
        <f>L53/L52</f>
        <v>#DIV/0!</v>
      </c>
      <c r="O53" s="131" t="e">
        <f t="shared" si="34"/>
        <v>#DIV/0!</v>
      </c>
      <c r="P53" s="132" t="e">
        <f t="shared" si="35"/>
        <v>#DIV/0!</v>
      </c>
      <c r="Q53" s="8"/>
      <c r="R53" s="142" t="e">
        <f t="shared" si="36"/>
        <v>#DIV/0!</v>
      </c>
      <c r="S53" s="143" t="e">
        <f t="shared" si="37"/>
        <v>#DIV/0!</v>
      </c>
      <c r="T53" s="144" t="e">
        <f t="shared" si="38"/>
        <v>#DIV/0!</v>
      </c>
    </row>
    <row r="54" spans="1:20" ht="24" customHeight="1" thickBot="1" x14ac:dyDescent="0.3">
      <c r="A54" s="73"/>
      <c r="B54" s="119" t="s">
        <v>51</v>
      </c>
      <c r="C54" s="1"/>
      <c r="D54" s="25"/>
      <c r="E54" s="26"/>
      <c r="F54" s="4" t="e">
        <f>D54/D52</f>
        <v>#DIV/0!</v>
      </c>
      <c r="G54" s="4" t="e">
        <f>E54/E52</f>
        <v>#DIV/0!</v>
      </c>
      <c r="H54" s="131" t="e">
        <f t="shared" si="32"/>
        <v>#DIV/0!</v>
      </c>
      <c r="I54" s="132" t="e">
        <f t="shared" si="33"/>
        <v>#DIV/0!</v>
      </c>
      <c r="J54" s="1"/>
      <c r="K54" s="25"/>
      <c r="L54" s="26"/>
      <c r="M54" s="4" t="e">
        <f>K54/K52</f>
        <v>#DIV/0!</v>
      </c>
      <c r="N54" s="4" t="e">
        <f>L54/L52</f>
        <v>#DIV/0!</v>
      </c>
      <c r="O54" s="131" t="e">
        <f t="shared" si="34"/>
        <v>#DIV/0!</v>
      </c>
      <c r="P54" s="132" t="e">
        <f t="shared" si="35"/>
        <v>#DIV/0!</v>
      </c>
      <c r="Q54" s="8"/>
      <c r="R54" s="108" t="e">
        <f t="shared" si="36"/>
        <v>#DIV/0!</v>
      </c>
      <c r="S54" s="105" t="e">
        <f t="shared" si="37"/>
        <v>#DIV/0!</v>
      </c>
      <c r="T54" s="109" t="e">
        <f t="shared" si="38"/>
        <v>#DIV/0!</v>
      </c>
    </row>
    <row r="55" spans="1:20" ht="24" customHeight="1" thickBot="1" x14ac:dyDescent="0.3">
      <c r="A55" s="117" t="s">
        <v>12</v>
      </c>
      <c r="B55" s="114"/>
      <c r="C55" s="19"/>
      <c r="D55" s="23">
        <f>D45+D50</f>
        <v>0</v>
      </c>
      <c r="E55" s="24">
        <f>E45+E50</f>
        <v>0</v>
      </c>
      <c r="F55" s="20" t="e">
        <f>F45+F50</f>
        <v>#DIV/0!</v>
      </c>
      <c r="G55" s="20" t="e">
        <f>G45+G50</f>
        <v>#DIV/0!</v>
      </c>
      <c r="H55" s="125" t="e">
        <f t="shared" si="32"/>
        <v>#DIV/0!</v>
      </c>
      <c r="I55" s="128" t="e">
        <f t="shared" si="33"/>
        <v>#DIV/0!</v>
      </c>
      <c r="J55" s="12"/>
      <c r="K55" s="23">
        <v>82914.689000000057</v>
      </c>
      <c r="L55" s="24">
        <v>95555.57299999996</v>
      </c>
      <c r="M55" s="20">
        <f>M45+M50</f>
        <v>0</v>
      </c>
      <c r="N55" s="20">
        <f>N45+N50</f>
        <v>0</v>
      </c>
      <c r="O55" s="125">
        <f t="shared" si="34"/>
        <v>0.15245650864106713</v>
      </c>
      <c r="P55" s="128" t="e">
        <f t="shared" si="35"/>
        <v>#DIV/0!</v>
      </c>
      <c r="Q55" s="8"/>
      <c r="R55" s="35" t="e">
        <f t="shared" si="36"/>
        <v>#DIV/0!</v>
      </c>
      <c r="S55" s="105" t="e">
        <f t="shared" si="37"/>
        <v>#DIV/0!</v>
      </c>
      <c r="T55" s="79" t="e">
        <f t="shared" si="38"/>
        <v>#DIV/0!</v>
      </c>
    </row>
    <row r="56" spans="1:20" ht="24" customHeight="1" x14ac:dyDescent="0.25">
      <c r="A56" s="118" t="s">
        <v>50</v>
      </c>
      <c r="B56" s="5"/>
      <c r="C56" s="1"/>
      <c r="D56" s="25">
        <f t="shared" ref="D56:E56" si="39">D46+D51</f>
        <v>0</v>
      </c>
      <c r="E56" s="26">
        <f t="shared" si="39"/>
        <v>0</v>
      </c>
      <c r="F56" s="74" t="e">
        <f>D56/D55</f>
        <v>#DIV/0!</v>
      </c>
      <c r="G56" s="74" t="e">
        <f>E56/E55</f>
        <v>#DIV/0!</v>
      </c>
      <c r="H56" s="126" t="e">
        <f t="shared" si="32"/>
        <v>#DIV/0!</v>
      </c>
      <c r="I56" s="129" t="e">
        <f t="shared" si="33"/>
        <v>#DIV/0!</v>
      </c>
      <c r="J56" s="5"/>
      <c r="K56" s="25">
        <f t="shared" ref="K56:L56" si="40">K46+K51</f>
        <v>0</v>
      </c>
      <c r="L56" s="26">
        <f t="shared" si="40"/>
        <v>0</v>
      </c>
      <c r="M56" s="74">
        <f>K56/K55</f>
        <v>0</v>
      </c>
      <c r="N56" s="74">
        <f>L56/L55</f>
        <v>0</v>
      </c>
      <c r="O56" s="126" t="e">
        <f t="shared" si="34"/>
        <v>#DIV/0!</v>
      </c>
      <c r="P56" s="129" t="e">
        <f t="shared" si="35"/>
        <v>#DIV/0!</v>
      </c>
      <c r="Q56" s="72"/>
      <c r="R56" s="145" t="e">
        <f t="shared" si="36"/>
        <v>#DIV/0!</v>
      </c>
      <c r="S56" s="146" t="e">
        <f t="shared" si="37"/>
        <v>#DIV/0!</v>
      </c>
      <c r="T56" s="147" t="e">
        <f t="shared" si="38"/>
        <v>#DIV/0!</v>
      </c>
    </row>
    <row r="57" spans="1:20" ht="24" customHeight="1" x14ac:dyDescent="0.25">
      <c r="A57" s="122" t="s">
        <v>49</v>
      </c>
      <c r="B57" s="115"/>
      <c r="C57" s="116"/>
      <c r="D57" s="123">
        <f t="shared" ref="D57:E57" si="41">D47+D52</f>
        <v>0</v>
      </c>
      <c r="E57" s="124">
        <f t="shared" si="41"/>
        <v>0</v>
      </c>
      <c r="F57" s="71" t="e">
        <f>D57/D55</f>
        <v>#DIV/0!</v>
      </c>
      <c r="G57" s="71" t="e">
        <f>E57/E55</f>
        <v>#DIV/0!</v>
      </c>
      <c r="H57" s="127" t="e">
        <f t="shared" si="32"/>
        <v>#DIV/0!</v>
      </c>
      <c r="I57" s="130" t="e">
        <f t="shared" si="33"/>
        <v>#DIV/0!</v>
      </c>
      <c r="J57" s="5"/>
      <c r="K57" s="123">
        <f t="shared" ref="K57:L57" si="42">K47+K52</f>
        <v>0</v>
      </c>
      <c r="L57" s="124">
        <f t="shared" si="42"/>
        <v>0</v>
      </c>
      <c r="M57" s="71">
        <f>K57/K55</f>
        <v>0</v>
      </c>
      <c r="N57" s="71">
        <f>L57/L55</f>
        <v>0</v>
      </c>
      <c r="O57" s="127" t="e">
        <f t="shared" si="34"/>
        <v>#DIV/0!</v>
      </c>
      <c r="P57" s="130" t="e">
        <f t="shared" si="35"/>
        <v>#DIV/0!</v>
      </c>
      <c r="Q57" s="72"/>
      <c r="R57" s="69" t="e">
        <f t="shared" si="36"/>
        <v>#DIV/0!</v>
      </c>
      <c r="S57" s="70" t="e">
        <f t="shared" si="37"/>
        <v>#DIV/0!</v>
      </c>
      <c r="T57" s="80" t="e">
        <f t="shared" si="38"/>
        <v>#DIV/0!</v>
      </c>
    </row>
    <row r="58" spans="1:20" ht="24" customHeight="1" x14ac:dyDescent="0.25">
      <c r="A58" s="73"/>
      <c r="B58" s="119" t="s">
        <v>48</v>
      </c>
      <c r="C58" s="1"/>
      <c r="D58" s="25">
        <f t="shared" ref="D58:E58" si="43">D48+D53</f>
        <v>0</v>
      </c>
      <c r="E58" s="26">
        <f t="shared" si="43"/>
        <v>0</v>
      </c>
      <c r="F58" s="4" t="e">
        <f>D58/D57</f>
        <v>#DIV/0!</v>
      </c>
      <c r="G58" s="4" t="e">
        <f>E58/E57</f>
        <v>#DIV/0!</v>
      </c>
      <c r="H58" s="131" t="e">
        <f t="shared" si="32"/>
        <v>#DIV/0!</v>
      </c>
      <c r="I58" s="132" t="e">
        <f t="shared" si="33"/>
        <v>#DIV/0!</v>
      </c>
      <c r="J58" s="1"/>
      <c r="K58" s="25">
        <f t="shared" ref="K58:L58" si="44">K48+K53</f>
        <v>0</v>
      </c>
      <c r="L58" s="26">
        <f t="shared" si="44"/>
        <v>0</v>
      </c>
      <c r="M58" s="4" t="e">
        <f>K58/K57</f>
        <v>#DIV/0!</v>
      </c>
      <c r="N58" s="4" t="e">
        <f>L58/L57</f>
        <v>#DIV/0!</v>
      </c>
      <c r="O58" s="131" t="e">
        <f t="shared" si="34"/>
        <v>#DIV/0!</v>
      </c>
      <c r="P58" s="132" t="e">
        <f t="shared" si="35"/>
        <v>#DIV/0!</v>
      </c>
      <c r="Q58" s="8"/>
      <c r="R58" s="133" t="e">
        <f t="shared" si="36"/>
        <v>#DIV/0!</v>
      </c>
      <c r="S58" s="134" t="e">
        <f t="shared" si="37"/>
        <v>#DIV/0!</v>
      </c>
      <c r="T58" s="135" t="e">
        <f t="shared" si="38"/>
        <v>#DIV/0!</v>
      </c>
    </row>
    <row r="59" spans="1:20" ht="24" customHeight="1" thickBot="1" x14ac:dyDescent="0.3">
      <c r="A59" s="120"/>
      <c r="B59" s="121" t="s">
        <v>51</v>
      </c>
      <c r="C59" s="16"/>
      <c r="D59" s="28">
        <f t="shared" ref="D59:E59" si="45">D49+D54</f>
        <v>0</v>
      </c>
      <c r="E59" s="29">
        <f t="shared" si="45"/>
        <v>0</v>
      </c>
      <c r="F59" s="17" t="e">
        <f>D59/D57</f>
        <v>#DIV/0!</v>
      </c>
      <c r="G59" s="17" t="e">
        <f>E59/E57</f>
        <v>#DIV/0!</v>
      </c>
      <c r="H59" s="140" t="e">
        <f t="shared" si="32"/>
        <v>#DIV/0!</v>
      </c>
      <c r="I59" s="141" t="e">
        <f t="shared" si="33"/>
        <v>#DIV/0!</v>
      </c>
      <c r="J59" s="1"/>
      <c r="K59" s="28">
        <f t="shared" ref="K59:L59" si="46">K49+K54</f>
        <v>0</v>
      </c>
      <c r="L59" s="29">
        <f t="shared" si="46"/>
        <v>0</v>
      </c>
      <c r="M59" s="17" t="e">
        <f>K59/K57</f>
        <v>#DIV/0!</v>
      </c>
      <c r="N59" s="17" t="e">
        <f>L59/L57</f>
        <v>#DIV/0!</v>
      </c>
      <c r="O59" s="140" t="e">
        <f t="shared" si="34"/>
        <v>#DIV/0!</v>
      </c>
      <c r="P59" s="141" t="e">
        <f t="shared" si="35"/>
        <v>#DIV/0!</v>
      </c>
      <c r="Q59" s="8"/>
      <c r="R59" s="108" t="e">
        <f t="shared" si="36"/>
        <v>#DIV/0!</v>
      </c>
      <c r="S59" s="105" t="e">
        <f t="shared" si="37"/>
        <v>#DIV/0!</v>
      </c>
      <c r="T59" s="109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AG36"/>
  <sheetViews>
    <sheetView showGridLines="0" topLeftCell="A16" workbookViewId="0">
      <selection activeCell="S32" sqref="S32"/>
    </sheetView>
  </sheetViews>
  <sheetFormatPr defaultRowHeight="15" x14ac:dyDescent="0.25"/>
  <cols>
    <col min="1" max="1" width="19.42578125" bestFit="1" customWidth="1"/>
    <col min="2" max="12" width="9.140625" style="65"/>
    <col min="13" max="13" width="18.5703125" customWidth="1"/>
    <col min="14" max="14" width="9.140625" customWidth="1"/>
    <col min="15" max="15" width="9.140625" style="65" customWidth="1"/>
    <col min="16" max="17" width="9.28515625" hidden="1" customWidth="1"/>
    <col min="257" max="257" width="19.42578125" bestFit="1" customWidth="1"/>
    <col min="267" max="267" width="18.5703125" customWidth="1"/>
    <col min="268" max="269" width="9.140625" customWidth="1"/>
    <col min="270" max="270" width="0" hidden="1" customWidth="1"/>
    <col min="271" max="272" width="9.85546875" customWidth="1"/>
    <col min="513" max="513" width="19.42578125" bestFit="1" customWidth="1"/>
    <col min="523" max="523" width="18.5703125" customWidth="1"/>
    <col min="524" max="525" width="9.140625" customWidth="1"/>
    <col min="526" max="526" width="0" hidden="1" customWidth="1"/>
    <col min="527" max="528" width="9.85546875" customWidth="1"/>
    <col min="769" max="769" width="19.42578125" bestFit="1" customWidth="1"/>
    <col min="779" max="779" width="18.5703125" customWidth="1"/>
    <col min="780" max="781" width="9.140625" customWidth="1"/>
    <col min="782" max="782" width="0" hidden="1" customWidth="1"/>
    <col min="783" max="784" width="9.85546875" customWidth="1"/>
    <col min="1025" max="1025" width="19.42578125" bestFit="1" customWidth="1"/>
    <col min="1035" max="1035" width="18.5703125" customWidth="1"/>
    <col min="1036" max="1037" width="9.140625" customWidth="1"/>
    <col min="1038" max="1038" width="0" hidden="1" customWidth="1"/>
    <col min="1039" max="1040" width="9.85546875" customWidth="1"/>
    <col min="1281" max="1281" width="19.42578125" bestFit="1" customWidth="1"/>
    <col min="1291" max="1291" width="18.5703125" customWidth="1"/>
    <col min="1292" max="1293" width="9.140625" customWidth="1"/>
    <col min="1294" max="1294" width="0" hidden="1" customWidth="1"/>
    <col min="1295" max="1296" width="9.85546875" customWidth="1"/>
    <col min="1537" max="1537" width="19.42578125" bestFit="1" customWidth="1"/>
    <col min="1547" max="1547" width="18.5703125" customWidth="1"/>
    <col min="1548" max="1549" width="9.140625" customWidth="1"/>
    <col min="1550" max="1550" width="0" hidden="1" customWidth="1"/>
    <col min="1551" max="1552" width="9.85546875" customWidth="1"/>
    <col min="1793" max="1793" width="19.42578125" bestFit="1" customWidth="1"/>
    <col min="1803" max="1803" width="18.5703125" customWidth="1"/>
    <col min="1804" max="1805" width="9.140625" customWidth="1"/>
    <col min="1806" max="1806" width="0" hidden="1" customWidth="1"/>
    <col min="1807" max="1808" width="9.85546875" customWidth="1"/>
    <col min="2049" max="2049" width="19.42578125" bestFit="1" customWidth="1"/>
    <col min="2059" max="2059" width="18.5703125" customWidth="1"/>
    <col min="2060" max="2061" width="9.140625" customWidth="1"/>
    <col min="2062" max="2062" width="0" hidden="1" customWidth="1"/>
    <col min="2063" max="2064" width="9.85546875" customWidth="1"/>
    <col min="2305" max="2305" width="19.42578125" bestFit="1" customWidth="1"/>
    <col min="2315" max="2315" width="18.5703125" customWidth="1"/>
    <col min="2316" max="2317" width="9.140625" customWidth="1"/>
    <col min="2318" max="2318" width="0" hidden="1" customWidth="1"/>
    <col min="2319" max="2320" width="9.85546875" customWidth="1"/>
    <col min="2561" max="2561" width="19.42578125" bestFit="1" customWidth="1"/>
    <col min="2571" max="2571" width="18.5703125" customWidth="1"/>
    <col min="2572" max="2573" width="9.140625" customWidth="1"/>
    <col min="2574" max="2574" width="0" hidden="1" customWidth="1"/>
    <col min="2575" max="2576" width="9.85546875" customWidth="1"/>
    <col min="2817" max="2817" width="19.42578125" bestFit="1" customWidth="1"/>
    <col min="2827" max="2827" width="18.5703125" customWidth="1"/>
    <col min="2828" max="2829" width="9.140625" customWidth="1"/>
    <col min="2830" max="2830" width="0" hidden="1" customWidth="1"/>
    <col min="2831" max="2832" width="9.85546875" customWidth="1"/>
    <col min="3073" max="3073" width="19.42578125" bestFit="1" customWidth="1"/>
    <col min="3083" max="3083" width="18.5703125" customWidth="1"/>
    <col min="3084" max="3085" width="9.140625" customWidth="1"/>
    <col min="3086" max="3086" width="0" hidden="1" customWidth="1"/>
    <col min="3087" max="3088" width="9.85546875" customWidth="1"/>
    <col min="3329" max="3329" width="19.42578125" bestFit="1" customWidth="1"/>
    <col min="3339" max="3339" width="18.5703125" customWidth="1"/>
    <col min="3340" max="3341" width="9.140625" customWidth="1"/>
    <col min="3342" max="3342" width="0" hidden="1" customWidth="1"/>
    <col min="3343" max="3344" width="9.85546875" customWidth="1"/>
    <col min="3585" max="3585" width="19.42578125" bestFit="1" customWidth="1"/>
    <col min="3595" max="3595" width="18.5703125" customWidth="1"/>
    <col min="3596" max="3597" width="9.140625" customWidth="1"/>
    <col min="3598" max="3598" width="0" hidden="1" customWidth="1"/>
    <col min="3599" max="3600" width="9.85546875" customWidth="1"/>
    <col min="3841" max="3841" width="19.42578125" bestFit="1" customWidth="1"/>
    <col min="3851" max="3851" width="18.5703125" customWidth="1"/>
    <col min="3852" max="3853" width="9.140625" customWidth="1"/>
    <col min="3854" max="3854" width="0" hidden="1" customWidth="1"/>
    <col min="3855" max="3856" width="9.85546875" customWidth="1"/>
    <col min="4097" max="4097" width="19.42578125" bestFit="1" customWidth="1"/>
    <col min="4107" max="4107" width="18.5703125" customWidth="1"/>
    <col min="4108" max="4109" width="9.140625" customWidth="1"/>
    <col min="4110" max="4110" width="0" hidden="1" customWidth="1"/>
    <col min="4111" max="4112" width="9.85546875" customWidth="1"/>
    <col min="4353" max="4353" width="19.42578125" bestFit="1" customWidth="1"/>
    <col min="4363" max="4363" width="18.5703125" customWidth="1"/>
    <col min="4364" max="4365" width="9.140625" customWidth="1"/>
    <col min="4366" max="4366" width="0" hidden="1" customWidth="1"/>
    <col min="4367" max="4368" width="9.85546875" customWidth="1"/>
    <col min="4609" max="4609" width="19.42578125" bestFit="1" customWidth="1"/>
    <col min="4619" max="4619" width="18.5703125" customWidth="1"/>
    <col min="4620" max="4621" width="9.140625" customWidth="1"/>
    <col min="4622" max="4622" width="0" hidden="1" customWidth="1"/>
    <col min="4623" max="4624" width="9.85546875" customWidth="1"/>
    <col min="4865" max="4865" width="19.42578125" bestFit="1" customWidth="1"/>
    <col min="4875" max="4875" width="18.5703125" customWidth="1"/>
    <col min="4876" max="4877" width="9.140625" customWidth="1"/>
    <col min="4878" max="4878" width="0" hidden="1" customWidth="1"/>
    <col min="4879" max="4880" width="9.85546875" customWidth="1"/>
    <col min="5121" max="5121" width="19.42578125" bestFit="1" customWidth="1"/>
    <col min="5131" max="5131" width="18.5703125" customWidth="1"/>
    <col min="5132" max="5133" width="9.140625" customWidth="1"/>
    <col min="5134" max="5134" width="0" hidden="1" customWidth="1"/>
    <col min="5135" max="5136" width="9.85546875" customWidth="1"/>
    <col min="5377" max="5377" width="19.42578125" bestFit="1" customWidth="1"/>
    <col min="5387" max="5387" width="18.5703125" customWidth="1"/>
    <col min="5388" max="5389" width="9.140625" customWidth="1"/>
    <col min="5390" max="5390" width="0" hidden="1" customWidth="1"/>
    <col min="5391" max="5392" width="9.85546875" customWidth="1"/>
    <col min="5633" max="5633" width="19.42578125" bestFit="1" customWidth="1"/>
    <col min="5643" max="5643" width="18.5703125" customWidth="1"/>
    <col min="5644" max="5645" width="9.140625" customWidth="1"/>
    <col min="5646" max="5646" width="0" hidden="1" customWidth="1"/>
    <col min="5647" max="5648" width="9.85546875" customWidth="1"/>
    <col min="5889" max="5889" width="19.42578125" bestFit="1" customWidth="1"/>
    <col min="5899" max="5899" width="18.5703125" customWidth="1"/>
    <col min="5900" max="5901" width="9.140625" customWidth="1"/>
    <col min="5902" max="5902" width="0" hidden="1" customWidth="1"/>
    <col min="5903" max="5904" width="9.85546875" customWidth="1"/>
    <col min="6145" max="6145" width="19.42578125" bestFit="1" customWidth="1"/>
    <col min="6155" max="6155" width="18.5703125" customWidth="1"/>
    <col min="6156" max="6157" width="9.140625" customWidth="1"/>
    <col min="6158" max="6158" width="0" hidden="1" customWidth="1"/>
    <col min="6159" max="6160" width="9.85546875" customWidth="1"/>
    <col min="6401" max="6401" width="19.42578125" bestFit="1" customWidth="1"/>
    <col min="6411" max="6411" width="18.5703125" customWidth="1"/>
    <col min="6412" max="6413" width="9.140625" customWidth="1"/>
    <col min="6414" max="6414" width="0" hidden="1" customWidth="1"/>
    <col min="6415" max="6416" width="9.85546875" customWidth="1"/>
    <col min="6657" max="6657" width="19.42578125" bestFit="1" customWidth="1"/>
    <col min="6667" max="6667" width="18.5703125" customWidth="1"/>
    <col min="6668" max="6669" width="9.140625" customWidth="1"/>
    <col min="6670" max="6670" width="0" hidden="1" customWidth="1"/>
    <col min="6671" max="6672" width="9.85546875" customWidth="1"/>
    <col min="6913" max="6913" width="19.42578125" bestFit="1" customWidth="1"/>
    <col min="6923" max="6923" width="18.5703125" customWidth="1"/>
    <col min="6924" max="6925" width="9.140625" customWidth="1"/>
    <col min="6926" max="6926" width="0" hidden="1" customWidth="1"/>
    <col min="6927" max="6928" width="9.85546875" customWidth="1"/>
    <col min="7169" max="7169" width="19.42578125" bestFit="1" customWidth="1"/>
    <col min="7179" max="7179" width="18.5703125" customWidth="1"/>
    <col min="7180" max="7181" width="9.140625" customWidth="1"/>
    <col min="7182" max="7182" width="0" hidden="1" customWidth="1"/>
    <col min="7183" max="7184" width="9.85546875" customWidth="1"/>
    <col min="7425" max="7425" width="19.42578125" bestFit="1" customWidth="1"/>
    <col min="7435" max="7435" width="18.5703125" customWidth="1"/>
    <col min="7436" max="7437" width="9.140625" customWidth="1"/>
    <col min="7438" max="7438" width="0" hidden="1" customWidth="1"/>
    <col min="7439" max="7440" width="9.85546875" customWidth="1"/>
    <col min="7681" max="7681" width="19.42578125" bestFit="1" customWidth="1"/>
    <col min="7691" max="7691" width="18.5703125" customWidth="1"/>
    <col min="7692" max="7693" width="9.140625" customWidth="1"/>
    <col min="7694" max="7694" width="0" hidden="1" customWidth="1"/>
    <col min="7695" max="7696" width="9.85546875" customWidth="1"/>
    <col min="7937" max="7937" width="19.42578125" bestFit="1" customWidth="1"/>
    <col min="7947" max="7947" width="18.5703125" customWidth="1"/>
    <col min="7948" max="7949" width="9.140625" customWidth="1"/>
    <col min="7950" max="7950" width="0" hidden="1" customWidth="1"/>
    <col min="7951" max="7952" width="9.85546875" customWidth="1"/>
    <col min="8193" max="8193" width="19.42578125" bestFit="1" customWidth="1"/>
    <col min="8203" max="8203" width="18.5703125" customWidth="1"/>
    <col min="8204" max="8205" width="9.140625" customWidth="1"/>
    <col min="8206" max="8206" width="0" hidden="1" customWidth="1"/>
    <col min="8207" max="8208" width="9.85546875" customWidth="1"/>
    <col min="8449" max="8449" width="19.42578125" bestFit="1" customWidth="1"/>
    <col min="8459" max="8459" width="18.5703125" customWidth="1"/>
    <col min="8460" max="8461" width="9.140625" customWidth="1"/>
    <col min="8462" max="8462" width="0" hidden="1" customWidth="1"/>
    <col min="8463" max="8464" width="9.85546875" customWidth="1"/>
    <col min="8705" max="8705" width="19.42578125" bestFit="1" customWidth="1"/>
    <col min="8715" max="8715" width="18.5703125" customWidth="1"/>
    <col min="8716" max="8717" width="9.140625" customWidth="1"/>
    <col min="8718" max="8718" width="0" hidden="1" customWidth="1"/>
    <col min="8719" max="8720" width="9.85546875" customWidth="1"/>
    <col min="8961" max="8961" width="19.42578125" bestFit="1" customWidth="1"/>
    <col min="8971" max="8971" width="18.5703125" customWidth="1"/>
    <col min="8972" max="8973" width="9.140625" customWidth="1"/>
    <col min="8974" max="8974" width="0" hidden="1" customWidth="1"/>
    <col min="8975" max="8976" width="9.85546875" customWidth="1"/>
    <col min="9217" max="9217" width="19.42578125" bestFit="1" customWidth="1"/>
    <col min="9227" max="9227" width="18.5703125" customWidth="1"/>
    <col min="9228" max="9229" width="9.140625" customWidth="1"/>
    <col min="9230" max="9230" width="0" hidden="1" customWidth="1"/>
    <col min="9231" max="9232" width="9.85546875" customWidth="1"/>
    <col min="9473" max="9473" width="19.42578125" bestFit="1" customWidth="1"/>
    <col min="9483" max="9483" width="18.5703125" customWidth="1"/>
    <col min="9484" max="9485" width="9.140625" customWidth="1"/>
    <col min="9486" max="9486" width="0" hidden="1" customWidth="1"/>
    <col min="9487" max="9488" width="9.85546875" customWidth="1"/>
    <col min="9729" max="9729" width="19.42578125" bestFit="1" customWidth="1"/>
    <col min="9739" max="9739" width="18.5703125" customWidth="1"/>
    <col min="9740" max="9741" width="9.140625" customWidth="1"/>
    <col min="9742" max="9742" width="0" hidden="1" customWidth="1"/>
    <col min="9743" max="9744" width="9.85546875" customWidth="1"/>
    <col min="9985" max="9985" width="19.42578125" bestFit="1" customWidth="1"/>
    <col min="9995" max="9995" width="18.5703125" customWidth="1"/>
    <col min="9996" max="9997" width="9.140625" customWidth="1"/>
    <col min="9998" max="9998" width="0" hidden="1" customWidth="1"/>
    <col min="9999" max="10000" width="9.85546875" customWidth="1"/>
    <col min="10241" max="10241" width="19.42578125" bestFit="1" customWidth="1"/>
    <col min="10251" max="10251" width="18.5703125" customWidth="1"/>
    <col min="10252" max="10253" width="9.140625" customWidth="1"/>
    <col min="10254" max="10254" width="0" hidden="1" customWidth="1"/>
    <col min="10255" max="10256" width="9.85546875" customWidth="1"/>
    <col min="10497" max="10497" width="19.42578125" bestFit="1" customWidth="1"/>
    <col min="10507" max="10507" width="18.5703125" customWidth="1"/>
    <col min="10508" max="10509" width="9.140625" customWidth="1"/>
    <col min="10510" max="10510" width="0" hidden="1" customWidth="1"/>
    <col min="10511" max="10512" width="9.85546875" customWidth="1"/>
    <col min="10753" max="10753" width="19.42578125" bestFit="1" customWidth="1"/>
    <col min="10763" max="10763" width="18.5703125" customWidth="1"/>
    <col min="10764" max="10765" width="9.140625" customWidth="1"/>
    <col min="10766" max="10766" width="0" hidden="1" customWidth="1"/>
    <col min="10767" max="10768" width="9.85546875" customWidth="1"/>
    <col min="11009" max="11009" width="19.42578125" bestFit="1" customWidth="1"/>
    <col min="11019" max="11019" width="18.5703125" customWidth="1"/>
    <col min="11020" max="11021" width="9.140625" customWidth="1"/>
    <col min="11022" max="11022" width="0" hidden="1" customWidth="1"/>
    <col min="11023" max="11024" width="9.85546875" customWidth="1"/>
    <col min="11265" max="11265" width="19.42578125" bestFit="1" customWidth="1"/>
    <col min="11275" max="11275" width="18.5703125" customWidth="1"/>
    <col min="11276" max="11277" width="9.140625" customWidth="1"/>
    <col min="11278" max="11278" width="0" hidden="1" customWidth="1"/>
    <col min="11279" max="11280" width="9.85546875" customWidth="1"/>
    <col min="11521" max="11521" width="19.42578125" bestFit="1" customWidth="1"/>
    <col min="11531" max="11531" width="18.5703125" customWidth="1"/>
    <col min="11532" max="11533" width="9.140625" customWidth="1"/>
    <col min="11534" max="11534" width="0" hidden="1" customWidth="1"/>
    <col min="11535" max="11536" width="9.85546875" customWidth="1"/>
    <col min="11777" max="11777" width="19.42578125" bestFit="1" customWidth="1"/>
    <col min="11787" max="11787" width="18.5703125" customWidth="1"/>
    <col min="11788" max="11789" width="9.140625" customWidth="1"/>
    <col min="11790" max="11790" width="0" hidden="1" customWidth="1"/>
    <col min="11791" max="11792" width="9.85546875" customWidth="1"/>
    <col min="12033" max="12033" width="19.42578125" bestFit="1" customWidth="1"/>
    <col min="12043" max="12043" width="18.5703125" customWidth="1"/>
    <col min="12044" max="12045" width="9.140625" customWidth="1"/>
    <col min="12046" max="12046" width="0" hidden="1" customWidth="1"/>
    <col min="12047" max="12048" width="9.85546875" customWidth="1"/>
    <col min="12289" max="12289" width="19.42578125" bestFit="1" customWidth="1"/>
    <col min="12299" max="12299" width="18.5703125" customWidth="1"/>
    <col min="12300" max="12301" width="9.140625" customWidth="1"/>
    <col min="12302" max="12302" width="0" hidden="1" customWidth="1"/>
    <col min="12303" max="12304" width="9.85546875" customWidth="1"/>
    <col min="12545" max="12545" width="19.42578125" bestFit="1" customWidth="1"/>
    <col min="12555" max="12555" width="18.5703125" customWidth="1"/>
    <col min="12556" max="12557" width="9.140625" customWidth="1"/>
    <col min="12558" max="12558" width="0" hidden="1" customWidth="1"/>
    <col min="12559" max="12560" width="9.85546875" customWidth="1"/>
    <col min="12801" max="12801" width="19.42578125" bestFit="1" customWidth="1"/>
    <col min="12811" max="12811" width="18.5703125" customWidth="1"/>
    <col min="12812" max="12813" width="9.140625" customWidth="1"/>
    <col min="12814" max="12814" width="0" hidden="1" customWidth="1"/>
    <col min="12815" max="12816" width="9.85546875" customWidth="1"/>
    <col min="13057" max="13057" width="19.42578125" bestFit="1" customWidth="1"/>
    <col min="13067" max="13067" width="18.5703125" customWidth="1"/>
    <col min="13068" max="13069" width="9.140625" customWidth="1"/>
    <col min="13070" max="13070" width="0" hidden="1" customWidth="1"/>
    <col min="13071" max="13072" width="9.85546875" customWidth="1"/>
    <col min="13313" max="13313" width="19.42578125" bestFit="1" customWidth="1"/>
    <col min="13323" max="13323" width="18.5703125" customWidth="1"/>
    <col min="13324" max="13325" width="9.140625" customWidth="1"/>
    <col min="13326" max="13326" width="0" hidden="1" customWidth="1"/>
    <col min="13327" max="13328" width="9.85546875" customWidth="1"/>
    <col min="13569" max="13569" width="19.42578125" bestFit="1" customWidth="1"/>
    <col min="13579" max="13579" width="18.5703125" customWidth="1"/>
    <col min="13580" max="13581" width="9.140625" customWidth="1"/>
    <col min="13582" max="13582" width="0" hidden="1" customWidth="1"/>
    <col min="13583" max="13584" width="9.85546875" customWidth="1"/>
    <col min="13825" max="13825" width="19.42578125" bestFit="1" customWidth="1"/>
    <col min="13835" max="13835" width="18.5703125" customWidth="1"/>
    <col min="13836" max="13837" width="9.140625" customWidth="1"/>
    <col min="13838" max="13838" width="0" hidden="1" customWidth="1"/>
    <col min="13839" max="13840" width="9.85546875" customWidth="1"/>
    <col min="14081" max="14081" width="19.42578125" bestFit="1" customWidth="1"/>
    <col min="14091" max="14091" width="18.5703125" customWidth="1"/>
    <col min="14092" max="14093" width="9.140625" customWidth="1"/>
    <col min="14094" max="14094" width="0" hidden="1" customWidth="1"/>
    <col min="14095" max="14096" width="9.85546875" customWidth="1"/>
    <col min="14337" max="14337" width="19.42578125" bestFit="1" customWidth="1"/>
    <col min="14347" max="14347" width="18.5703125" customWidth="1"/>
    <col min="14348" max="14349" width="9.140625" customWidth="1"/>
    <col min="14350" max="14350" width="0" hidden="1" customWidth="1"/>
    <col min="14351" max="14352" width="9.85546875" customWidth="1"/>
    <col min="14593" max="14593" width="19.42578125" bestFit="1" customWidth="1"/>
    <col min="14603" max="14603" width="18.5703125" customWidth="1"/>
    <col min="14604" max="14605" width="9.140625" customWidth="1"/>
    <col min="14606" max="14606" width="0" hidden="1" customWidth="1"/>
    <col min="14607" max="14608" width="9.85546875" customWidth="1"/>
    <col min="14849" max="14849" width="19.42578125" bestFit="1" customWidth="1"/>
    <col min="14859" max="14859" width="18.5703125" customWidth="1"/>
    <col min="14860" max="14861" width="9.140625" customWidth="1"/>
    <col min="14862" max="14862" width="0" hidden="1" customWidth="1"/>
    <col min="14863" max="14864" width="9.85546875" customWidth="1"/>
    <col min="15105" max="15105" width="19.42578125" bestFit="1" customWidth="1"/>
    <col min="15115" max="15115" width="18.5703125" customWidth="1"/>
    <col min="15116" max="15117" width="9.140625" customWidth="1"/>
    <col min="15118" max="15118" width="0" hidden="1" customWidth="1"/>
    <col min="15119" max="15120" width="9.85546875" customWidth="1"/>
    <col min="15361" max="15361" width="19.42578125" bestFit="1" customWidth="1"/>
    <col min="15371" max="15371" width="18.5703125" customWidth="1"/>
    <col min="15372" max="15373" width="9.140625" customWidth="1"/>
    <col min="15374" max="15374" width="0" hidden="1" customWidth="1"/>
    <col min="15375" max="15376" width="9.85546875" customWidth="1"/>
    <col min="15617" max="15617" width="19.42578125" bestFit="1" customWidth="1"/>
    <col min="15627" max="15627" width="18.5703125" customWidth="1"/>
    <col min="15628" max="15629" width="9.140625" customWidth="1"/>
    <col min="15630" max="15630" width="0" hidden="1" customWidth="1"/>
    <col min="15631" max="15632" width="9.85546875" customWidth="1"/>
    <col min="15873" max="15873" width="19.42578125" bestFit="1" customWidth="1"/>
    <col min="15883" max="15883" width="18.5703125" customWidth="1"/>
    <col min="15884" max="15885" width="9.140625" customWidth="1"/>
    <col min="15886" max="15886" width="0" hidden="1" customWidth="1"/>
    <col min="15887" max="15888" width="9.85546875" customWidth="1"/>
    <col min="16129" max="16129" width="19.42578125" bestFit="1" customWidth="1"/>
    <col min="16139" max="16139" width="18.5703125" customWidth="1"/>
    <col min="16140" max="16141" width="9.140625" customWidth="1"/>
    <col min="16142" max="16142" width="0" hidden="1" customWidth="1"/>
    <col min="16143" max="16144" width="9.85546875" customWidth="1"/>
  </cols>
  <sheetData>
    <row r="1" spans="1:33" ht="15.75" x14ac:dyDescent="0.25">
      <c r="A1" s="6" t="s">
        <v>54</v>
      </c>
    </row>
    <row r="2" spans="1:33" ht="15.75" thickBot="1" x14ac:dyDescent="0.3"/>
    <row r="3" spans="1:33" ht="22.5" customHeight="1" x14ac:dyDescent="0.25">
      <c r="A3" s="371" t="s">
        <v>3</v>
      </c>
      <c r="B3" s="373">
        <v>2007</v>
      </c>
      <c r="C3" s="369">
        <v>2008</v>
      </c>
      <c r="D3" s="369">
        <v>2009</v>
      </c>
      <c r="E3" s="369">
        <v>2010</v>
      </c>
      <c r="F3" s="369">
        <v>2011</v>
      </c>
      <c r="G3" s="369">
        <v>2012</v>
      </c>
      <c r="H3" s="369">
        <v>2013</v>
      </c>
      <c r="I3" s="369">
        <v>2014</v>
      </c>
      <c r="J3" s="369">
        <v>2015</v>
      </c>
      <c r="K3" s="369">
        <v>2016</v>
      </c>
      <c r="L3" s="377">
        <v>2017</v>
      </c>
      <c r="M3" s="291" t="s">
        <v>55</v>
      </c>
      <c r="N3" s="367" t="s">
        <v>183</v>
      </c>
      <c r="O3" s="368"/>
      <c r="P3" s="365" t="s">
        <v>118</v>
      </c>
      <c r="Q3" s="366"/>
    </row>
    <row r="4" spans="1:33" ht="31.5" customHeight="1" thickBot="1" x14ac:dyDescent="0.3">
      <c r="A4" s="372"/>
      <c r="B4" s="374"/>
      <c r="C4" s="370"/>
      <c r="D4" s="370"/>
      <c r="E4" s="370"/>
      <c r="F4" s="370"/>
      <c r="G4" s="370"/>
      <c r="H4" s="370"/>
      <c r="I4" s="370"/>
      <c r="J4" s="370"/>
      <c r="K4" s="370"/>
      <c r="L4" s="378"/>
      <c r="M4" s="297" t="s">
        <v>110</v>
      </c>
      <c r="N4" s="202">
        <v>2017</v>
      </c>
      <c r="O4" s="347">
        <v>2018</v>
      </c>
      <c r="P4" s="348" t="s">
        <v>143</v>
      </c>
      <c r="Q4" s="345" t="s">
        <v>144</v>
      </c>
    </row>
    <row r="5" spans="1:33" ht="3" customHeight="1" thickBot="1" x14ac:dyDescent="0.3">
      <c r="A5" s="150"/>
      <c r="B5" s="187">
        <v>2007</v>
      </c>
      <c r="C5" s="187">
        <v>2008</v>
      </c>
      <c r="D5" s="187">
        <v>2009</v>
      </c>
      <c r="E5" s="187">
        <v>2010</v>
      </c>
      <c r="F5" s="187">
        <v>2011</v>
      </c>
      <c r="G5" s="187"/>
      <c r="H5" s="187"/>
      <c r="I5" s="187"/>
      <c r="J5" s="187"/>
      <c r="K5" s="187"/>
      <c r="L5" s="187"/>
      <c r="M5" s="299"/>
      <c r="N5" s="150"/>
      <c r="O5" s="187"/>
      <c r="P5" s="150"/>
      <c r="Q5" s="187"/>
    </row>
    <row r="6" spans="1:33" ht="27.95" customHeight="1" x14ac:dyDescent="0.25">
      <c r="A6" s="168" t="s">
        <v>56</v>
      </c>
      <c r="B6" s="191">
        <v>595986.61599999934</v>
      </c>
      <c r="C6" s="192">
        <v>575965.5770000004</v>
      </c>
      <c r="D6" s="192">
        <v>544011.29100000043</v>
      </c>
      <c r="E6" s="192">
        <v>614380.20499999926</v>
      </c>
      <c r="F6" s="192">
        <v>656918.26000000106</v>
      </c>
      <c r="G6" s="192">
        <v>703504.83500000078</v>
      </c>
      <c r="H6" s="192">
        <v>720793.56200000143</v>
      </c>
      <c r="I6" s="192">
        <v>726284.80299999879</v>
      </c>
      <c r="J6" s="192">
        <f>'2'!S19</f>
        <v>735533.90500000014</v>
      </c>
      <c r="K6" s="192">
        <f>'2'!T19</f>
        <v>723670.50300000003</v>
      </c>
      <c r="L6" s="188">
        <v>779036.33099999977</v>
      </c>
      <c r="M6" s="149"/>
      <c r="N6" s="172">
        <v>779612.65599999588</v>
      </c>
      <c r="O6" s="188">
        <v>803334.56000000017</v>
      </c>
      <c r="P6" s="169">
        <f>SUM('2'!T18,'2'!U7:U17)</f>
        <v>774580.60399999982</v>
      </c>
      <c r="Q6" s="188">
        <f>SUM('2'!U18,'2'!V7:V17)</f>
        <v>805493.39100000018</v>
      </c>
      <c r="X6" s="151"/>
      <c r="Y6" s="151" t="s">
        <v>57</v>
      </c>
      <c r="Z6" s="151"/>
      <c r="AA6" s="151"/>
      <c r="AB6" s="151" t="s">
        <v>58</v>
      </c>
      <c r="AC6" s="151"/>
      <c r="AD6" s="151"/>
      <c r="AE6" s="151" t="s">
        <v>59</v>
      </c>
      <c r="AF6" s="151"/>
      <c r="AG6" s="151"/>
    </row>
    <row r="7" spans="1:33" ht="27.95" customHeight="1" thickBot="1" x14ac:dyDescent="0.3">
      <c r="A7" s="171" t="s">
        <v>60</v>
      </c>
      <c r="B7" s="193"/>
      <c r="C7" s="194">
        <f t="shared" ref="C7:L7" si="0">(C6-B6)/B6</f>
        <v>-3.3593101694751756E-2</v>
      </c>
      <c r="D7" s="194">
        <f t="shared" si="0"/>
        <v>-5.547950654696842E-2</v>
      </c>
      <c r="E7" s="194">
        <f t="shared" si="0"/>
        <v>0.12935193655750571</v>
      </c>
      <c r="F7" s="194">
        <f t="shared" si="0"/>
        <v>6.9237346278111039E-2</v>
      </c>
      <c r="G7" s="194">
        <f t="shared" si="0"/>
        <v>7.0916851968766473E-2</v>
      </c>
      <c r="H7" s="194">
        <f t="shared" si="0"/>
        <v>2.4575136004574345E-2</v>
      </c>
      <c r="I7" s="194">
        <f t="shared" si="0"/>
        <v>7.6183269239540599E-3</v>
      </c>
      <c r="J7" s="194">
        <f t="shared" si="0"/>
        <v>1.2734814169037992E-2</v>
      </c>
      <c r="K7" s="194">
        <f t="shared" si="0"/>
        <v>-1.6128966889704582E-2</v>
      </c>
      <c r="L7" s="83">
        <f t="shared" si="0"/>
        <v>7.6506956923736533E-2</v>
      </c>
      <c r="M7" s="1"/>
      <c r="N7" s="175"/>
      <c r="O7" s="83">
        <f>(O6-N6)/N6</f>
        <v>3.0427807729181366E-2</v>
      </c>
      <c r="P7" s="1"/>
      <c r="Q7" s="83">
        <f>(Q6-P6)/P6</f>
        <v>3.9909064131433337E-2</v>
      </c>
      <c r="X7" s="151"/>
      <c r="Y7" s="151">
        <v>2012</v>
      </c>
      <c r="Z7" s="151">
        <v>2013</v>
      </c>
      <c r="AA7" s="151"/>
      <c r="AB7" s="151">
        <v>2012</v>
      </c>
      <c r="AC7" s="151">
        <v>2013</v>
      </c>
      <c r="AD7" s="151"/>
      <c r="AE7" s="151">
        <v>2012</v>
      </c>
      <c r="AF7" s="151">
        <v>2013</v>
      </c>
      <c r="AG7" s="151"/>
    </row>
    <row r="8" spans="1:33" ht="27.95" customHeight="1" x14ac:dyDescent="0.25">
      <c r="A8" s="168" t="s">
        <v>61</v>
      </c>
      <c r="B8" s="191">
        <v>63256.660999999986</v>
      </c>
      <c r="C8" s="192">
        <v>80362.627999999997</v>
      </c>
      <c r="D8" s="192">
        <v>79098.747999999992</v>
      </c>
      <c r="E8" s="192">
        <v>89493.364999999991</v>
      </c>
      <c r="F8" s="192">
        <v>81914.569000000003</v>
      </c>
      <c r="G8" s="192">
        <v>86371.3</v>
      </c>
      <c r="H8" s="192">
        <v>122399.00100000002</v>
      </c>
      <c r="I8" s="192">
        <v>125153.99100000001</v>
      </c>
      <c r="J8" s="192">
        <v>116754.90900000001</v>
      </c>
      <c r="K8" s="192">
        <v>110191</v>
      </c>
      <c r="L8" s="188">
        <v>137123.27999999997</v>
      </c>
      <c r="M8" s="149"/>
      <c r="N8" s="172">
        <v>137123.2800000002</v>
      </c>
      <c r="O8" s="188">
        <v>155497.90900000016</v>
      </c>
      <c r="P8" s="169">
        <f>SUM('3'!T18,'3'!U7:U17)</f>
        <v>133876.35200000001</v>
      </c>
      <c r="Q8" s="188">
        <f>SUM('3'!U18,'3'!V7:V17)</f>
        <v>157039.53900000005</v>
      </c>
      <c r="X8" s="151" t="s">
        <v>62</v>
      </c>
      <c r="Y8" s="151"/>
      <c r="Z8" s="156"/>
      <c r="AA8" s="151"/>
      <c r="AB8" s="156"/>
      <c r="AC8" s="156"/>
      <c r="AD8" s="151"/>
      <c r="AE8" s="151"/>
      <c r="AF8" s="156" t="e">
        <f>#REF!-#REF!</f>
        <v>#REF!</v>
      </c>
      <c r="AG8" s="151"/>
    </row>
    <row r="9" spans="1:33" ht="27.95" customHeight="1" thickBot="1" x14ac:dyDescent="0.3">
      <c r="A9" s="170" t="s">
        <v>60</v>
      </c>
      <c r="B9" s="195"/>
      <c r="C9" s="196">
        <f t="shared" ref="C9:L9" si="1">(C8-B8)/B8</f>
        <v>0.2704215924390953</v>
      </c>
      <c r="D9" s="196">
        <f t="shared" si="1"/>
        <v>-1.5727210912017519E-2</v>
      </c>
      <c r="E9" s="196">
        <f t="shared" si="1"/>
        <v>0.13141316724760296</v>
      </c>
      <c r="F9" s="196">
        <f t="shared" si="1"/>
        <v>-8.4685563002352054E-2</v>
      </c>
      <c r="G9" s="196">
        <f t="shared" si="1"/>
        <v>5.4407061581438577E-2</v>
      </c>
      <c r="H9" s="196">
        <f t="shared" si="1"/>
        <v>0.41712583925447472</v>
      </c>
      <c r="I9" s="196">
        <f t="shared" si="1"/>
        <v>2.250827194251357E-2</v>
      </c>
      <c r="J9" s="196">
        <f t="shared" si="1"/>
        <v>-6.7109981334913998E-2</v>
      </c>
      <c r="K9" s="196">
        <f t="shared" si="1"/>
        <v>-5.6219554759791845E-2</v>
      </c>
      <c r="L9" s="86">
        <f t="shared" si="1"/>
        <v>0.24441451661206423</v>
      </c>
      <c r="M9" s="16"/>
      <c r="N9" s="173"/>
      <c r="O9" s="86">
        <f>(O8-N8)/N8</f>
        <v>0.13400079840563855</v>
      </c>
      <c r="P9" s="346"/>
      <c r="Q9" s="86">
        <f>(Q8-P8)/P8</f>
        <v>0.17301925735173926</v>
      </c>
      <c r="X9" s="151" t="s">
        <v>63</v>
      </c>
      <c r="Y9" s="151"/>
      <c r="Z9" s="156"/>
      <c r="AA9" s="151"/>
      <c r="AB9" s="156"/>
      <c r="AC9" s="156"/>
      <c r="AD9" s="151"/>
      <c r="AE9" s="151"/>
      <c r="AF9" s="156" t="e">
        <f>#REF!-#REF!</f>
        <v>#REF!</v>
      </c>
      <c r="AG9" s="151"/>
    </row>
    <row r="10" spans="1:33" ht="27.95" customHeight="1" x14ac:dyDescent="0.25">
      <c r="A10" s="14" t="s">
        <v>64</v>
      </c>
      <c r="B10" s="197">
        <f>(B6-B8)</f>
        <v>532729.95499999938</v>
      </c>
      <c r="C10" s="198">
        <f t="shared" ref="C10:L10" si="2">(C6-C8)</f>
        <v>495602.94900000037</v>
      </c>
      <c r="D10" s="198">
        <f t="shared" si="2"/>
        <v>464912.54300000041</v>
      </c>
      <c r="E10" s="198">
        <f t="shared" si="2"/>
        <v>524886.83999999927</v>
      </c>
      <c r="F10" s="198">
        <f t="shared" si="2"/>
        <v>575003.69100000104</v>
      </c>
      <c r="G10" s="198">
        <f t="shared" si="2"/>
        <v>617133.53500000073</v>
      </c>
      <c r="H10" s="198">
        <f t="shared" si="2"/>
        <v>598394.56100000138</v>
      </c>
      <c r="I10" s="198">
        <f t="shared" si="2"/>
        <v>601130.81199999875</v>
      </c>
      <c r="J10" s="198">
        <f t="shared" si="2"/>
        <v>618778.99600000016</v>
      </c>
      <c r="K10" s="198">
        <f t="shared" si="2"/>
        <v>613479.50300000003</v>
      </c>
      <c r="L10" s="189">
        <f t="shared" si="2"/>
        <v>641913.05099999974</v>
      </c>
      <c r="M10" s="1"/>
      <c r="N10" s="174">
        <f>N6-N8</f>
        <v>642489.37599999574</v>
      </c>
      <c r="O10" s="189">
        <f>O6-O8</f>
        <v>647836.65100000007</v>
      </c>
      <c r="P10" s="3">
        <f>P6-P8</f>
        <v>640704.25199999986</v>
      </c>
      <c r="Q10" s="189">
        <f>Q6-Q8</f>
        <v>648453.85200000019</v>
      </c>
      <c r="X10" s="151" t="s">
        <v>65</v>
      </c>
      <c r="Y10" s="151"/>
      <c r="Z10" s="156"/>
      <c r="AA10" s="151"/>
      <c r="AB10" s="156"/>
      <c r="AC10" s="156"/>
      <c r="AD10" s="151"/>
      <c r="AE10" s="151"/>
      <c r="AF10" s="156" t="e">
        <f>#REF!-#REF!</f>
        <v>#REF!</v>
      </c>
      <c r="AG10" s="151"/>
    </row>
    <row r="11" spans="1:33" ht="27.95" customHeight="1" thickBot="1" x14ac:dyDescent="0.3">
      <c r="A11" s="170" t="s">
        <v>60</v>
      </c>
      <c r="B11" s="195"/>
      <c r="C11" s="196">
        <f t="shared" ref="C11:L11" si="3">(C10-B10)/B10</f>
        <v>-6.9691981183973503E-2</v>
      </c>
      <c r="D11" s="196">
        <f t="shared" si="3"/>
        <v>-6.1925390197789032E-2</v>
      </c>
      <c r="E11" s="196">
        <f t="shared" si="3"/>
        <v>0.12900124529442691</v>
      </c>
      <c r="F11" s="196">
        <f t="shared" si="3"/>
        <v>9.5481248872617649E-2</v>
      </c>
      <c r="G11" s="196">
        <f t="shared" si="3"/>
        <v>7.3268823590907375E-2</v>
      </c>
      <c r="H11" s="196">
        <f t="shared" si="3"/>
        <v>-3.0364536906909986E-2</v>
      </c>
      <c r="I11" s="196">
        <f t="shared" si="3"/>
        <v>4.5726535271722896E-3</v>
      </c>
      <c r="J11" s="196">
        <f t="shared" si="3"/>
        <v>2.9358308786875894E-2</v>
      </c>
      <c r="K11" s="196">
        <f t="shared" si="3"/>
        <v>-8.5644358232226294E-3</v>
      </c>
      <c r="L11" s="86">
        <f t="shared" si="3"/>
        <v>4.6347999991777585E-2</v>
      </c>
      <c r="M11" s="16"/>
      <c r="N11" s="173"/>
      <c r="O11" s="86">
        <f>(O10-N10)/N10</f>
        <v>8.3227446238805444E-3</v>
      </c>
      <c r="P11" s="346"/>
      <c r="Q11" s="86">
        <f>(Q10-P10)/P10</f>
        <v>1.2095440253142456E-2</v>
      </c>
      <c r="X11" s="151" t="s">
        <v>66</v>
      </c>
      <c r="Y11" s="151"/>
      <c r="Z11" s="156"/>
      <c r="AA11" s="151"/>
      <c r="AB11" s="156"/>
      <c r="AC11" s="156"/>
      <c r="AD11" s="151"/>
      <c r="AE11" s="151"/>
      <c r="AF11" s="156" t="e">
        <f>#REF!-#REF!</f>
        <v>#REF!</v>
      </c>
      <c r="AG11" s="151"/>
    </row>
    <row r="12" spans="1:33" ht="27.95" hidden="1" customHeight="1" thickBot="1" x14ac:dyDescent="0.3">
      <c r="A12" s="157" t="s">
        <v>67</v>
      </c>
      <c r="B12" s="199">
        <f>(B6/B8)</f>
        <v>9.4217210737695982</v>
      </c>
      <c r="C12" s="200">
        <f t="shared" ref="C12:O12" si="4">(C6/C8)</f>
        <v>7.1670824030294336</v>
      </c>
      <c r="D12" s="200">
        <f t="shared" si="4"/>
        <v>6.8776220200097287</v>
      </c>
      <c r="E12" s="200">
        <f t="shared" si="4"/>
        <v>6.8650922333739413</v>
      </c>
      <c r="F12" s="201">
        <f t="shared" si="4"/>
        <v>8.0195533959288863</v>
      </c>
      <c r="G12" s="201"/>
      <c r="H12" s="201"/>
      <c r="I12" s="201"/>
      <c r="J12" s="201"/>
      <c r="K12" s="201"/>
      <c r="L12" s="201"/>
      <c r="M12" s="155"/>
      <c r="N12" s="154">
        <f t="shared" si="4"/>
        <v>5.6854872199672783</v>
      </c>
      <c r="O12" s="190">
        <f t="shared" si="4"/>
        <v>5.1662081192358631</v>
      </c>
      <c r="P12" s="154">
        <f>P6/P8</f>
        <v>5.7857910857923569</v>
      </c>
      <c r="Q12" s="190">
        <f>Q6/Q8</f>
        <v>5.1292394012949813</v>
      </c>
      <c r="X12" s="151" t="s">
        <v>68</v>
      </c>
      <c r="Y12" s="151"/>
      <c r="Z12" s="156"/>
      <c r="AA12" s="151"/>
      <c r="AB12" s="156"/>
      <c r="AC12" s="156"/>
      <c r="AD12" s="151"/>
      <c r="AE12" s="151"/>
      <c r="AF12" s="156" t="e">
        <f>#REF!-#REF!</f>
        <v>#REF!</v>
      </c>
      <c r="AG12" s="151"/>
    </row>
    <row r="13" spans="1:33" ht="30" customHeight="1" thickBot="1" x14ac:dyDescent="0.3">
      <c r="Q13" s="65"/>
      <c r="X13" s="151" t="s">
        <v>69</v>
      </c>
      <c r="Y13" s="151"/>
      <c r="Z13" s="156"/>
      <c r="AA13" s="151"/>
      <c r="AB13" s="156"/>
      <c r="AC13" s="156"/>
      <c r="AD13" s="151"/>
      <c r="AE13" s="151"/>
      <c r="AF13" s="156" t="e">
        <f>#REF!-#REF!</f>
        <v>#REF!</v>
      </c>
      <c r="AG13" s="151"/>
    </row>
    <row r="14" spans="1:33" ht="22.5" customHeight="1" x14ac:dyDescent="0.25">
      <c r="A14" s="371" t="s">
        <v>2</v>
      </c>
      <c r="B14" s="373">
        <v>2007</v>
      </c>
      <c r="C14" s="369">
        <v>2008</v>
      </c>
      <c r="D14" s="369">
        <v>2009</v>
      </c>
      <c r="E14" s="369">
        <v>2010</v>
      </c>
      <c r="F14" s="369">
        <v>2011</v>
      </c>
      <c r="G14" s="369">
        <v>2012</v>
      </c>
      <c r="H14" s="369">
        <v>2013</v>
      </c>
      <c r="I14" s="369">
        <v>2014</v>
      </c>
      <c r="J14" s="369">
        <v>2015</v>
      </c>
      <c r="K14" s="375">
        <v>2016</v>
      </c>
      <c r="L14" s="377">
        <v>2017</v>
      </c>
      <c r="M14" s="203" t="s">
        <v>55</v>
      </c>
      <c r="N14" s="367" t="str">
        <f>N3</f>
        <v>Jan - dez</v>
      </c>
      <c r="O14" s="368"/>
      <c r="P14" s="365" t="s">
        <v>118</v>
      </c>
      <c r="Q14" s="366"/>
      <c r="X14" s="151" t="s">
        <v>70</v>
      </c>
      <c r="Y14" s="151"/>
      <c r="Z14" s="156"/>
      <c r="AA14" s="151"/>
      <c r="AB14" s="156"/>
      <c r="AC14" s="156"/>
      <c r="AD14" s="151"/>
      <c r="AE14" s="151"/>
      <c r="AF14" s="156" t="e">
        <f>#REF!-#REF!</f>
        <v>#REF!</v>
      </c>
      <c r="AG14" s="151"/>
    </row>
    <row r="15" spans="1:33" ht="31.5" customHeight="1" thickBot="1" x14ac:dyDescent="0.3">
      <c r="A15" s="372"/>
      <c r="B15" s="374"/>
      <c r="C15" s="370"/>
      <c r="D15" s="370"/>
      <c r="E15" s="370"/>
      <c r="F15" s="370"/>
      <c r="G15" s="370"/>
      <c r="H15" s="370"/>
      <c r="I15" s="370"/>
      <c r="J15" s="370"/>
      <c r="K15" s="376"/>
      <c r="L15" s="378"/>
      <c r="M15" s="204" t="str">
        <f>M4</f>
        <v>2007/2017</v>
      </c>
      <c r="N15" s="202">
        <f>N4</f>
        <v>2017</v>
      </c>
      <c r="O15" s="347">
        <f>O4</f>
        <v>2018</v>
      </c>
      <c r="P15" s="348" t="str">
        <f>P4</f>
        <v>dez 16 a nov 17</v>
      </c>
      <c r="Q15" s="345" t="str">
        <f>Q4</f>
        <v>dez 17 a nov 18</v>
      </c>
      <c r="X15" s="151" t="s">
        <v>71</v>
      </c>
      <c r="Y15" s="151"/>
      <c r="Z15" s="156"/>
      <c r="AA15" s="151"/>
      <c r="AB15" s="156"/>
      <c r="AC15" s="156"/>
      <c r="AD15" s="151"/>
      <c r="AE15" s="151"/>
      <c r="AF15" s="156" t="e">
        <f>#REF!-#REF!</f>
        <v>#REF!</v>
      </c>
      <c r="AG15" s="151"/>
    </row>
    <row r="16" spans="1:33" s="151" customFormat="1" ht="3" customHeight="1" thickBot="1" x14ac:dyDescent="0.3">
      <c r="A16" s="150"/>
      <c r="B16" s="187">
        <v>2007</v>
      </c>
      <c r="C16" s="187">
        <v>2008</v>
      </c>
      <c r="D16" s="187">
        <v>2009</v>
      </c>
      <c r="E16" s="187">
        <v>2010</v>
      </c>
      <c r="F16" s="187">
        <v>2011</v>
      </c>
      <c r="G16" s="187"/>
      <c r="H16" s="187"/>
      <c r="I16" s="187"/>
      <c r="J16" s="187"/>
      <c r="K16" s="187"/>
      <c r="L16" s="298"/>
      <c r="M16" s="167"/>
      <c r="N16" s="150"/>
      <c r="O16" s="187"/>
      <c r="P16" s="150"/>
      <c r="Q16" s="187"/>
      <c r="X16" s="151" t="s">
        <v>72</v>
      </c>
      <c r="Z16" s="156"/>
      <c r="AB16" s="156"/>
      <c r="AC16" s="156"/>
      <c r="AF16" s="156" t="e">
        <f>#REF!-#REF!</f>
        <v>#REF!</v>
      </c>
    </row>
    <row r="17" spans="1:33" ht="27.75" customHeight="1" x14ac:dyDescent="0.25">
      <c r="A17" s="168" t="s">
        <v>56</v>
      </c>
      <c r="B17" s="191">
        <v>392293.98699999956</v>
      </c>
      <c r="C17" s="192">
        <v>370979.67800000019</v>
      </c>
      <c r="D17" s="192">
        <v>344221.9980000002</v>
      </c>
      <c r="E17" s="192">
        <v>386156.65199999954</v>
      </c>
      <c r="F17" s="192">
        <v>390987.57199999987</v>
      </c>
      <c r="G17" s="192">
        <v>406026.91199999966</v>
      </c>
      <c r="H17" s="192">
        <v>407591.94099999947</v>
      </c>
      <c r="I17" s="192">
        <v>406953.16899999988</v>
      </c>
      <c r="J17" s="192">
        <f>'2'!S41</f>
        <v>421887.39099999977</v>
      </c>
      <c r="K17" s="294">
        <f>'2'!T41</f>
        <v>430937.23899999994</v>
      </c>
      <c r="L17" s="188">
        <v>442975.94799999986</v>
      </c>
      <c r="M17" s="149"/>
      <c r="N17" s="172">
        <v>443701.67199999798</v>
      </c>
      <c r="O17" s="188">
        <v>457073.63799999963</v>
      </c>
      <c r="P17" s="169">
        <f>SUM('2'!T40,'2'!U29:U39)</f>
        <v>441779.83199999999</v>
      </c>
      <c r="Q17" s="188">
        <f>SUM('2'!U40,'2'!V29:V39)</f>
        <v>457521.09299999976</v>
      </c>
      <c r="X17" s="151" t="s">
        <v>73</v>
      </c>
      <c r="Y17" s="151"/>
      <c r="Z17" s="156"/>
      <c r="AA17" s="151"/>
      <c r="AB17" s="156"/>
      <c r="AC17" s="156"/>
      <c r="AD17" s="151"/>
      <c r="AE17" s="151"/>
      <c r="AF17" s="156" t="e">
        <f>#REF!-#REF!</f>
        <v>#REF!</v>
      </c>
      <c r="AG17" s="151"/>
    </row>
    <row r="18" spans="1:33" ht="27.75" customHeight="1" thickBot="1" x14ac:dyDescent="0.3">
      <c r="A18" s="171" t="s">
        <v>60</v>
      </c>
      <c r="B18" s="193"/>
      <c r="C18" s="194">
        <f t="shared" ref="C18:I18" si="5">(C17-B17)/B17</f>
        <v>-5.4332489679479568E-2</v>
      </c>
      <c r="D18" s="194">
        <f t="shared" si="5"/>
        <v>-7.2127077537654183E-2</v>
      </c>
      <c r="E18" s="194">
        <f t="shared" si="5"/>
        <v>0.12182444539758704</v>
      </c>
      <c r="F18" s="194">
        <f t="shared" si="5"/>
        <v>1.2510259696368868E-2</v>
      </c>
      <c r="G18" s="194">
        <f t="shared" si="5"/>
        <v>3.8465007782906707E-2</v>
      </c>
      <c r="H18" s="194">
        <f t="shared" si="5"/>
        <v>3.8544957335237108E-3</v>
      </c>
      <c r="I18" s="194">
        <f t="shared" si="5"/>
        <v>-1.567185058743815E-3</v>
      </c>
      <c r="J18" s="194">
        <f t="shared" ref="J18" si="6">(J17-I17)/I17</f>
        <v>3.6697642720653928E-2</v>
      </c>
      <c r="K18" s="277">
        <f t="shared" ref="K18:L18" si="7">(K17-J17)/J17</f>
        <v>2.1450861516741034E-2</v>
      </c>
      <c r="L18" s="83">
        <f t="shared" si="7"/>
        <v>2.793610742004108E-2</v>
      </c>
      <c r="M18" s="1"/>
      <c r="N18" s="175"/>
      <c r="O18" s="83">
        <f>(O17-N17)/N17</f>
        <v>3.0137290084409928E-2</v>
      </c>
      <c r="P18" s="1"/>
      <c r="Q18" s="83">
        <f>(Q17-P17)/P17</f>
        <v>3.5631461329361375E-2</v>
      </c>
      <c r="X18" s="151" t="s">
        <v>74</v>
      </c>
      <c r="Y18" s="151"/>
      <c r="Z18" s="156"/>
      <c r="AA18" s="151"/>
      <c r="AB18" s="156"/>
      <c r="AC18" s="156"/>
      <c r="AD18" s="151"/>
      <c r="AE18" s="151"/>
      <c r="AF18" s="156" t="e">
        <f>#REF!-#REF!</f>
        <v>#REF!</v>
      </c>
      <c r="AG18" s="151"/>
    </row>
    <row r="19" spans="1:33" ht="27.75" customHeight="1" x14ac:dyDescent="0.25">
      <c r="A19" s="168" t="s">
        <v>61</v>
      </c>
      <c r="B19" s="191">
        <v>62681.055999999982</v>
      </c>
      <c r="C19" s="192">
        <v>79621.592999999993</v>
      </c>
      <c r="D19" s="192">
        <v>77709.866999999998</v>
      </c>
      <c r="E19" s="192">
        <v>88593.929000000004</v>
      </c>
      <c r="F19" s="192">
        <v>80744.22</v>
      </c>
      <c r="G19" s="192">
        <v>85348.562999999995</v>
      </c>
      <c r="H19" s="192">
        <v>121368.93500000001</v>
      </c>
      <c r="I19" s="192">
        <v>124143.97100000002</v>
      </c>
      <c r="J19" s="192">
        <v>115571.70700000001</v>
      </c>
      <c r="K19" s="294">
        <v>109068.98600000002</v>
      </c>
      <c r="L19" s="188">
        <v>136096.07999999993</v>
      </c>
      <c r="M19" s="149"/>
      <c r="N19" s="172">
        <v>136096.08000000007</v>
      </c>
      <c r="O19" s="188">
        <v>154175.14700000017</v>
      </c>
      <c r="P19" s="169">
        <f>SUM('3'!T40,'3'!U29:U39)</f>
        <v>132858.10299999997</v>
      </c>
      <c r="Q19" s="188">
        <f>SUM('3'!U40,'3'!V29:V39)</f>
        <v>155716.61000000002</v>
      </c>
      <c r="X19" s="151" t="s">
        <v>75</v>
      </c>
      <c r="Y19" s="151"/>
      <c r="Z19" s="156"/>
      <c r="AA19" s="151"/>
      <c r="AB19" s="156"/>
      <c r="AC19" s="156"/>
      <c r="AD19" s="151"/>
      <c r="AE19" s="151"/>
      <c r="AF19" s="156" t="e">
        <f>#REF!-#REF!</f>
        <v>#REF!</v>
      </c>
      <c r="AG19" s="151"/>
    </row>
    <row r="20" spans="1:33" ht="27.75" customHeight="1" thickBot="1" x14ac:dyDescent="0.3">
      <c r="A20" s="170" t="s">
        <v>60</v>
      </c>
      <c r="B20" s="195"/>
      <c r="C20" s="196">
        <f t="shared" ref="C20:I20" si="8">(C19-B19)/B19</f>
        <v>0.27026566048919176</v>
      </c>
      <c r="D20" s="196">
        <f t="shared" si="8"/>
        <v>-2.4010145087149853E-2</v>
      </c>
      <c r="E20" s="196">
        <f t="shared" si="8"/>
        <v>0.14006023199087453</v>
      </c>
      <c r="F20" s="196">
        <f t="shared" si="8"/>
        <v>-8.860323826477999E-2</v>
      </c>
      <c r="G20" s="196">
        <f t="shared" si="8"/>
        <v>5.702380925842114E-2</v>
      </c>
      <c r="H20" s="196">
        <f t="shared" si="8"/>
        <v>0.42203841205856063</v>
      </c>
      <c r="I20" s="196">
        <f t="shared" si="8"/>
        <v>2.2864466924753087E-2</v>
      </c>
      <c r="J20" s="196">
        <f t="shared" ref="J20" si="9">(J19-I19)/I19</f>
        <v>-6.9050989193828904E-2</v>
      </c>
      <c r="K20" s="295">
        <f t="shared" ref="K20:L20" si="10">(K19-J19)/J19</f>
        <v>-5.6265682741884135E-2</v>
      </c>
      <c r="L20" s="86">
        <f t="shared" si="10"/>
        <v>0.24779815959781551</v>
      </c>
      <c r="M20" s="16"/>
      <c r="N20" s="173"/>
      <c r="O20" s="86">
        <f>(O19-N19)/N19</f>
        <v>0.13284046829269505</v>
      </c>
      <c r="P20" s="346"/>
      <c r="Q20" s="86">
        <f>(Q19-P19)/P19</f>
        <v>0.17205203509491662</v>
      </c>
    </row>
    <row r="21" spans="1:33" ht="27.75" customHeight="1" x14ac:dyDescent="0.25">
      <c r="A21" s="14" t="s">
        <v>64</v>
      </c>
      <c r="B21" s="197">
        <f>B17-B19</f>
        <v>329612.93099999957</v>
      </c>
      <c r="C21" s="198">
        <f t="shared" ref="C21:L21" si="11">C17-C19</f>
        <v>291358.0850000002</v>
      </c>
      <c r="D21" s="198">
        <f t="shared" si="11"/>
        <v>266512.13100000017</v>
      </c>
      <c r="E21" s="198">
        <f t="shared" si="11"/>
        <v>297562.72299999953</v>
      </c>
      <c r="F21" s="198">
        <f t="shared" si="11"/>
        <v>310243.35199999984</v>
      </c>
      <c r="G21" s="198">
        <f t="shared" si="11"/>
        <v>320678.3489999997</v>
      </c>
      <c r="H21" s="198">
        <f t="shared" si="11"/>
        <v>286223.00599999947</v>
      </c>
      <c r="I21" s="198">
        <f t="shared" si="11"/>
        <v>282809.19799999986</v>
      </c>
      <c r="J21" s="198">
        <f t="shared" si="11"/>
        <v>306315.68399999978</v>
      </c>
      <c r="K21" s="296">
        <f t="shared" si="11"/>
        <v>321868.25299999991</v>
      </c>
      <c r="L21" s="189">
        <f t="shared" si="11"/>
        <v>306879.8679999999</v>
      </c>
      <c r="M21" s="1"/>
      <c r="N21" s="174">
        <f>N17-N19</f>
        <v>307605.59199999791</v>
      </c>
      <c r="O21" s="189">
        <f>O17-O19</f>
        <v>302898.49099999946</v>
      </c>
      <c r="P21" s="3">
        <f>P17-P19</f>
        <v>308921.72900000005</v>
      </c>
      <c r="Q21" s="189">
        <f>Q17-Q19</f>
        <v>301804.48299999977</v>
      </c>
    </row>
    <row r="22" spans="1:33" ht="27.75" customHeight="1" thickBot="1" x14ac:dyDescent="0.3">
      <c r="A22" s="170" t="s">
        <v>60</v>
      </c>
      <c r="B22" s="195"/>
      <c r="C22" s="196">
        <f t="shared" ref="C22:I22" si="12">(C21-B21)/B21</f>
        <v>-0.11605990664243518</v>
      </c>
      <c r="D22" s="196">
        <f t="shared" si="12"/>
        <v>-8.5276349890891168E-2</v>
      </c>
      <c r="E22" s="196">
        <f t="shared" si="12"/>
        <v>0.11650723696325607</v>
      </c>
      <c r="F22" s="196">
        <f t="shared" si="12"/>
        <v>4.2614978355337625E-2</v>
      </c>
      <c r="G22" s="196">
        <f t="shared" si="12"/>
        <v>3.3634877049677644E-2</v>
      </c>
      <c r="H22" s="196">
        <f t="shared" si="12"/>
        <v>-0.10744518021701634</v>
      </c>
      <c r="I22" s="196">
        <f t="shared" si="12"/>
        <v>-1.1927091563001816E-2</v>
      </c>
      <c r="J22" s="196">
        <f t="shared" ref="J22" si="13">(J21-I21)/I21</f>
        <v>8.3117827023433413E-2</v>
      </c>
      <c r="K22" s="295">
        <f t="shared" ref="K22:L22" si="14">(K21-J21)/J21</f>
        <v>5.0773009063421463E-2</v>
      </c>
      <c r="L22" s="86">
        <f t="shared" si="14"/>
        <v>-4.6566832423824082E-2</v>
      </c>
      <c r="M22" s="16"/>
      <c r="N22" s="173"/>
      <c r="O22" s="86">
        <f>(O21-N21)/N21</f>
        <v>-1.5302390861602037E-2</v>
      </c>
      <c r="P22" s="346"/>
      <c r="Q22" s="86">
        <f>(Q21-P21)/P21</f>
        <v>-2.3038994450274731E-2</v>
      </c>
    </row>
    <row r="23" spans="1:33" ht="27.75" hidden="1" customHeight="1" thickBot="1" x14ac:dyDescent="0.3">
      <c r="A23" s="157" t="s">
        <v>67</v>
      </c>
      <c r="B23" s="199">
        <f>(B17/B19)</f>
        <v>6.2585733558796406</v>
      </c>
      <c r="C23" s="200">
        <f>(C17/C19)</f>
        <v>4.6592847997904316</v>
      </c>
      <c r="D23" s="200">
        <f>(D17/D19)</f>
        <v>4.4295790391714371</v>
      </c>
      <c r="E23" s="200">
        <f>(E17/E19)</f>
        <v>4.358725889671283</v>
      </c>
      <c r="F23" s="201">
        <f>(F17/F19)</f>
        <v>4.8422979626281588</v>
      </c>
      <c r="G23" s="201"/>
      <c r="H23" s="201"/>
      <c r="I23" s="201"/>
      <c r="J23" s="201"/>
      <c r="K23" s="201"/>
      <c r="L23" s="201"/>
      <c r="M23" s="155"/>
      <c r="N23" s="154">
        <f>(N17/N19)</f>
        <v>3.2602090523106746</v>
      </c>
      <c r="O23" s="190">
        <f>(O17/O19)</f>
        <v>2.9646388986416801</v>
      </c>
      <c r="P23" s="154">
        <f>P17/P19</f>
        <v>3.3252005111046938</v>
      </c>
      <c r="Q23" s="190">
        <f>Q17/Q19</f>
        <v>2.9381649972986166</v>
      </c>
    </row>
    <row r="24" spans="1:33" ht="30" customHeight="1" thickBot="1" x14ac:dyDescent="0.3">
      <c r="Q24" s="65"/>
    </row>
    <row r="25" spans="1:33" ht="22.5" customHeight="1" x14ac:dyDescent="0.25">
      <c r="A25" s="371" t="s">
        <v>16</v>
      </c>
      <c r="B25" s="373">
        <v>2007</v>
      </c>
      <c r="C25" s="369">
        <v>2008</v>
      </c>
      <c r="D25" s="369">
        <v>2009</v>
      </c>
      <c r="E25" s="369">
        <v>2010</v>
      </c>
      <c r="F25" s="369">
        <v>2011</v>
      </c>
      <c r="G25" s="369">
        <v>2012</v>
      </c>
      <c r="H25" s="369">
        <v>2013</v>
      </c>
      <c r="I25" s="369">
        <v>2014</v>
      </c>
      <c r="J25" s="369">
        <v>2015</v>
      </c>
      <c r="K25" s="375">
        <v>2016</v>
      </c>
      <c r="L25" s="377">
        <v>2017</v>
      </c>
      <c r="M25" s="203" t="s">
        <v>55</v>
      </c>
      <c r="N25" s="367" t="str">
        <f>N14</f>
        <v>Jan - dez</v>
      </c>
      <c r="O25" s="368"/>
      <c r="P25" s="365" t="s">
        <v>118</v>
      </c>
      <c r="Q25" s="366"/>
    </row>
    <row r="26" spans="1:33" ht="31.5" customHeight="1" thickBot="1" x14ac:dyDescent="0.3">
      <c r="A26" s="372"/>
      <c r="B26" s="374"/>
      <c r="C26" s="370"/>
      <c r="D26" s="370"/>
      <c r="E26" s="370"/>
      <c r="F26" s="370"/>
      <c r="G26" s="370"/>
      <c r="H26" s="370"/>
      <c r="I26" s="370"/>
      <c r="J26" s="370"/>
      <c r="K26" s="376"/>
      <c r="L26" s="378"/>
      <c r="M26" s="204" t="str">
        <f>M4</f>
        <v>2007/2017</v>
      </c>
      <c r="N26" s="202">
        <f>N4</f>
        <v>2017</v>
      </c>
      <c r="O26" s="347">
        <f>O4</f>
        <v>2018</v>
      </c>
      <c r="P26" s="348" t="str">
        <f>P4</f>
        <v>dez 16 a nov 17</v>
      </c>
      <c r="Q26" s="345" t="str">
        <f>Q4</f>
        <v>dez 17 a nov 18</v>
      </c>
    </row>
    <row r="27" spans="1:33" s="151" customFormat="1" ht="3" customHeight="1" thickBot="1" x14ac:dyDescent="0.3">
      <c r="A27" s="150"/>
      <c r="B27" s="187">
        <v>2007</v>
      </c>
      <c r="C27" s="187">
        <v>2008</v>
      </c>
      <c r="D27" s="187">
        <v>2009</v>
      </c>
      <c r="E27" s="187">
        <v>2010</v>
      </c>
      <c r="F27" s="187">
        <v>2011</v>
      </c>
      <c r="G27" s="187"/>
      <c r="H27" s="187"/>
      <c r="I27" s="187"/>
      <c r="J27" s="187"/>
      <c r="K27" s="187"/>
      <c r="L27" s="298"/>
      <c r="M27" s="167"/>
      <c r="N27" s="150"/>
      <c r="O27" s="187"/>
      <c r="P27" s="150"/>
      <c r="Q27" s="187"/>
    </row>
    <row r="28" spans="1:33" ht="27.75" customHeight="1" x14ac:dyDescent="0.25">
      <c r="A28" s="168" t="s">
        <v>56</v>
      </c>
      <c r="B28" s="191">
        <v>203692.62899999981</v>
      </c>
      <c r="C28" s="192">
        <v>204985.89900000018</v>
      </c>
      <c r="D28" s="192">
        <v>199789.29300000027</v>
      </c>
      <c r="E28" s="192">
        <v>228223.55300000019</v>
      </c>
      <c r="F28" s="192">
        <v>265930.68800000026</v>
      </c>
      <c r="G28" s="192">
        <v>297477.92300000013</v>
      </c>
      <c r="H28" s="192">
        <v>313201.62099999894</v>
      </c>
      <c r="I28" s="192">
        <v>319331.63400000043</v>
      </c>
      <c r="J28" s="192">
        <f>'2'!S63</f>
        <v>313646.51399999997</v>
      </c>
      <c r="K28" s="294">
        <f>'2'!T63</f>
        <v>292733.26400000002</v>
      </c>
      <c r="L28" s="188">
        <f>'2'!U63</f>
        <v>335910.984</v>
      </c>
      <c r="M28" s="149"/>
      <c r="N28" s="172">
        <v>335910.98399999971</v>
      </c>
      <c r="O28" s="188">
        <v>346260.9219999988</v>
      </c>
      <c r="P28" s="169">
        <f>SUM('2'!T62,'2'!U51:U61)</f>
        <v>332800.772</v>
      </c>
      <c r="Q28" s="188">
        <f>SUM('2'!U62,'2'!V51:V61)</f>
        <v>347972.29800000001</v>
      </c>
    </row>
    <row r="29" spans="1:33" ht="27.75" customHeight="1" thickBot="1" x14ac:dyDescent="0.3">
      <c r="A29" s="171" t="s">
        <v>60</v>
      </c>
      <c r="B29" s="193"/>
      <c r="C29" s="194">
        <f t="shared" ref="C29:I29" si="15">(C28-B28)/B28</f>
        <v>6.3491251811589565E-3</v>
      </c>
      <c r="D29" s="194">
        <f t="shared" si="15"/>
        <v>-2.5351041341628616E-2</v>
      </c>
      <c r="E29" s="194">
        <f t="shared" si="15"/>
        <v>0.14232124040801267</v>
      </c>
      <c r="F29" s="194">
        <f t="shared" si="15"/>
        <v>0.16522017339726561</v>
      </c>
      <c r="G29" s="194">
        <f t="shared" si="15"/>
        <v>0.11862953928807134</v>
      </c>
      <c r="H29" s="194">
        <f t="shared" si="15"/>
        <v>5.2856688797033195E-2</v>
      </c>
      <c r="I29" s="194">
        <f t="shared" si="15"/>
        <v>1.9572098574807541E-2</v>
      </c>
      <c r="J29" s="194">
        <f t="shared" ref="J29" si="16">(J28-I28)/I28</f>
        <v>-1.7803184510058447E-2</v>
      </c>
      <c r="K29" s="277">
        <f t="shared" ref="K29:L29" si="17">(K28-J28)/J28</f>
        <v>-6.6677769611684395E-2</v>
      </c>
      <c r="L29" s="83">
        <f t="shared" si="17"/>
        <v>0.14749850908641515</v>
      </c>
      <c r="M29" s="1"/>
      <c r="N29" s="175"/>
      <c r="O29" s="83">
        <f>(O28-N28)/N28</f>
        <v>3.0811549764621873E-2</v>
      </c>
      <c r="P29" s="1"/>
      <c r="Q29" s="83">
        <f>(Q28-P28)/P28</f>
        <v>4.5587412279199921E-2</v>
      </c>
    </row>
    <row r="30" spans="1:33" ht="27.75" customHeight="1" x14ac:dyDescent="0.25">
      <c r="A30" s="168" t="s">
        <v>61</v>
      </c>
      <c r="B30" s="191">
        <v>575.60500000000002</v>
      </c>
      <c r="C30" s="192">
        <v>741.03499999999963</v>
      </c>
      <c r="D30" s="192">
        <v>1388.8809999999992</v>
      </c>
      <c r="E30" s="192">
        <v>899.43599999999992</v>
      </c>
      <c r="F30" s="192">
        <v>1170.3489999999999</v>
      </c>
      <c r="G30" s="192">
        <v>1022.7370000000001</v>
      </c>
      <c r="H30" s="192">
        <v>1030.066</v>
      </c>
      <c r="I30" s="192">
        <v>1010.0199999999998</v>
      </c>
      <c r="J30" s="192">
        <v>1183.202</v>
      </c>
      <c r="K30" s="294">
        <v>1121.55</v>
      </c>
      <c r="L30" s="188">
        <v>1027.1999999999998</v>
      </c>
      <c r="M30" s="149"/>
      <c r="N30" s="172">
        <v>1027.2</v>
      </c>
      <c r="O30" s="188">
        <v>1322.7619999999993</v>
      </c>
      <c r="P30" s="169">
        <f>SUM('3'!T62,'3'!U51:U61)</f>
        <v>1018.2489999999999</v>
      </c>
      <c r="Q30" s="188">
        <f>SUM('3'!U62,'3'!V51:V61)</f>
        <v>1322.9290000000001</v>
      </c>
    </row>
    <row r="31" spans="1:33" ht="27.75" customHeight="1" thickBot="1" x14ac:dyDescent="0.3">
      <c r="A31" s="170" t="s">
        <v>60</v>
      </c>
      <c r="B31" s="195"/>
      <c r="C31" s="196">
        <f t="shared" ref="C31:I31" si="18">(C30-B30)/B30</f>
        <v>0.28740195099069604</v>
      </c>
      <c r="D31" s="196">
        <f t="shared" si="18"/>
        <v>0.87424480625071677</v>
      </c>
      <c r="E31" s="196">
        <f t="shared" si="18"/>
        <v>-0.35240240164564102</v>
      </c>
      <c r="F31" s="196">
        <f t="shared" si="18"/>
        <v>0.30120319844880572</v>
      </c>
      <c r="G31" s="196">
        <f t="shared" si="18"/>
        <v>-0.12612648022085707</v>
      </c>
      <c r="H31" s="196">
        <f t="shared" si="18"/>
        <v>7.1660651760911652E-3</v>
      </c>
      <c r="I31" s="196">
        <f t="shared" si="18"/>
        <v>-1.9460888913914523E-2</v>
      </c>
      <c r="J31" s="196">
        <f t="shared" ref="J31" si="19">(J30-I30)/I30</f>
        <v>0.17146393140729915</v>
      </c>
      <c r="K31" s="295">
        <f t="shared" ref="K31:L31" si="20">(K30-J30)/J30</f>
        <v>-5.2106064729437615E-2</v>
      </c>
      <c r="L31" s="86">
        <f t="shared" si="20"/>
        <v>-8.4124648923365117E-2</v>
      </c>
      <c r="M31" s="16"/>
      <c r="N31" s="173"/>
      <c r="O31" s="86">
        <f>(O30-N30)/N30</f>
        <v>0.28773559190031073</v>
      </c>
      <c r="P31" s="346"/>
      <c r="Q31" s="86">
        <f>(Q30-P30)/P30</f>
        <v>0.29921954256768257</v>
      </c>
    </row>
    <row r="32" spans="1:33" ht="27.75" customHeight="1" x14ac:dyDescent="0.25">
      <c r="A32" s="14" t="s">
        <v>64</v>
      </c>
      <c r="B32" s="197">
        <f>(B28-B30)</f>
        <v>203117.0239999998</v>
      </c>
      <c r="C32" s="198">
        <f t="shared" ref="C32:L32" si="21">(C28-C30)</f>
        <v>204244.86400000018</v>
      </c>
      <c r="D32" s="198">
        <f t="shared" si="21"/>
        <v>198400.41200000027</v>
      </c>
      <c r="E32" s="198">
        <f t="shared" si="21"/>
        <v>227324.1170000002</v>
      </c>
      <c r="F32" s="198">
        <f t="shared" si="21"/>
        <v>264760.33900000027</v>
      </c>
      <c r="G32" s="198">
        <f t="shared" si="21"/>
        <v>296455.1860000001</v>
      </c>
      <c r="H32" s="198">
        <f t="shared" si="21"/>
        <v>312171.55499999895</v>
      </c>
      <c r="I32" s="198">
        <f t="shared" si="21"/>
        <v>318321.61400000041</v>
      </c>
      <c r="J32" s="198">
        <f t="shared" si="21"/>
        <v>312463.31199999998</v>
      </c>
      <c r="K32" s="296">
        <f t="shared" si="21"/>
        <v>291611.71400000004</v>
      </c>
      <c r="L32" s="189">
        <f t="shared" si="21"/>
        <v>334883.78399999999</v>
      </c>
      <c r="M32" s="1"/>
      <c r="N32" s="174">
        <f>N28-N30</f>
        <v>334883.78399999969</v>
      </c>
      <c r="O32" s="189">
        <f>O28-O30</f>
        <v>344938.15999999881</v>
      </c>
      <c r="P32" s="3">
        <f>P28-P30</f>
        <v>331782.52299999999</v>
      </c>
      <c r="Q32" s="189">
        <f>Q28-Q30</f>
        <v>346649.36900000001</v>
      </c>
    </row>
    <row r="33" spans="1:17" ht="27.75" customHeight="1" thickBot="1" x14ac:dyDescent="0.3">
      <c r="A33" s="170" t="s">
        <v>60</v>
      </c>
      <c r="B33" s="195"/>
      <c r="C33" s="196">
        <f t="shared" ref="C33:I33" si="22">(C32-B32)/B32</f>
        <v>5.5526611102788507E-3</v>
      </c>
      <c r="D33" s="196">
        <f t="shared" si="22"/>
        <v>-2.8614927619427914E-2</v>
      </c>
      <c r="E33" s="196">
        <f t="shared" si="22"/>
        <v>0.14578450068944357</v>
      </c>
      <c r="F33" s="196">
        <f t="shared" si="22"/>
        <v>0.16468213973091131</v>
      </c>
      <c r="G33" s="196">
        <f t="shared" si="22"/>
        <v>0.11971146101304773</v>
      </c>
      <c r="H33" s="196">
        <f t="shared" si="22"/>
        <v>5.3014316302089706E-2</v>
      </c>
      <c r="I33" s="196">
        <f t="shared" si="22"/>
        <v>1.9700894913380191E-2</v>
      </c>
      <c r="J33" s="196">
        <f t="shared" ref="J33" si="23">(J32-I32)/I32</f>
        <v>-1.8403720458644145E-2</v>
      </c>
      <c r="K33" s="295">
        <f t="shared" ref="K33:L33" si="24">(K32-J32)/J32</f>
        <v>-6.673294815488591E-2</v>
      </c>
      <c r="L33" s="86">
        <f t="shared" si="24"/>
        <v>0.14838934076564544</v>
      </c>
      <c r="M33" s="16"/>
      <c r="N33" s="173"/>
      <c r="O33" s="86">
        <f>(O32-N32)/N32</f>
        <v>3.0023478234464544E-2</v>
      </c>
      <c r="P33" s="346"/>
      <c r="Q33" s="86">
        <f>(Q32-P32)/P32</f>
        <v>4.4809008821721508E-2</v>
      </c>
    </row>
    <row r="34" spans="1:17" ht="27.75" hidden="1" customHeight="1" thickBot="1" x14ac:dyDescent="0.3">
      <c r="A34" s="157" t="s">
        <v>67</v>
      </c>
      <c r="B34" s="199">
        <f>(B28/B30)</f>
        <v>353.87571164253228</v>
      </c>
      <c r="C34" s="200">
        <f>(C28/C30)</f>
        <v>276.62107592758815</v>
      </c>
      <c r="D34" s="200">
        <f>(D28/D30)</f>
        <v>143.84910802293385</v>
      </c>
      <c r="E34" s="200">
        <f>(E28/E30)</f>
        <v>253.74073641704379</v>
      </c>
      <c r="F34" s="201">
        <f>(F28/F30)</f>
        <v>227.22340771855255</v>
      </c>
      <c r="G34" s="201"/>
      <c r="H34" s="201"/>
      <c r="I34" s="201"/>
      <c r="J34" s="201"/>
      <c r="K34" s="201"/>
      <c r="L34" s="201"/>
      <c r="M34" s="155"/>
      <c r="N34" s="154">
        <f>(N28/N30)</f>
        <v>327.01614485981275</v>
      </c>
      <c r="O34" s="190">
        <f>(O28/O30)</f>
        <v>261.77114401532475</v>
      </c>
    </row>
    <row r="36" spans="1:17" x14ac:dyDescent="0.25">
      <c r="A36" s="9" t="s">
        <v>76</v>
      </c>
    </row>
  </sheetData>
  <mergeCells count="42">
    <mergeCell ref="I25:I26"/>
    <mergeCell ref="L3:L4"/>
    <mergeCell ref="L14:L15"/>
    <mergeCell ref="L25:L26"/>
    <mergeCell ref="K25:K26"/>
    <mergeCell ref="K3:K4"/>
    <mergeCell ref="A25:A26"/>
    <mergeCell ref="B25:B26"/>
    <mergeCell ref="C25:C26"/>
    <mergeCell ref="D25:D26"/>
    <mergeCell ref="E25:E26"/>
    <mergeCell ref="A14:A15"/>
    <mergeCell ref="B14:B15"/>
    <mergeCell ref="C14:C15"/>
    <mergeCell ref="D14:D15"/>
    <mergeCell ref="E14:E15"/>
    <mergeCell ref="F3:F4"/>
    <mergeCell ref="G3:G4"/>
    <mergeCell ref="H3:H4"/>
    <mergeCell ref="I3:I4"/>
    <mergeCell ref="N25:O25"/>
    <mergeCell ref="J14:J15"/>
    <mergeCell ref="F14:F15"/>
    <mergeCell ref="G14:G15"/>
    <mergeCell ref="H14:H15"/>
    <mergeCell ref="I14:I15"/>
    <mergeCell ref="K14:K15"/>
    <mergeCell ref="N14:O14"/>
    <mergeCell ref="J25:J26"/>
    <mergeCell ref="F25:F26"/>
    <mergeCell ref="G25:G26"/>
    <mergeCell ref="H25:H26"/>
    <mergeCell ref="A3:A4"/>
    <mergeCell ref="B3:B4"/>
    <mergeCell ref="C3:C4"/>
    <mergeCell ref="D3:D4"/>
    <mergeCell ref="E3:E4"/>
    <mergeCell ref="P3:Q3"/>
    <mergeCell ref="P14:Q14"/>
    <mergeCell ref="P25:Q25"/>
    <mergeCell ref="N3:O3"/>
    <mergeCell ref="J3:J4"/>
  </mergeCells>
  <conditionalFormatting sqref="N12:O12">
    <cfRule type="cellIs" dxfId="17" priority="210" operator="greaterThan">
      <formula>0</formula>
    </cfRule>
    <cfRule type="cellIs" dxfId="16" priority="211" operator="lessThan">
      <formula>0</formula>
    </cfRule>
  </conditionalFormatting>
  <conditionalFormatting sqref="B12:L12">
    <cfRule type="cellIs" dxfId="15" priority="208" operator="greaterThan">
      <formula>0</formula>
    </cfRule>
    <cfRule type="cellIs" dxfId="14" priority="209" operator="lessThan">
      <formula>0</formula>
    </cfRule>
  </conditionalFormatting>
  <conditionalFormatting sqref="B23:L23">
    <cfRule type="cellIs" dxfId="13" priority="188" operator="greaterThan">
      <formula>0</formula>
    </cfRule>
    <cfRule type="cellIs" dxfId="12" priority="189" operator="lessThan">
      <formula>0</formula>
    </cfRule>
  </conditionalFormatting>
  <conditionalFormatting sqref="N23:O23">
    <cfRule type="cellIs" dxfId="11" priority="190" operator="greaterThan">
      <formula>0</formula>
    </cfRule>
    <cfRule type="cellIs" dxfId="10" priority="191" operator="lessThan">
      <formula>0</formula>
    </cfRule>
  </conditionalFormatting>
  <conditionalFormatting sqref="N34:O34">
    <cfRule type="cellIs" dxfId="9" priority="172" operator="greaterThan">
      <formula>0</formula>
    </cfRule>
    <cfRule type="cellIs" dxfId="8" priority="173" operator="lessThan">
      <formula>0</formula>
    </cfRule>
  </conditionalFormatting>
  <conditionalFormatting sqref="B34:L34">
    <cfRule type="cellIs" dxfId="7" priority="170" operator="greaterThan">
      <formula>0</formula>
    </cfRule>
    <cfRule type="cellIs" dxfId="6" priority="171" operator="lessThan">
      <formula>0</formula>
    </cfRule>
  </conditionalFormatting>
  <conditionalFormatting sqref="P12:Q12">
    <cfRule type="cellIs" dxfId="5" priority="12" operator="greaterThan">
      <formula>0</formula>
    </cfRule>
    <cfRule type="cellIs" dxfId="4" priority="13" operator="lessThan">
      <formula>0</formula>
    </cfRule>
  </conditionalFormatting>
  <conditionalFormatting sqref="P23:Q23">
    <cfRule type="cellIs" dxfId="3" priority="10" operator="greaterThan">
      <formula>0</formula>
    </cfRule>
    <cfRule type="cellIs" dxfId="2" priority="1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5" id="{ABB28AFE-3C6F-4EB6-B354-99B70F866B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4" id="{110E76B7-4E0B-4C3D-A4A8-E160E618B7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</xm:sqref>
        </x14:conditionalFormatting>
        <x14:conditionalFormatting xmlns:xm="http://schemas.microsoft.com/office/excel/2006/main">
          <x14:cfRule type="iconSet" priority="52" id="{7579AD17-B03B-4C48-ADA0-CD26E0FA65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1" id="{3C6E45D1-A71E-4397-BDCA-39AB9678E9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48" id="{1A191C31-54EF-4ACD-8672-34C48A9C75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C18:L18</xm:sqref>
        </x14:conditionalFormatting>
        <x14:conditionalFormatting xmlns:xm="http://schemas.microsoft.com/office/excel/2006/main">
          <x14:cfRule type="iconSet" priority="47" id="{E7EE7943-4828-4A4B-8D15-101779AB5A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</xm:sqref>
        </x14:conditionalFormatting>
        <x14:conditionalFormatting xmlns:xm="http://schemas.microsoft.com/office/excel/2006/main">
          <x14:cfRule type="iconSet" priority="45" id="{C28AA0AD-F473-42DC-A4EB-A0E63117DF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C20:L20</xm:sqref>
        </x14:conditionalFormatting>
        <x14:conditionalFormatting xmlns:xm="http://schemas.microsoft.com/office/excel/2006/main">
          <x14:cfRule type="iconSet" priority="44" id="{F61510FB-9CD3-4784-9138-BF61AD8B48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C22:L22</xm:sqref>
        </x14:conditionalFormatting>
        <x14:conditionalFormatting xmlns:xm="http://schemas.microsoft.com/office/excel/2006/main">
          <x14:cfRule type="iconSet" priority="41" id="{8629E2D8-FA20-402E-988A-55B2134424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C29:L29</xm:sqref>
        </x14:conditionalFormatting>
        <x14:conditionalFormatting xmlns:xm="http://schemas.microsoft.com/office/excel/2006/main">
          <x14:cfRule type="iconSet" priority="40" id="{0693E060-ACE6-4774-ABD7-29ECDB11FB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</xm:sqref>
        </x14:conditionalFormatting>
        <x14:conditionalFormatting xmlns:xm="http://schemas.microsoft.com/office/excel/2006/main">
          <x14:cfRule type="iconSet" priority="38" id="{34B1737B-D781-48B9-BFDF-C9EC6A543E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C31:L31</xm:sqref>
        </x14:conditionalFormatting>
        <x14:conditionalFormatting xmlns:xm="http://schemas.microsoft.com/office/excel/2006/main">
          <x14:cfRule type="iconSet" priority="37" id="{3C54684F-2043-4BF8-8221-93CB5B9CC2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C33:L33</xm:sqref>
        </x14:conditionalFormatting>
        <x14:conditionalFormatting xmlns:xm="http://schemas.microsoft.com/office/excel/2006/main">
          <x14:cfRule type="iconSet" priority="212" id="{F2FAD7D5-E6E1-4FE2-B50B-C66645B2B3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O9</xm:sqref>
        </x14:conditionalFormatting>
        <x14:conditionalFormatting xmlns:xm="http://schemas.microsoft.com/office/excel/2006/main">
          <x14:cfRule type="iconSet" priority="213" id="{255B781A-5785-4BD7-BEF4-38A592BAA9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O11</xm:sqref>
        </x14:conditionalFormatting>
        <x14:conditionalFormatting xmlns:xm="http://schemas.microsoft.com/office/excel/2006/main">
          <x14:cfRule type="iconSet" priority="214" id="{64052EBD-0303-4952-B15F-9F13492C41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</xm:sqref>
        </x14:conditionalFormatting>
        <x14:conditionalFormatting xmlns:xm="http://schemas.microsoft.com/office/excel/2006/main">
          <x14:cfRule type="iconSet" priority="215" id="{7B440260-6323-436A-94F4-BE4BB210C8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</xm:sqref>
        </x14:conditionalFormatting>
        <x14:conditionalFormatting xmlns:xm="http://schemas.microsoft.com/office/excel/2006/main">
          <x14:cfRule type="iconSet" priority="216" id="{DC4FA5D0-4CD3-40D3-94E8-322FE6C467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</xm:sqref>
        </x14:conditionalFormatting>
        <x14:conditionalFormatting xmlns:xm="http://schemas.microsoft.com/office/excel/2006/main">
          <x14:cfRule type="iconSet" priority="217" id="{1A5AAC2F-8B26-44DD-8332-1E33332997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</xm:sqref>
        </x14:conditionalFormatting>
        <x14:conditionalFormatting xmlns:xm="http://schemas.microsoft.com/office/excel/2006/main">
          <x14:cfRule type="iconSet" priority="34" id="{C9475C1C-E551-48AF-B61E-1CF231CE9C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K7:L7</xm:sqref>
        </x14:conditionalFormatting>
        <x14:conditionalFormatting xmlns:xm="http://schemas.microsoft.com/office/excel/2006/main">
          <x14:cfRule type="iconSet" priority="33" id="{5F84C29B-3533-41FA-9E95-687252A886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K9:L9</xm:sqref>
        </x14:conditionalFormatting>
        <x14:conditionalFormatting xmlns:xm="http://schemas.microsoft.com/office/excel/2006/main">
          <x14:cfRule type="iconSet" priority="32" id="{0927297A-49E8-40AE-97F4-BC662DC4C4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K11:L11</xm:sqref>
        </x14:conditionalFormatting>
        <x14:conditionalFormatting xmlns:xm="http://schemas.microsoft.com/office/excel/2006/main">
          <x14:cfRule type="iconSet" priority="9" id="{AE63E27D-878B-43C3-A4DE-B922F816D2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99C0609-B6CD-4689-9AC7-541FF0217D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P9:Q9</xm:sqref>
        </x14:conditionalFormatting>
        <x14:conditionalFormatting xmlns:xm="http://schemas.microsoft.com/office/excel/2006/main">
          <x14:cfRule type="iconSet" priority="7" id="{F4FBD849-47CF-464E-93D6-1ECA2E3211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P11:Q11</xm:sqref>
        </x14:conditionalFormatting>
        <x14:conditionalFormatting xmlns:xm="http://schemas.microsoft.com/office/excel/2006/main">
          <x14:cfRule type="iconSet" priority="6" id="{F974D057-3155-48FC-BD4E-096951C9293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Q18</xm:sqref>
        </x14:conditionalFormatting>
        <x14:conditionalFormatting xmlns:xm="http://schemas.microsoft.com/office/excel/2006/main">
          <x14:cfRule type="iconSet" priority="5" id="{719ECE97-AE17-4FDB-87BC-52DEE8C1E8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P20:Q20</xm:sqref>
        </x14:conditionalFormatting>
        <x14:conditionalFormatting xmlns:xm="http://schemas.microsoft.com/office/excel/2006/main">
          <x14:cfRule type="iconSet" priority="4" id="{679A4456-DB93-4B20-A3B6-0F72117B55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P22:Q22</xm:sqref>
        </x14:conditionalFormatting>
        <x14:conditionalFormatting xmlns:xm="http://schemas.microsoft.com/office/excel/2006/main">
          <x14:cfRule type="iconSet" priority="3" id="{72E3AD80-63B4-41B2-909D-FE83BC147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Q29</xm:sqref>
        </x14:conditionalFormatting>
        <x14:conditionalFormatting xmlns:xm="http://schemas.microsoft.com/office/excel/2006/main">
          <x14:cfRule type="iconSet" priority="2" id="{BD74AA5B-C137-457C-AC7A-519CDB4A57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P31:Q31</xm:sqref>
        </x14:conditionalFormatting>
        <x14:conditionalFormatting xmlns:xm="http://schemas.microsoft.com/office/excel/2006/main">
          <x14:cfRule type="iconSet" priority="1" id="{0AA7D3BA-266F-41D4-AF29-2DEB92C1BD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P33:Q33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AK68"/>
  <sheetViews>
    <sheetView showGridLines="0" topLeftCell="A46" workbookViewId="0">
      <selection activeCell="T70" sqref="T70"/>
    </sheetView>
  </sheetViews>
  <sheetFormatPr defaultRowHeight="15" x14ac:dyDescent="0.25"/>
  <cols>
    <col min="1" max="1" width="18.7109375" customWidth="1"/>
    <col min="11" max="11" width="9.85546875" style="65" customWidth="1"/>
    <col min="12" max="12" width="1.7109375" customWidth="1"/>
    <col min="13" max="13" width="18.7109375" hidden="1" customWidth="1"/>
    <col min="23" max="23" width="10.140625" style="65" customWidth="1"/>
    <col min="24" max="24" width="1.7109375" customWidth="1"/>
    <col min="34" max="34" width="9.85546875" style="65" customWidth="1"/>
    <col min="37" max="37" width="9.140625" style="158"/>
  </cols>
  <sheetData>
    <row r="1" spans="1:37" ht="15.75" x14ac:dyDescent="0.25">
      <c r="A1" s="6" t="s">
        <v>123</v>
      </c>
    </row>
    <row r="3" spans="1:37" ht="15.75" thickBot="1" x14ac:dyDescent="0.3">
      <c r="K3" s="159" t="s">
        <v>1</v>
      </c>
      <c r="W3" s="206">
        <v>1000</v>
      </c>
      <c r="AH3" s="206" t="s">
        <v>53</v>
      </c>
    </row>
    <row r="4" spans="1:37" ht="20.100000000000001" customHeight="1" x14ac:dyDescent="0.25">
      <c r="A4" s="379" t="s">
        <v>3</v>
      </c>
      <c r="B4" s="381" t="s">
        <v>78</v>
      </c>
      <c r="C4" s="382"/>
      <c r="D4" s="382"/>
      <c r="E4" s="382"/>
      <c r="F4" s="382"/>
      <c r="G4" s="382"/>
      <c r="H4" s="382"/>
      <c r="I4" s="382"/>
      <c r="J4" s="383"/>
      <c r="K4" s="384" t="s">
        <v>116</v>
      </c>
      <c r="M4" s="386" t="s">
        <v>3</v>
      </c>
      <c r="N4" s="388" t="s">
        <v>78</v>
      </c>
      <c r="O4" s="382"/>
      <c r="P4" s="382"/>
      <c r="Q4" s="382"/>
      <c r="R4" s="382"/>
      <c r="S4" s="382"/>
      <c r="T4" s="382"/>
      <c r="U4" s="382"/>
      <c r="V4" s="383"/>
      <c r="W4" s="384" t="s">
        <v>116</v>
      </c>
      <c r="Y4" s="388" t="s">
        <v>78</v>
      </c>
      <c r="Z4" s="382"/>
      <c r="AA4" s="382"/>
      <c r="AB4" s="382"/>
      <c r="AC4" s="382"/>
      <c r="AD4" s="382"/>
      <c r="AE4" s="382"/>
      <c r="AF4" s="382"/>
      <c r="AG4" s="383"/>
      <c r="AH4" s="384" t="s">
        <v>116</v>
      </c>
    </row>
    <row r="5" spans="1:37" ht="20.100000000000001" customHeight="1" thickBot="1" x14ac:dyDescent="0.3">
      <c r="A5" s="380"/>
      <c r="B5" s="148">
        <v>2010</v>
      </c>
      <c r="C5" s="214">
        <v>2011</v>
      </c>
      <c r="D5" s="214">
        <v>2012</v>
      </c>
      <c r="E5" s="214">
        <v>2013</v>
      </c>
      <c r="F5" s="214">
        <v>2014</v>
      </c>
      <c r="G5" s="214">
        <v>2015</v>
      </c>
      <c r="H5" s="214">
        <v>2016</v>
      </c>
      <c r="I5" s="214">
        <v>2017</v>
      </c>
      <c r="J5" s="211">
        <v>2018</v>
      </c>
      <c r="K5" s="385"/>
      <c r="M5" s="387"/>
      <c r="N5" s="36">
        <v>2010</v>
      </c>
      <c r="O5" s="214">
        <v>2011</v>
      </c>
      <c r="P5" s="214">
        <v>2012</v>
      </c>
      <c r="Q5" s="214">
        <v>2013</v>
      </c>
      <c r="R5" s="214">
        <v>2014</v>
      </c>
      <c r="S5" s="214">
        <v>2015</v>
      </c>
      <c r="T5" s="214">
        <v>2016</v>
      </c>
      <c r="U5" s="214">
        <v>2017</v>
      </c>
      <c r="V5" s="211">
        <v>2018</v>
      </c>
      <c r="W5" s="385"/>
      <c r="Y5" s="36">
        <v>2010</v>
      </c>
      <c r="Z5" s="214">
        <v>2011</v>
      </c>
      <c r="AA5" s="214">
        <v>2012</v>
      </c>
      <c r="AB5" s="214">
        <v>2013</v>
      </c>
      <c r="AC5" s="214">
        <v>2014</v>
      </c>
      <c r="AD5" s="214">
        <v>2015</v>
      </c>
      <c r="AE5" s="214">
        <v>2016</v>
      </c>
      <c r="AF5" s="300">
        <v>2017</v>
      </c>
      <c r="AG5" s="211">
        <v>2018</v>
      </c>
      <c r="AH5" s="385"/>
      <c r="AK5" s="160"/>
    </row>
    <row r="6" spans="1:37" ht="3" customHeight="1" thickBot="1" x14ac:dyDescent="0.3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207"/>
      <c r="L6" s="8"/>
      <c r="M6" s="161"/>
      <c r="N6" s="186">
        <v>2010</v>
      </c>
      <c r="O6" s="186">
        <v>2011</v>
      </c>
      <c r="P6" s="186">
        <v>2012</v>
      </c>
      <c r="Q6" s="186"/>
      <c r="R6" s="186"/>
      <c r="S6" s="186"/>
      <c r="T6" s="186"/>
      <c r="U6" s="186"/>
      <c r="V6" s="186"/>
      <c r="W6" s="205"/>
      <c r="X6" s="8"/>
      <c r="Y6" s="186"/>
      <c r="Z6" s="186"/>
      <c r="AA6" s="186"/>
      <c r="AB6" s="186"/>
      <c r="AC6" s="186"/>
      <c r="AD6" s="186"/>
      <c r="AE6" s="186"/>
      <c r="AF6" s="186"/>
      <c r="AG6" s="186"/>
      <c r="AH6" s="207"/>
    </row>
    <row r="7" spans="1:37" ht="20.100000000000001" customHeight="1" x14ac:dyDescent="0.25">
      <c r="A7" s="177" t="s">
        <v>79</v>
      </c>
      <c r="B7" s="172">
        <v>162618.44999999995</v>
      </c>
      <c r="C7" s="255">
        <v>156534.06999999998</v>
      </c>
      <c r="D7" s="255">
        <v>239190.1999999999</v>
      </c>
      <c r="E7" s="255">
        <v>213768.74999999997</v>
      </c>
      <c r="F7" s="255">
        <v>196345.2</v>
      </c>
      <c r="G7" s="255">
        <v>183217.2099999999</v>
      </c>
      <c r="H7" s="255">
        <v>164257.34999999992</v>
      </c>
      <c r="I7" s="255">
        <v>194055.48999999996</v>
      </c>
      <c r="J7" s="169">
        <v>214851.24000000002</v>
      </c>
      <c r="K7" s="104">
        <f>IF(J7="","",(J7-I7)/I7)</f>
        <v>0.1071639354289851</v>
      </c>
      <c r="M7" s="163" t="s">
        <v>79</v>
      </c>
      <c r="N7" s="172">
        <v>37448.925000000003</v>
      </c>
      <c r="O7" s="255">
        <v>38839.965999999986</v>
      </c>
      <c r="P7" s="255">
        <v>43280.928999999975</v>
      </c>
      <c r="Q7" s="255">
        <v>45616.113000000012</v>
      </c>
      <c r="R7" s="255">
        <v>47446.346999999972</v>
      </c>
      <c r="S7" s="255">
        <v>44866.651000000042</v>
      </c>
      <c r="T7" s="255">
        <v>44711.127000000008</v>
      </c>
      <c r="U7" s="255">
        <v>48715.461000000032</v>
      </c>
      <c r="V7" s="169">
        <v>54520.347000000009</v>
      </c>
      <c r="W7" s="104">
        <f>IF(V7="","",(V7-U7)/U7)</f>
        <v>0.11915900785584217</v>
      </c>
      <c r="Y7" s="181">
        <f t="shared" ref="Y7:AG7" si="0">(N7/B7)*10</f>
        <v>2.3028706152346192</v>
      </c>
      <c r="Z7" s="258">
        <f t="shared" si="0"/>
        <v>2.4812467982209876</v>
      </c>
      <c r="AA7" s="258">
        <f t="shared" si="0"/>
        <v>1.8094775204000828</v>
      </c>
      <c r="AB7" s="258">
        <f t="shared" si="0"/>
        <v>2.1338999736865198</v>
      </c>
      <c r="AC7" s="258">
        <f t="shared" si="0"/>
        <v>2.4164760330275441</v>
      </c>
      <c r="AD7" s="258">
        <f t="shared" si="0"/>
        <v>2.4488229571883595</v>
      </c>
      <c r="AE7" s="258">
        <f t="shared" si="0"/>
        <v>2.7220168229914843</v>
      </c>
      <c r="AF7" s="258">
        <f t="shared" si="0"/>
        <v>2.5103881884506358</v>
      </c>
      <c r="AG7" s="258">
        <f t="shared" si="0"/>
        <v>2.537585866388298</v>
      </c>
      <c r="AH7" s="104">
        <f>IF(AG7="","",(AG7-AF7)/AF7)</f>
        <v>1.0834052702601361E-2</v>
      </c>
      <c r="AK7"/>
    </row>
    <row r="8" spans="1:37" ht="20.100000000000001" customHeight="1" x14ac:dyDescent="0.25">
      <c r="A8" s="178" t="s">
        <v>80</v>
      </c>
      <c r="B8" s="174">
        <v>161664.07999999981</v>
      </c>
      <c r="C8" s="256">
        <v>214997.14</v>
      </c>
      <c r="D8" s="256">
        <v>230196.23999999993</v>
      </c>
      <c r="E8" s="256">
        <v>260171.31000000006</v>
      </c>
      <c r="F8" s="256">
        <v>219768.14999999994</v>
      </c>
      <c r="G8" s="256">
        <v>191622.89999999979</v>
      </c>
      <c r="H8" s="256">
        <v>187047.40999999992</v>
      </c>
      <c r="I8" s="256">
        <v>188848.72999999998</v>
      </c>
      <c r="J8" s="3">
        <v>249696.13999999996</v>
      </c>
      <c r="K8" s="92">
        <f t="shared" ref="K8:K23" si="1">IF(J8="","",(J8-I8)/I8)</f>
        <v>0.32220184906724014</v>
      </c>
      <c r="M8" s="163" t="s">
        <v>80</v>
      </c>
      <c r="N8" s="174">
        <v>39208.55799999999</v>
      </c>
      <c r="O8" s="256">
        <v>43534.874999999993</v>
      </c>
      <c r="P8" s="256">
        <v>46936.957999999977</v>
      </c>
      <c r="Q8" s="256">
        <v>51921.968000000052</v>
      </c>
      <c r="R8" s="256">
        <v>51933.389000000017</v>
      </c>
      <c r="S8" s="256">
        <v>46937.144999999968</v>
      </c>
      <c r="T8" s="256">
        <v>48450.945</v>
      </c>
      <c r="U8" s="256">
        <v>48858.219999999921</v>
      </c>
      <c r="V8" s="3">
        <v>57875.817000000032</v>
      </c>
      <c r="W8" s="92">
        <f t="shared" ref="W8:W23" si="2">IF(V8="","",(V8-U8)/U8)</f>
        <v>0.18456662972986174</v>
      </c>
      <c r="Y8" s="183">
        <f t="shared" ref="Y8:Y22" si="3">(N8/B8)*10</f>
        <v>2.425310433832923</v>
      </c>
      <c r="Z8" s="259">
        <f t="shared" ref="Z8:Z22" si="4">(O8/C8)*10</f>
        <v>2.0249048429202356</v>
      </c>
      <c r="AA8" s="259">
        <f t="shared" ref="AA8:AA22" si="5">(P8/D8)*10</f>
        <v>2.0389975961379729</v>
      </c>
      <c r="AB8" s="259">
        <f t="shared" ref="AB8:AB22" si="6">(Q8/E8)*10</f>
        <v>1.9956838438488873</v>
      </c>
      <c r="AC8" s="259">
        <f t="shared" ref="AC8:AC22" si="7">(R8/F8)*10</f>
        <v>2.3630989749879605</v>
      </c>
      <c r="AD8" s="259">
        <f t="shared" ref="AD8:AD22" si="8">(S8/G8)*10</f>
        <v>2.4494538492006965</v>
      </c>
      <c r="AE8" s="259">
        <f t="shared" ref="AE8:AE22" si="9">(T8/H8)*10</f>
        <v>2.5903029076959698</v>
      </c>
      <c r="AF8" s="259">
        <f t="shared" ref="AF8:AF22" si="10">(U8/I8)*10</f>
        <v>2.5871616928533188</v>
      </c>
      <c r="AG8" s="259">
        <f t="shared" ref="AG8:AG23" si="11">IF(J8="","",(V8/J8)*10)</f>
        <v>2.3178498874672249</v>
      </c>
      <c r="AH8" s="92">
        <f t="shared" ref="AH8:AH23" si="12">IF(AG8="","",(AG8-AF8)/AF8)</f>
        <v>-0.10409546729531093</v>
      </c>
      <c r="AK8"/>
    </row>
    <row r="9" spans="1:37" ht="20.100000000000001" customHeight="1" x14ac:dyDescent="0.25">
      <c r="A9" s="178" t="s">
        <v>81</v>
      </c>
      <c r="B9" s="174">
        <v>247651.7600000001</v>
      </c>
      <c r="C9" s="256">
        <v>229392.75000000003</v>
      </c>
      <c r="D9" s="256">
        <v>306569.51000000007</v>
      </c>
      <c r="E9" s="256">
        <v>231638.53999999992</v>
      </c>
      <c r="F9" s="256">
        <v>216803.50000000012</v>
      </c>
      <c r="G9" s="256">
        <v>258485.74000000011</v>
      </c>
      <c r="H9" s="256">
        <v>249367.7099999999</v>
      </c>
      <c r="I9" s="256">
        <v>242216.77999999974</v>
      </c>
      <c r="J9" s="3">
        <v>243694.87999999992</v>
      </c>
      <c r="K9" s="92">
        <f t="shared" si="1"/>
        <v>6.1023848141329518E-3</v>
      </c>
      <c r="M9" s="163" t="s">
        <v>81</v>
      </c>
      <c r="N9" s="174">
        <v>51168.47700000005</v>
      </c>
      <c r="O9" s="256">
        <v>49454.935999999994</v>
      </c>
      <c r="P9" s="256">
        <v>57419.120999999985</v>
      </c>
      <c r="Q9" s="256">
        <v>50259.945</v>
      </c>
      <c r="R9" s="256">
        <v>50881.621999999916</v>
      </c>
      <c r="S9" s="256">
        <v>62257.105999999985</v>
      </c>
      <c r="T9" s="256">
        <v>56391.371000000021</v>
      </c>
      <c r="U9" s="256">
        <v>66195.982999999935</v>
      </c>
      <c r="V9" s="3">
        <v>65025.816000000064</v>
      </c>
      <c r="W9" s="92">
        <f t="shared" si="2"/>
        <v>-1.7677311325671703E-2</v>
      </c>
      <c r="Y9" s="183">
        <f t="shared" si="3"/>
        <v>2.0661463096406028</v>
      </c>
      <c r="Z9" s="259">
        <f t="shared" si="4"/>
        <v>2.1559066709824086</v>
      </c>
      <c r="AA9" s="259">
        <f t="shared" si="5"/>
        <v>1.8729560222737081</v>
      </c>
      <c r="AB9" s="259">
        <f t="shared" si="6"/>
        <v>2.1697574591861963</v>
      </c>
      <c r="AC9" s="259">
        <f t="shared" si="7"/>
        <v>2.3469003959806871</v>
      </c>
      <c r="AD9" s="259">
        <f t="shared" si="8"/>
        <v>2.4085315499415931</v>
      </c>
      <c r="AE9" s="259">
        <f t="shared" si="9"/>
        <v>2.2613742172152138</v>
      </c>
      <c r="AF9" s="259">
        <f t="shared" si="10"/>
        <v>2.7329230865012737</v>
      </c>
      <c r="AG9" s="259">
        <f t="shared" si="11"/>
        <v>2.6683291827879225</v>
      </c>
      <c r="AH9" s="92">
        <f t="shared" si="12"/>
        <v>-2.363546344659307E-2</v>
      </c>
      <c r="AK9"/>
    </row>
    <row r="10" spans="1:37" ht="20.100000000000001" customHeight="1" x14ac:dyDescent="0.25">
      <c r="A10" s="178" t="s">
        <v>82</v>
      </c>
      <c r="B10" s="174">
        <v>215335.86</v>
      </c>
      <c r="C10" s="256">
        <v>234500.52</v>
      </c>
      <c r="D10" s="256">
        <v>245047.83999999971</v>
      </c>
      <c r="E10" s="256">
        <v>295201.40999999992</v>
      </c>
      <c r="F10" s="256">
        <v>217619.5400000001</v>
      </c>
      <c r="G10" s="256">
        <v>264598.62000000005</v>
      </c>
      <c r="H10" s="256">
        <v>251381.47999999989</v>
      </c>
      <c r="I10" s="256">
        <v>226622.11000000019</v>
      </c>
      <c r="J10" s="3">
        <v>281533.78000000014</v>
      </c>
      <c r="K10" s="92">
        <f t="shared" si="1"/>
        <v>0.2423049983957872</v>
      </c>
      <c r="M10" s="163" t="s">
        <v>82</v>
      </c>
      <c r="N10" s="174">
        <v>46025.074999999961</v>
      </c>
      <c r="O10" s="256">
        <v>44904.889000000003</v>
      </c>
      <c r="P10" s="256">
        <v>48943.746000000036</v>
      </c>
      <c r="Q10" s="256">
        <v>56740.441000000035</v>
      </c>
      <c r="R10" s="256">
        <v>53780.95900000001</v>
      </c>
      <c r="S10" s="256">
        <v>62171.204999999944</v>
      </c>
      <c r="T10" s="256">
        <v>54331.439000000013</v>
      </c>
      <c r="U10" s="256">
        <v>53474.598999999987</v>
      </c>
      <c r="V10" s="3">
        <v>64934.167000000059</v>
      </c>
      <c r="W10" s="92">
        <f t="shared" si="2"/>
        <v>0.21429927880338243</v>
      </c>
      <c r="Y10" s="183">
        <f t="shared" si="3"/>
        <v>2.1373623046342565</v>
      </c>
      <c r="Z10" s="259">
        <f t="shared" si="4"/>
        <v>1.914916393362369</v>
      </c>
      <c r="AA10" s="259">
        <f t="shared" si="5"/>
        <v>1.9973139122548518</v>
      </c>
      <c r="AB10" s="259">
        <f t="shared" si="6"/>
        <v>1.9220924791653282</v>
      </c>
      <c r="AC10" s="259">
        <f t="shared" si="7"/>
        <v>2.4713295046942929</v>
      </c>
      <c r="AD10" s="259">
        <f t="shared" si="8"/>
        <v>2.3496420729631899</v>
      </c>
      <c r="AE10" s="259">
        <f t="shared" si="9"/>
        <v>2.1613143100279322</v>
      </c>
      <c r="AF10" s="259">
        <f t="shared" si="10"/>
        <v>2.3596373275317197</v>
      </c>
      <c r="AG10" s="259">
        <f t="shared" si="11"/>
        <v>2.3064431912930674</v>
      </c>
      <c r="AH10" s="92">
        <f t="shared" si="12"/>
        <v>-2.2543352581345894E-2</v>
      </c>
      <c r="AK10"/>
    </row>
    <row r="11" spans="1:37" ht="20.100000000000001" customHeight="1" x14ac:dyDescent="0.25">
      <c r="A11" s="178" t="s">
        <v>83</v>
      </c>
      <c r="B11" s="174">
        <v>222013.68</v>
      </c>
      <c r="C11" s="256">
        <v>263893.25999999989</v>
      </c>
      <c r="D11" s="256">
        <v>299190.6300000003</v>
      </c>
      <c r="E11" s="256">
        <v>256106.34999999966</v>
      </c>
      <c r="F11" s="256">
        <v>230811.05</v>
      </c>
      <c r="G11" s="256">
        <v>216672.04999999973</v>
      </c>
      <c r="H11" s="256">
        <v>236692.25999999989</v>
      </c>
      <c r="I11" s="256">
        <v>262293.9499999999</v>
      </c>
      <c r="J11" s="3">
        <v>263610.28999999957</v>
      </c>
      <c r="K11" s="92">
        <f t="shared" si="1"/>
        <v>5.0185679082558974E-3</v>
      </c>
      <c r="M11" s="163" t="s">
        <v>83</v>
      </c>
      <c r="N11" s="174">
        <v>47205.19600000004</v>
      </c>
      <c r="O11" s="256">
        <v>52842.769000000008</v>
      </c>
      <c r="P11" s="256">
        <v>54431.923000000046</v>
      </c>
      <c r="Q11" s="256">
        <v>55981.48</v>
      </c>
      <c r="R11" s="256">
        <v>55053.410000000054</v>
      </c>
      <c r="S11" s="256">
        <v>55267.650999999962</v>
      </c>
      <c r="T11" s="256">
        <v>56011.776000000005</v>
      </c>
      <c r="U11" s="256">
        <v>66504.615000000049</v>
      </c>
      <c r="V11" s="3">
        <v>64778.148000000074</v>
      </c>
      <c r="W11" s="92">
        <f t="shared" si="2"/>
        <v>-2.5960108181965626E-2</v>
      </c>
      <c r="Y11" s="183">
        <f t="shared" si="3"/>
        <v>2.1262291584914967</v>
      </c>
      <c r="Z11" s="259">
        <f t="shared" si="4"/>
        <v>2.002429656596763</v>
      </c>
      <c r="AA11" s="259">
        <f t="shared" si="5"/>
        <v>1.8193057382846511</v>
      </c>
      <c r="AB11" s="259">
        <f t="shared" si="6"/>
        <v>2.185868487837185</v>
      </c>
      <c r="AC11" s="259">
        <f t="shared" si="7"/>
        <v>2.3852155258597914</v>
      </c>
      <c r="AD11" s="259">
        <f t="shared" si="8"/>
        <v>2.5507512851796084</v>
      </c>
      <c r="AE11" s="259">
        <f t="shared" si="9"/>
        <v>2.3664388518661332</v>
      </c>
      <c r="AF11" s="259">
        <f t="shared" si="10"/>
        <v>2.5354993891395541</v>
      </c>
      <c r="AG11" s="259">
        <f t="shared" si="11"/>
        <v>2.4573451969572271</v>
      </c>
      <c r="AH11" s="92">
        <f t="shared" si="12"/>
        <v>-3.0823983834146917E-2</v>
      </c>
      <c r="AK11"/>
    </row>
    <row r="12" spans="1:37" ht="20.100000000000001" customHeight="1" x14ac:dyDescent="0.25">
      <c r="A12" s="178" t="s">
        <v>84</v>
      </c>
      <c r="B12" s="174">
        <v>215680.73000000007</v>
      </c>
      <c r="C12" s="256">
        <v>298357.37000000005</v>
      </c>
      <c r="D12" s="256">
        <v>243274.90999999974</v>
      </c>
      <c r="E12" s="256">
        <v>242334.35000000021</v>
      </c>
      <c r="F12" s="256">
        <v>229301.40999999997</v>
      </c>
      <c r="G12" s="256">
        <v>227631.27999999985</v>
      </c>
      <c r="H12" s="256">
        <v>210682.02999999985</v>
      </c>
      <c r="I12" s="256">
        <v>280992.60000000003</v>
      </c>
      <c r="J12" s="3">
        <v>257614.78999999978</v>
      </c>
      <c r="K12" s="92">
        <f t="shared" si="1"/>
        <v>-8.3197244340243323E-2</v>
      </c>
      <c r="M12" s="163" t="s">
        <v>84</v>
      </c>
      <c r="N12" s="174">
        <v>45837.497000000039</v>
      </c>
      <c r="O12" s="256">
        <v>51105.701000000001</v>
      </c>
      <c r="P12" s="256">
        <v>50899.00499999999</v>
      </c>
      <c r="Q12" s="256">
        <v>50438.382000000049</v>
      </c>
      <c r="R12" s="256">
        <v>52151.921999999926</v>
      </c>
      <c r="S12" s="256">
        <v>56091.163000000008</v>
      </c>
      <c r="T12" s="256">
        <v>52692.622000000047</v>
      </c>
      <c r="U12" s="256">
        <v>64661.499000000003</v>
      </c>
      <c r="V12" s="3">
        <v>63228.906000000039</v>
      </c>
      <c r="W12" s="92">
        <f t="shared" si="2"/>
        <v>-2.2155270480196637E-2</v>
      </c>
      <c r="Y12" s="183">
        <f t="shared" si="3"/>
        <v>2.1252476751168277</v>
      </c>
      <c r="Z12" s="259">
        <f t="shared" si="4"/>
        <v>1.7129022487361378</v>
      </c>
      <c r="AA12" s="259">
        <f t="shared" si="5"/>
        <v>2.0922422702776888</v>
      </c>
      <c r="AB12" s="259">
        <f t="shared" si="6"/>
        <v>2.0813550369561726</v>
      </c>
      <c r="AC12" s="259">
        <f t="shared" si="7"/>
        <v>2.2743829617096525</v>
      </c>
      <c r="AD12" s="259">
        <f t="shared" si="8"/>
        <v>2.4641236916121563</v>
      </c>
      <c r="AE12" s="259">
        <f t="shared" si="9"/>
        <v>2.5010496623751006</v>
      </c>
      <c r="AF12" s="259">
        <f t="shared" si="10"/>
        <v>2.3011815613649613</v>
      </c>
      <c r="AG12" s="259">
        <f t="shared" si="11"/>
        <v>2.4543973581641061</v>
      </c>
      <c r="AH12" s="92">
        <f t="shared" si="12"/>
        <v>6.6581359494408507E-2</v>
      </c>
      <c r="AK12"/>
    </row>
    <row r="13" spans="1:37" ht="20.100000000000001" customHeight="1" x14ac:dyDescent="0.25">
      <c r="A13" s="178" t="s">
        <v>85</v>
      </c>
      <c r="B13" s="174">
        <v>248639.30000000008</v>
      </c>
      <c r="C13" s="256">
        <v>301296.24000000011</v>
      </c>
      <c r="D13" s="256">
        <v>302219.03000000003</v>
      </c>
      <c r="E13" s="256">
        <v>271364.13999999984</v>
      </c>
      <c r="F13" s="256">
        <v>280219.00999999989</v>
      </c>
      <c r="G13" s="256">
        <v>268822.42000000004</v>
      </c>
      <c r="H13" s="256">
        <v>250779.80999999988</v>
      </c>
      <c r="I13" s="256">
        <v>255895.56999999989</v>
      </c>
      <c r="J13" s="3">
        <v>258644.39999999985</v>
      </c>
      <c r="K13" s="92">
        <f t="shared" si="1"/>
        <v>1.0741999167863513E-2</v>
      </c>
      <c r="M13" s="163" t="s">
        <v>85</v>
      </c>
      <c r="N13" s="174">
        <v>54364.509000000027</v>
      </c>
      <c r="O13" s="256">
        <v>59788.318999999996</v>
      </c>
      <c r="P13" s="256">
        <v>62714.63899999993</v>
      </c>
      <c r="Q13" s="256">
        <v>65018.055000000037</v>
      </c>
      <c r="R13" s="256">
        <v>69122.01800000004</v>
      </c>
      <c r="S13" s="256">
        <v>69013.110000000117</v>
      </c>
      <c r="T13" s="256">
        <v>62459.188000000002</v>
      </c>
      <c r="U13" s="256">
        <v>64960.082000000002</v>
      </c>
      <c r="V13" s="3">
        <v>69406.631999999954</v>
      </c>
      <c r="W13" s="92">
        <f t="shared" si="2"/>
        <v>6.8450498569259069E-2</v>
      </c>
      <c r="Y13" s="183">
        <f t="shared" si="3"/>
        <v>2.1864809384518056</v>
      </c>
      <c r="Z13" s="259">
        <f t="shared" si="4"/>
        <v>1.9843699011975713</v>
      </c>
      <c r="AA13" s="259">
        <f t="shared" si="5"/>
        <v>2.0751386502696381</v>
      </c>
      <c r="AB13" s="259">
        <f t="shared" si="6"/>
        <v>2.3959707793373171</v>
      </c>
      <c r="AC13" s="259">
        <f t="shared" si="7"/>
        <v>2.4667140890976693</v>
      </c>
      <c r="AD13" s="259">
        <f t="shared" si="8"/>
        <v>2.5672378814237335</v>
      </c>
      <c r="AE13" s="259">
        <f t="shared" si="9"/>
        <v>2.4905987447713605</v>
      </c>
      <c r="AF13" s="259">
        <f t="shared" si="10"/>
        <v>2.5385387484433601</v>
      </c>
      <c r="AG13" s="259">
        <f t="shared" si="11"/>
        <v>2.6834770828210468</v>
      </c>
      <c r="AH13" s="92">
        <f t="shared" si="12"/>
        <v>5.7095182993193744E-2</v>
      </c>
      <c r="AK13"/>
    </row>
    <row r="14" spans="1:37" ht="20.100000000000001" customHeight="1" x14ac:dyDescent="0.25">
      <c r="A14" s="178" t="s">
        <v>86</v>
      </c>
      <c r="B14" s="174">
        <v>188089.6999999999</v>
      </c>
      <c r="C14" s="256">
        <v>220263.89</v>
      </c>
      <c r="D14" s="256">
        <v>238438.41000000006</v>
      </c>
      <c r="E14" s="256">
        <v>192903.74999999985</v>
      </c>
      <c r="F14" s="256">
        <v>168311.4199999999</v>
      </c>
      <c r="G14" s="256">
        <v>186814.79000000024</v>
      </c>
      <c r="H14" s="256">
        <v>210054.59999999992</v>
      </c>
      <c r="I14" s="256">
        <v>217088.89999999976</v>
      </c>
      <c r="J14" s="3">
        <v>216856.97999999995</v>
      </c>
      <c r="K14" s="92">
        <f t="shared" si="1"/>
        <v>-1.0683180945677525E-3</v>
      </c>
      <c r="M14" s="163" t="s">
        <v>86</v>
      </c>
      <c r="N14" s="174">
        <v>39184.329000000012</v>
      </c>
      <c r="O14" s="256">
        <v>43186.20999999997</v>
      </c>
      <c r="P14" s="256">
        <v>48896.256000000016</v>
      </c>
      <c r="Q14" s="256">
        <v>49231.409</v>
      </c>
      <c r="R14" s="256">
        <v>41790.908999999992</v>
      </c>
      <c r="S14" s="256">
        <v>45062.92500000001</v>
      </c>
      <c r="T14" s="256">
        <v>49950.609999999986</v>
      </c>
      <c r="U14" s="256">
        <v>51185.558999999957</v>
      </c>
      <c r="V14" s="3">
        <v>56163.129999999983</v>
      </c>
      <c r="W14" s="92">
        <f t="shared" si="2"/>
        <v>9.7245611794530354E-2</v>
      </c>
      <c r="Y14" s="183">
        <f t="shared" si="3"/>
        <v>2.0832788291969222</v>
      </c>
      <c r="Z14" s="259">
        <f t="shared" si="4"/>
        <v>1.9606577364996127</v>
      </c>
      <c r="AA14" s="259">
        <f t="shared" si="5"/>
        <v>2.0506870516373601</v>
      </c>
      <c r="AB14" s="259">
        <f t="shared" si="6"/>
        <v>2.5521229628765663</v>
      </c>
      <c r="AC14" s="259">
        <f t="shared" si="7"/>
        <v>2.4829514836248197</v>
      </c>
      <c r="AD14" s="259">
        <f t="shared" si="8"/>
        <v>2.412171166961671</v>
      </c>
      <c r="AE14" s="259">
        <f t="shared" si="9"/>
        <v>2.3779822008182636</v>
      </c>
      <c r="AF14" s="259">
        <f t="shared" si="10"/>
        <v>2.3578155769364537</v>
      </c>
      <c r="AG14" s="259">
        <f t="shared" si="11"/>
        <v>2.5898695997703185</v>
      </c>
      <c r="AH14" s="92">
        <f t="shared" si="12"/>
        <v>9.841907276538403E-2</v>
      </c>
      <c r="AK14"/>
    </row>
    <row r="15" spans="1:37" ht="20.100000000000001" customHeight="1" x14ac:dyDescent="0.25">
      <c r="A15" s="178" t="s">
        <v>87</v>
      </c>
      <c r="B15" s="174">
        <v>276286.43999999977</v>
      </c>
      <c r="C15" s="256">
        <v>291231.52999999991</v>
      </c>
      <c r="D15" s="256">
        <v>295760.24000000017</v>
      </c>
      <c r="E15" s="256">
        <v>290599.48999999982</v>
      </c>
      <c r="F15" s="256">
        <v>290227.67999999964</v>
      </c>
      <c r="G15" s="256">
        <v>248925.34999999977</v>
      </c>
      <c r="H15" s="256">
        <v>261701.74000000011</v>
      </c>
      <c r="I15" s="256">
        <v>270035.33999999985</v>
      </c>
      <c r="J15" s="3">
        <v>219679.95000000013</v>
      </c>
      <c r="K15" s="92">
        <f t="shared" si="1"/>
        <v>-0.18647703667231019</v>
      </c>
      <c r="M15" s="163" t="s">
        <v>87</v>
      </c>
      <c r="N15" s="174">
        <v>64657.764999999978</v>
      </c>
      <c r="O15" s="256">
        <v>67014.460999999996</v>
      </c>
      <c r="P15" s="256">
        <v>62417.526999999995</v>
      </c>
      <c r="Q15" s="256">
        <v>71596.117000000057</v>
      </c>
      <c r="R15" s="256">
        <v>76295.819000000003</v>
      </c>
      <c r="S15" s="256">
        <v>70793.574000000022</v>
      </c>
      <c r="T15" s="256">
        <v>69747.713000000032</v>
      </c>
      <c r="U15" s="256">
        <v>72154.198999999877</v>
      </c>
      <c r="V15" s="3">
        <v>67709.387999999904</v>
      </c>
      <c r="W15" s="92">
        <f t="shared" si="2"/>
        <v>-6.1601556965520193E-2</v>
      </c>
      <c r="Y15" s="183">
        <f t="shared" si="3"/>
        <v>2.3402438787802988</v>
      </c>
      <c r="Z15" s="259">
        <f t="shared" si="4"/>
        <v>2.3010716250400503</v>
      </c>
      <c r="AA15" s="259">
        <f t="shared" si="5"/>
        <v>2.1104096683178226</v>
      </c>
      <c r="AB15" s="259">
        <f t="shared" si="6"/>
        <v>2.4637385633402213</v>
      </c>
      <c r="AC15" s="259">
        <f t="shared" si="7"/>
        <v>2.6288264096656837</v>
      </c>
      <c r="AD15" s="259">
        <f t="shared" si="8"/>
        <v>2.843968041021137</v>
      </c>
      <c r="AE15" s="259">
        <f t="shared" si="9"/>
        <v>2.6651604609124879</v>
      </c>
      <c r="AF15" s="259">
        <f t="shared" si="10"/>
        <v>2.6720280019644802</v>
      </c>
      <c r="AG15" s="259">
        <f t="shared" si="11"/>
        <v>3.0821833307955444</v>
      </c>
      <c r="AH15" s="92">
        <f t="shared" si="12"/>
        <v>0.15349963717802254</v>
      </c>
      <c r="AK15"/>
    </row>
    <row r="16" spans="1:37" ht="20.100000000000001" customHeight="1" x14ac:dyDescent="0.25">
      <c r="A16" s="178" t="s">
        <v>88</v>
      </c>
      <c r="B16" s="174">
        <v>218413.52999999985</v>
      </c>
      <c r="C16" s="256">
        <v>269385.36999999994</v>
      </c>
      <c r="D16" s="256">
        <v>357795.17000000092</v>
      </c>
      <c r="E16" s="256">
        <v>308575.81999999948</v>
      </c>
      <c r="F16" s="256">
        <v>305395.48999999964</v>
      </c>
      <c r="G16" s="256">
        <v>278553.34999999945</v>
      </c>
      <c r="H16" s="256">
        <v>249337.33</v>
      </c>
      <c r="I16" s="256">
        <v>311782.15999999997</v>
      </c>
      <c r="J16" s="3">
        <v>292550.8400000002</v>
      </c>
      <c r="K16" s="92">
        <f t="shared" si="1"/>
        <v>-6.1681912781667098E-2</v>
      </c>
      <c r="M16" s="163" t="s">
        <v>88</v>
      </c>
      <c r="N16" s="174">
        <v>62505.198999999993</v>
      </c>
      <c r="O16" s="256">
        <v>72259.178000000014</v>
      </c>
      <c r="P16" s="256">
        <v>85069.483999999968</v>
      </c>
      <c r="Q16" s="256">
        <v>87588.735000000001</v>
      </c>
      <c r="R16" s="256">
        <v>89099.010000000038</v>
      </c>
      <c r="S16" s="256">
        <v>82030.592000000048</v>
      </c>
      <c r="T16" s="256">
        <v>75994.738000000041</v>
      </c>
      <c r="U16" s="256">
        <v>87874.430000000008</v>
      </c>
      <c r="V16" s="3">
        <v>91910.376000000047</v>
      </c>
      <c r="W16" s="92">
        <f t="shared" si="2"/>
        <v>4.5928559650401594E-2</v>
      </c>
      <c r="Y16" s="183">
        <f t="shared" si="3"/>
        <v>2.8617823721817981</v>
      </c>
      <c r="Z16" s="259">
        <f t="shared" si="4"/>
        <v>2.6823720233953323</v>
      </c>
      <c r="AA16" s="259">
        <f t="shared" si="5"/>
        <v>2.3776029173339523</v>
      </c>
      <c r="AB16" s="259">
        <f t="shared" si="6"/>
        <v>2.8384834236201706</v>
      </c>
      <c r="AC16" s="259">
        <f t="shared" si="7"/>
        <v>2.9174959328967214</v>
      </c>
      <c r="AD16" s="259">
        <f t="shared" si="8"/>
        <v>2.9448790330469983</v>
      </c>
      <c r="AE16" s="259">
        <f t="shared" si="9"/>
        <v>3.0478684439269497</v>
      </c>
      <c r="AF16" s="259">
        <f t="shared" si="10"/>
        <v>2.8184560014594813</v>
      </c>
      <c r="AG16" s="259">
        <f t="shared" si="11"/>
        <v>3.1416890137796214</v>
      </c>
      <c r="AH16" s="92">
        <f t="shared" si="12"/>
        <v>0.11468442727250677</v>
      </c>
      <c r="AK16"/>
    </row>
    <row r="17" spans="1:37" ht="20.100000000000001" customHeight="1" x14ac:dyDescent="0.25">
      <c r="A17" s="178" t="s">
        <v>89</v>
      </c>
      <c r="B17" s="174">
        <v>283992.13999999984</v>
      </c>
      <c r="C17" s="256">
        <v>340923.25</v>
      </c>
      <c r="D17" s="256">
        <v>307861.13000000047</v>
      </c>
      <c r="E17" s="256">
        <v>286413.15999999997</v>
      </c>
      <c r="F17" s="256">
        <v>274219.10999999993</v>
      </c>
      <c r="G17" s="256">
        <v>273526.25000000035</v>
      </c>
      <c r="H17" s="256">
        <v>314633.96000000025</v>
      </c>
      <c r="I17" s="256">
        <v>307583.89000000048</v>
      </c>
      <c r="J17" s="3">
        <v>274115.33000000013</v>
      </c>
      <c r="K17" s="92">
        <f t="shared" si="1"/>
        <v>-0.10881116042846163</v>
      </c>
      <c r="M17" s="163" t="s">
        <v>89</v>
      </c>
      <c r="N17" s="174">
        <v>75798.92399999997</v>
      </c>
      <c r="O17" s="256">
        <v>78510.058999999979</v>
      </c>
      <c r="P17" s="256">
        <v>82860.765000000043</v>
      </c>
      <c r="Q17" s="256">
        <v>82287.181999999913</v>
      </c>
      <c r="R17" s="256">
        <v>81224.970999999918</v>
      </c>
      <c r="S17" s="256">
        <v>82936.982000000047</v>
      </c>
      <c r="T17" s="256">
        <v>94006.22299999978</v>
      </c>
      <c r="U17" s="256">
        <v>91073.205999999991</v>
      </c>
      <c r="V17" s="3">
        <v>85985.861000000019</v>
      </c>
      <c r="W17" s="92">
        <f t="shared" si="2"/>
        <v>-5.5859952926220389E-2</v>
      </c>
      <c r="Y17" s="183">
        <f t="shared" si="3"/>
        <v>2.669050065963094</v>
      </c>
      <c r="Z17" s="259">
        <f t="shared" si="4"/>
        <v>2.3028660849619373</v>
      </c>
      <c r="AA17" s="259">
        <f t="shared" si="5"/>
        <v>2.6914981115024137</v>
      </c>
      <c r="AB17" s="259">
        <f t="shared" si="6"/>
        <v>2.8730237814491453</v>
      </c>
      <c r="AC17" s="259">
        <f t="shared" si="7"/>
        <v>2.9620463358662326</v>
      </c>
      <c r="AD17" s="259">
        <f t="shared" si="8"/>
        <v>3.0321397672069845</v>
      </c>
      <c r="AE17" s="259">
        <f t="shared" si="9"/>
        <v>2.9877964540127744</v>
      </c>
      <c r="AF17" s="259">
        <f t="shared" si="10"/>
        <v>2.9609224982491722</v>
      </c>
      <c r="AG17" s="259">
        <f t="shared" si="11"/>
        <v>3.136849770496235</v>
      </c>
      <c r="AH17" s="92">
        <f t="shared" si="12"/>
        <v>5.9416371874336689E-2</v>
      </c>
      <c r="AK17"/>
    </row>
    <row r="18" spans="1:37" ht="20.100000000000001" customHeight="1" thickBot="1" x14ac:dyDescent="0.3">
      <c r="A18" s="178" t="s">
        <v>90</v>
      </c>
      <c r="B18" s="174">
        <v>226068.2300000001</v>
      </c>
      <c r="C18" s="256">
        <v>257835.04999999996</v>
      </c>
      <c r="D18" s="256">
        <v>297135.57000000012</v>
      </c>
      <c r="E18" s="256">
        <v>191538.02999999988</v>
      </c>
      <c r="F18" s="256">
        <v>207146.76999999993</v>
      </c>
      <c r="G18" s="256">
        <v>199318.66999999981</v>
      </c>
      <c r="H18" s="256">
        <v>191695.72</v>
      </c>
      <c r="I18" s="256">
        <v>235737.21000000008</v>
      </c>
      <c r="J18" s="3">
        <v>192918.66</v>
      </c>
      <c r="K18" s="92">
        <f t="shared" si="1"/>
        <v>-0.18163678954205006</v>
      </c>
      <c r="M18" s="163" t="s">
        <v>90</v>
      </c>
      <c r="N18" s="174">
        <v>50975.751000000069</v>
      </c>
      <c r="O18" s="256">
        <v>55476.897000000012</v>
      </c>
      <c r="P18" s="256">
        <v>59634.482000000025</v>
      </c>
      <c r="Q18" s="256">
        <v>54113.734999999979</v>
      </c>
      <c r="R18" s="256">
        <v>57504.426999999996</v>
      </c>
      <c r="S18" s="256">
        <v>58105.801000000007</v>
      </c>
      <c r="T18" s="256">
        <v>58922.750999999997</v>
      </c>
      <c r="U18" s="256">
        <v>63954.802999999964</v>
      </c>
      <c r="V18" s="3">
        <v>61795.972000000082</v>
      </c>
      <c r="W18" s="92">
        <f t="shared" si="2"/>
        <v>-3.3755572665900999E-2</v>
      </c>
      <c r="Y18" s="183">
        <f t="shared" si="3"/>
        <v>2.2548834482403852</v>
      </c>
      <c r="Z18" s="259">
        <f t="shared" si="4"/>
        <v>2.1516429593261281</v>
      </c>
      <c r="AA18" s="259">
        <f t="shared" si="5"/>
        <v>2.0069789019200899</v>
      </c>
      <c r="AB18" s="259">
        <f t="shared" si="6"/>
        <v>2.825221445579241</v>
      </c>
      <c r="AC18" s="259">
        <f t="shared" si="7"/>
        <v>2.7760233480831014</v>
      </c>
      <c r="AD18" s="259">
        <f t="shared" si="8"/>
        <v>2.9152211882609924</v>
      </c>
      <c r="AE18" s="259">
        <f t="shared" si="9"/>
        <v>3.0737645577063484</v>
      </c>
      <c r="AF18" s="259">
        <f t="shared" si="10"/>
        <v>2.7129702179812827</v>
      </c>
      <c r="AG18" s="259">
        <f t="shared" si="11"/>
        <v>3.2032138311555802</v>
      </c>
      <c r="AH18" s="92">
        <f t="shared" si="12"/>
        <v>0.18070364721478113</v>
      </c>
      <c r="AK18" s="164"/>
    </row>
    <row r="19" spans="1:37" ht="20.100000000000001" customHeight="1" thickBot="1" x14ac:dyDescent="0.3">
      <c r="A19" s="354" t="s">
        <v>223</v>
      </c>
      <c r="B19" s="279">
        <f>SUM(B7:B18)</f>
        <v>2666453.899999999</v>
      </c>
      <c r="C19" s="280">
        <f t="shared" ref="C19:J19" si="13">SUM(C7:C18)</f>
        <v>3078610.44</v>
      </c>
      <c r="D19" s="280">
        <f t="shared" si="13"/>
        <v>3362678.8800000013</v>
      </c>
      <c r="E19" s="280">
        <f t="shared" si="13"/>
        <v>3040615.0999999987</v>
      </c>
      <c r="F19" s="280">
        <f t="shared" si="13"/>
        <v>2836168.3299999991</v>
      </c>
      <c r="G19" s="280">
        <f t="shared" si="13"/>
        <v>2798188.63</v>
      </c>
      <c r="H19" s="280">
        <f t="shared" si="13"/>
        <v>2777631.4</v>
      </c>
      <c r="I19" s="280">
        <f t="shared" si="13"/>
        <v>2993152.73</v>
      </c>
      <c r="J19" s="281">
        <f t="shared" si="13"/>
        <v>2965767.28</v>
      </c>
      <c r="K19" s="104">
        <f t="shared" si="1"/>
        <v>-9.1493660599137501E-3</v>
      </c>
      <c r="L19" s="283"/>
      <c r="M19" s="282"/>
      <c r="N19" s="279">
        <f>SUM(N7:N18)</f>
        <v>614380.20500000007</v>
      </c>
      <c r="O19" s="280">
        <f t="shared" ref="O19:V19" si="14">SUM(O7:O18)</f>
        <v>656918.25999999989</v>
      </c>
      <c r="P19" s="280">
        <f t="shared" si="14"/>
        <v>703504.83499999996</v>
      </c>
      <c r="Q19" s="280">
        <f t="shared" si="14"/>
        <v>720793.56200000015</v>
      </c>
      <c r="R19" s="280">
        <f t="shared" si="14"/>
        <v>726284.80299999984</v>
      </c>
      <c r="S19" s="280">
        <f t="shared" si="14"/>
        <v>735533.90500000014</v>
      </c>
      <c r="T19" s="280">
        <f t="shared" si="14"/>
        <v>723670.50300000003</v>
      </c>
      <c r="U19" s="280">
        <f t="shared" si="14"/>
        <v>779612.65599999973</v>
      </c>
      <c r="V19" s="281">
        <f t="shared" si="14"/>
        <v>803334.56000000029</v>
      </c>
      <c r="W19" s="98">
        <f t="shared" si="2"/>
        <v>3.0427807729176436E-2</v>
      </c>
      <c r="Y19" s="284">
        <f t="shared" si="3"/>
        <v>2.3041096078953411</v>
      </c>
      <c r="Z19" s="285">
        <f t="shared" si="4"/>
        <v>2.1338141762424474</v>
      </c>
      <c r="AA19" s="285">
        <f t="shared" si="5"/>
        <v>2.0920963913152471</v>
      </c>
      <c r="AB19" s="285">
        <f t="shared" si="6"/>
        <v>2.3705518070998215</v>
      </c>
      <c r="AC19" s="285">
        <f t="shared" si="7"/>
        <v>2.5607958290684389</v>
      </c>
      <c r="AD19" s="285">
        <f t="shared" si="8"/>
        <v>2.6286072965709972</v>
      </c>
      <c r="AE19" s="285">
        <f t="shared" si="9"/>
        <v>2.6053511023816913</v>
      </c>
      <c r="AF19" s="285">
        <f t="shared" si="10"/>
        <v>2.6046537758866712</v>
      </c>
      <c r="AG19" s="285">
        <f t="shared" si="11"/>
        <v>2.7086904809334884</v>
      </c>
      <c r="AH19" s="104">
        <f t="shared" si="12"/>
        <v>3.9942623472634553E-2</v>
      </c>
      <c r="AK19" s="164"/>
    </row>
    <row r="20" spans="1:37" ht="20.100000000000001" customHeight="1" x14ac:dyDescent="0.25">
      <c r="A20" s="178" t="s">
        <v>91</v>
      </c>
      <c r="B20" s="174">
        <f>SUM(B7:B9)</f>
        <v>571934.28999999992</v>
      </c>
      <c r="C20" s="256">
        <f>SUM(C7:C9)</f>
        <v>600923.96</v>
      </c>
      <c r="D20" s="256">
        <f>SUM(D7:D9)</f>
        <v>775955.95</v>
      </c>
      <c r="E20" s="256">
        <f t="shared" ref="E20:H20" si="15">SUM(E7:E9)</f>
        <v>705578.6</v>
      </c>
      <c r="F20" s="256">
        <f t="shared" si="15"/>
        <v>632916.85000000009</v>
      </c>
      <c r="G20" s="256">
        <f t="shared" ref="G20" si="16">SUM(G7:G9)</f>
        <v>633325.84999999986</v>
      </c>
      <c r="H20" s="256">
        <f t="shared" si="15"/>
        <v>600672.46999999974</v>
      </c>
      <c r="I20" s="256">
        <f t="shared" ref="I20" si="17">SUM(I7:I9)</f>
        <v>625120.99999999977</v>
      </c>
      <c r="J20" s="3">
        <f>IF(J9="","",SUM(J7:J9))</f>
        <v>708242.25999999989</v>
      </c>
      <c r="K20" s="104">
        <f t="shared" si="1"/>
        <v>0.13296827334228117</v>
      </c>
      <c r="M20" s="163" t="s">
        <v>91</v>
      </c>
      <c r="N20" s="174">
        <f t="shared" ref="N20:R20" si="18">SUM(N7:N9)</f>
        <v>127825.96000000005</v>
      </c>
      <c r="O20" s="256">
        <f t="shared" si="18"/>
        <v>131829.77699999997</v>
      </c>
      <c r="P20" s="256">
        <f t="shared" si="18"/>
        <v>147637.00799999994</v>
      </c>
      <c r="Q20" s="256">
        <f t="shared" si="18"/>
        <v>147798.02600000007</v>
      </c>
      <c r="R20" s="256">
        <f t="shared" si="18"/>
        <v>150261.35799999989</v>
      </c>
      <c r="S20" s="256">
        <f t="shared" ref="S20:T20" si="19">SUM(S7:S9)</f>
        <v>154060.902</v>
      </c>
      <c r="T20" s="256">
        <f t="shared" si="19"/>
        <v>149553.44300000003</v>
      </c>
      <c r="U20" s="256">
        <f t="shared" ref="U20" si="20">SUM(U7:U9)</f>
        <v>163769.66399999987</v>
      </c>
      <c r="V20" s="3">
        <f>IF(V9="","",SUM(V7:V9))</f>
        <v>177421.9800000001</v>
      </c>
      <c r="W20" s="92">
        <f t="shared" si="2"/>
        <v>8.3362911460819963E-2</v>
      </c>
      <c r="Y20" s="181">
        <f t="shared" si="3"/>
        <v>2.2349763291863489</v>
      </c>
      <c r="Z20" s="258">
        <f t="shared" si="4"/>
        <v>2.1937846678638007</v>
      </c>
      <c r="AA20" s="258">
        <f t="shared" si="5"/>
        <v>1.9026467675130263</v>
      </c>
      <c r="AB20" s="258">
        <f t="shared" si="6"/>
        <v>2.094706755562032</v>
      </c>
      <c r="AC20" s="258">
        <f t="shared" si="7"/>
        <v>2.3741089844582248</v>
      </c>
      <c r="AD20" s="258">
        <f t="shared" si="8"/>
        <v>2.4325693006214739</v>
      </c>
      <c r="AE20" s="258">
        <f t="shared" si="9"/>
        <v>2.4897668940945485</v>
      </c>
      <c r="AF20" s="258">
        <f t="shared" si="10"/>
        <v>2.61980742928169</v>
      </c>
      <c r="AG20" s="258">
        <f t="shared" si="11"/>
        <v>2.5051029855236271</v>
      </c>
      <c r="AH20" s="104">
        <f t="shared" si="12"/>
        <v>-4.3783540147266868E-2</v>
      </c>
      <c r="AK20" s="164"/>
    </row>
    <row r="21" spans="1:37" ht="20.100000000000001" customHeight="1" x14ac:dyDescent="0.25">
      <c r="A21" s="178" t="s">
        <v>92</v>
      </c>
      <c r="B21" s="174">
        <f>SUM(B10:B12)</f>
        <v>653030.27</v>
      </c>
      <c r="C21" s="256">
        <f>SUM(C10:C12)</f>
        <v>796751.14999999991</v>
      </c>
      <c r="D21" s="256">
        <f>SUM(D10:D12)</f>
        <v>787513.37999999966</v>
      </c>
      <c r="E21" s="256">
        <f t="shared" ref="E21:H21" si="21">SUM(E10:E12)</f>
        <v>793642.10999999975</v>
      </c>
      <c r="F21" s="256">
        <f t="shared" si="21"/>
        <v>677732</v>
      </c>
      <c r="G21" s="256">
        <f t="shared" ref="G21" si="22">SUM(G10:G12)</f>
        <v>708901.94999999972</v>
      </c>
      <c r="H21" s="256">
        <f t="shared" si="21"/>
        <v>698755.76999999955</v>
      </c>
      <c r="I21" s="256">
        <f t="shared" ref="I21" si="23">SUM(I10:I12)</f>
        <v>769908.66000000015</v>
      </c>
      <c r="J21" s="3">
        <f>IF(J12="","",SUM(J10:J12))</f>
        <v>802758.85999999952</v>
      </c>
      <c r="K21" s="92">
        <f t="shared" si="1"/>
        <v>4.266765878435419E-2</v>
      </c>
      <c r="M21" s="163" t="s">
        <v>92</v>
      </c>
      <c r="N21" s="174">
        <f t="shared" ref="N21:R21" si="24">SUM(N10:N12)</f>
        <v>139067.76800000004</v>
      </c>
      <c r="O21" s="256">
        <f t="shared" si="24"/>
        <v>148853.359</v>
      </c>
      <c r="P21" s="256">
        <f t="shared" si="24"/>
        <v>154274.67400000006</v>
      </c>
      <c r="Q21" s="256">
        <f t="shared" si="24"/>
        <v>163160.30300000007</v>
      </c>
      <c r="R21" s="256">
        <f t="shared" si="24"/>
        <v>160986.291</v>
      </c>
      <c r="S21" s="256">
        <f t="shared" ref="S21:T21" si="25">SUM(S10:S12)</f>
        <v>173530.01899999991</v>
      </c>
      <c r="T21" s="256">
        <f t="shared" si="25"/>
        <v>163035.83700000006</v>
      </c>
      <c r="U21" s="256">
        <f t="shared" ref="U21" si="26">SUM(U10:U12)</f>
        <v>184640.71300000005</v>
      </c>
      <c r="V21" s="3">
        <f>IF(V12="","",SUM(V10:V12))</f>
        <v>192941.22100000017</v>
      </c>
      <c r="W21" s="92">
        <f t="shared" si="2"/>
        <v>4.4954917391377899E-2</v>
      </c>
      <c r="Y21" s="183">
        <f t="shared" si="3"/>
        <v>2.1295761374124362</v>
      </c>
      <c r="Z21" s="259">
        <f t="shared" si="4"/>
        <v>1.8682540841014164</v>
      </c>
      <c r="AA21" s="259">
        <f t="shared" si="5"/>
        <v>1.9590101948490086</v>
      </c>
      <c r="AB21" s="259">
        <f t="shared" si="6"/>
        <v>2.0558423115930697</v>
      </c>
      <c r="AC21" s="259">
        <f t="shared" si="7"/>
        <v>2.3753680068227561</v>
      </c>
      <c r="AD21" s="259">
        <f t="shared" si="8"/>
        <v>2.4478705270877024</v>
      </c>
      <c r="AE21" s="259">
        <f t="shared" si="9"/>
        <v>2.3332306365069466</v>
      </c>
      <c r="AF21" s="259">
        <f t="shared" si="10"/>
        <v>2.3982158221210295</v>
      </c>
      <c r="AG21" s="259">
        <f t="shared" si="11"/>
        <v>2.4034766928639102</v>
      </c>
      <c r="AH21" s="92">
        <f t="shared" si="12"/>
        <v>2.1936602595791031E-3</v>
      </c>
      <c r="AK21" s="164"/>
    </row>
    <row r="22" spans="1:37" ht="20.100000000000001" customHeight="1" x14ac:dyDescent="0.25">
      <c r="A22" s="178" t="s">
        <v>93</v>
      </c>
      <c r="B22" s="174">
        <f>SUM(B13:B15)</f>
        <v>713015.43999999971</v>
      </c>
      <c r="C22" s="256">
        <f>SUM(C13:C15)</f>
        <v>812791.66</v>
      </c>
      <c r="D22" s="256">
        <f>SUM(D13:D15)</f>
        <v>836417.68000000017</v>
      </c>
      <c r="E22" s="256">
        <f t="shared" ref="E22:H22" si="27">SUM(E13:E15)</f>
        <v>754867.37999999942</v>
      </c>
      <c r="F22" s="256">
        <f t="shared" si="27"/>
        <v>738758.1099999994</v>
      </c>
      <c r="G22" s="256">
        <f t="shared" ref="G22" si="28">SUM(G13:G15)</f>
        <v>704562.56</v>
      </c>
      <c r="H22" s="256">
        <f t="shared" si="27"/>
        <v>722536.14999999991</v>
      </c>
      <c r="I22" s="256">
        <f t="shared" ref="I22" si="29">SUM(I13:I15)</f>
        <v>743019.80999999947</v>
      </c>
      <c r="J22" s="3">
        <f>IF(J15="","",SUM(J13:J15))</f>
        <v>695181.32999999984</v>
      </c>
      <c r="K22" s="92">
        <f t="shared" si="1"/>
        <v>-6.4383855391419054E-2</v>
      </c>
      <c r="M22" s="163" t="s">
        <v>93</v>
      </c>
      <c r="N22" s="174">
        <f t="shared" ref="N22:R22" si="30">SUM(N13:N15)</f>
        <v>158206.60300000003</v>
      </c>
      <c r="O22" s="256">
        <f t="shared" si="30"/>
        <v>169988.98999999996</v>
      </c>
      <c r="P22" s="256">
        <f t="shared" si="30"/>
        <v>174028.42199999993</v>
      </c>
      <c r="Q22" s="256">
        <f t="shared" si="30"/>
        <v>185845.58100000009</v>
      </c>
      <c r="R22" s="256">
        <f t="shared" si="30"/>
        <v>187208.74600000004</v>
      </c>
      <c r="S22" s="256">
        <f t="shared" ref="S22:T22" si="31">SUM(S13:S15)</f>
        <v>184869.60900000014</v>
      </c>
      <c r="T22" s="256">
        <f t="shared" si="31"/>
        <v>182157.511</v>
      </c>
      <c r="U22" s="256">
        <f t="shared" ref="U22" si="32">SUM(U13:U15)</f>
        <v>188299.83999999985</v>
      </c>
      <c r="V22" s="3">
        <f>IF(V15="","",SUM(V13:V15))</f>
        <v>193279.14999999985</v>
      </c>
      <c r="W22" s="92">
        <f t="shared" si="2"/>
        <v>2.6443516893057378E-2</v>
      </c>
      <c r="Y22" s="183">
        <f t="shared" si="3"/>
        <v>2.2188383886890319</v>
      </c>
      <c r="Z22" s="259">
        <f t="shared" si="4"/>
        <v>2.0914214351067524</v>
      </c>
      <c r="AA22" s="259">
        <f t="shared" si="5"/>
        <v>2.0806401653298372</v>
      </c>
      <c r="AB22" s="259">
        <f t="shared" si="6"/>
        <v>2.461963331890169</v>
      </c>
      <c r="AC22" s="259">
        <f t="shared" si="7"/>
        <v>2.5341007220888607</v>
      </c>
      <c r="AD22" s="259">
        <f t="shared" si="8"/>
        <v>2.6238920359321978</v>
      </c>
      <c r="AE22" s="259">
        <f t="shared" si="9"/>
        <v>2.5210850834245457</v>
      </c>
      <c r="AF22" s="259">
        <f t="shared" si="10"/>
        <v>2.5342506009361982</v>
      </c>
      <c r="AG22" s="259">
        <f t="shared" si="11"/>
        <v>2.7802695736952527</v>
      </c>
      <c r="AH22" s="92">
        <f t="shared" si="12"/>
        <v>9.7077602612847605E-2</v>
      </c>
      <c r="AK22" s="164"/>
    </row>
    <row r="23" spans="1:37" ht="20.100000000000001" customHeight="1" thickBot="1" x14ac:dyDescent="0.3">
      <c r="A23" s="179" t="s">
        <v>94</v>
      </c>
      <c r="B23" s="349">
        <f>SUM(B16:B18)</f>
        <v>728473.89999999979</v>
      </c>
      <c r="C23" s="257">
        <f>SUM(C16:C18)</f>
        <v>868143.66999999981</v>
      </c>
      <c r="D23" s="257">
        <f>SUM(D16:D18)</f>
        <v>962791.87000000151</v>
      </c>
      <c r="E23" s="257">
        <f t="shared" ref="E23:H23" si="33">SUM(E16:E18)</f>
        <v>786527.00999999943</v>
      </c>
      <c r="F23" s="257">
        <f t="shared" si="33"/>
        <v>786761.36999999953</v>
      </c>
      <c r="G23" s="257">
        <f t="shared" ref="G23" si="34">SUM(G16:G18)</f>
        <v>751398.26999999967</v>
      </c>
      <c r="H23" s="257">
        <f t="shared" si="33"/>
        <v>755667.01000000024</v>
      </c>
      <c r="I23" s="257">
        <f t="shared" ref="I23" si="35">SUM(I16:I18)</f>
        <v>855103.26000000059</v>
      </c>
      <c r="J23" s="180">
        <f>IF(J18="","",SUM(J16:J18))</f>
        <v>759584.83000000042</v>
      </c>
      <c r="K23" s="95">
        <f t="shared" si="1"/>
        <v>-0.11170397128412315</v>
      </c>
      <c r="M23" s="166" t="s">
        <v>94</v>
      </c>
      <c r="N23" s="349">
        <f t="shared" ref="N23:R23" si="36">SUM(N16:N18)</f>
        <v>189279.87400000004</v>
      </c>
      <c r="O23" s="257">
        <f t="shared" si="36"/>
        <v>206246.13400000002</v>
      </c>
      <c r="P23" s="257">
        <f t="shared" si="36"/>
        <v>227564.73100000003</v>
      </c>
      <c r="Q23" s="257">
        <f t="shared" si="36"/>
        <v>223989.65199999989</v>
      </c>
      <c r="R23" s="257">
        <f t="shared" si="36"/>
        <v>227828.40799999997</v>
      </c>
      <c r="S23" s="257">
        <f t="shared" ref="S23:T23" si="37">SUM(S16:S18)</f>
        <v>223073.37500000009</v>
      </c>
      <c r="T23" s="257">
        <f t="shared" si="37"/>
        <v>228923.71199999982</v>
      </c>
      <c r="U23" s="257">
        <f t="shared" ref="U23" si="38">SUM(U16:U18)</f>
        <v>242902.43899999995</v>
      </c>
      <c r="V23" s="180">
        <f>IF(V18="","",SUM(V16:V18))</f>
        <v>239692.20900000015</v>
      </c>
      <c r="W23" s="95">
        <f t="shared" si="2"/>
        <v>-1.3216129130756926E-2</v>
      </c>
      <c r="Y23" s="184">
        <f>(N23/B23)*10</f>
        <v>2.5983068713923734</v>
      </c>
      <c r="Z23" s="260">
        <f>(O23/C23)*10</f>
        <v>2.3757143100519302</v>
      </c>
      <c r="AA23" s="260">
        <f t="shared" ref="AA23:AF23" si="39">IF(P18="","",(P23/D23)*10)</f>
        <v>2.363592154138149</v>
      </c>
      <c r="AB23" s="260">
        <f t="shared" si="39"/>
        <v>2.8478316593348785</v>
      </c>
      <c r="AC23" s="260">
        <f t="shared" si="39"/>
        <v>2.895775220890676</v>
      </c>
      <c r="AD23" s="260">
        <f t="shared" si="39"/>
        <v>2.9687767979556323</v>
      </c>
      <c r="AE23" s="260">
        <f t="shared" si="39"/>
        <v>3.0294257784258671</v>
      </c>
      <c r="AF23" s="260">
        <f t="shared" si="39"/>
        <v>2.8406211315344509</v>
      </c>
      <c r="AG23" s="260">
        <f t="shared" si="11"/>
        <v>3.1555686676891641</v>
      </c>
      <c r="AH23" s="95">
        <f t="shared" si="12"/>
        <v>0.11087277097899512</v>
      </c>
      <c r="AK23" s="164"/>
    </row>
    <row r="24" spans="1:37" x14ac:dyDescent="0.25">
      <c r="B24" s="176"/>
      <c r="C24" s="176"/>
      <c r="D24" s="176"/>
      <c r="E24" s="176"/>
      <c r="F24" s="176"/>
      <c r="G24" s="176"/>
      <c r="H24" s="176"/>
      <c r="I24" s="176"/>
      <c r="J24" s="176"/>
      <c r="AK24" s="164"/>
    </row>
    <row r="25" spans="1:37" ht="15.75" thickBot="1" x14ac:dyDescent="0.3">
      <c r="K25" s="206" t="s">
        <v>1</v>
      </c>
      <c r="W25" s="206">
        <v>1000</v>
      </c>
      <c r="AH25" s="206" t="s">
        <v>53</v>
      </c>
      <c r="AK25" s="164"/>
    </row>
    <row r="26" spans="1:37" ht="20.100000000000001" customHeight="1" x14ac:dyDescent="0.25">
      <c r="A26" s="379" t="s">
        <v>2</v>
      </c>
      <c r="B26" s="381" t="s">
        <v>78</v>
      </c>
      <c r="C26" s="382"/>
      <c r="D26" s="382"/>
      <c r="E26" s="382"/>
      <c r="F26" s="382"/>
      <c r="G26" s="382"/>
      <c r="H26" s="382"/>
      <c r="I26" s="382"/>
      <c r="J26" s="383"/>
      <c r="K26" s="384" t="s">
        <v>116</v>
      </c>
      <c r="M26" s="386" t="s">
        <v>3</v>
      </c>
      <c r="N26" s="388" t="s">
        <v>78</v>
      </c>
      <c r="O26" s="382"/>
      <c r="P26" s="382"/>
      <c r="Q26" s="382"/>
      <c r="R26" s="382"/>
      <c r="S26" s="382"/>
      <c r="T26" s="382"/>
      <c r="U26" s="382"/>
      <c r="V26" s="383"/>
      <c r="W26" s="384" t="s">
        <v>116</v>
      </c>
      <c r="Y26" s="388" t="s">
        <v>78</v>
      </c>
      <c r="Z26" s="382"/>
      <c r="AA26" s="382"/>
      <c r="AB26" s="382"/>
      <c r="AC26" s="382"/>
      <c r="AD26" s="382"/>
      <c r="AE26" s="382"/>
      <c r="AF26" s="382"/>
      <c r="AG26" s="383"/>
      <c r="AH26" s="384" t="str">
        <f>W26</f>
        <v>D       2018/2017</v>
      </c>
      <c r="AK26" s="164"/>
    </row>
    <row r="27" spans="1:37" ht="20.100000000000001" customHeight="1" thickBot="1" x14ac:dyDescent="0.3">
      <c r="A27" s="380"/>
      <c r="B27" s="148">
        <v>2010</v>
      </c>
      <c r="C27" s="214">
        <v>2011</v>
      </c>
      <c r="D27" s="214">
        <v>2012</v>
      </c>
      <c r="E27" s="214">
        <v>2013</v>
      </c>
      <c r="F27" s="214">
        <v>2014</v>
      </c>
      <c r="G27" s="214">
        <v>2015</v>
      </c>
      <c r="H27" s="214">
        <v>2016</v>
      </c>
      <c r="I27" s="211">
        <v>2017</v>
      </c>
      <c r="J27" s="211">
        <v>2018</v>
      </c>
      <c r="K27" s="385"/>
      <c r="M27" s="387"/>
      <c r="N27" s="36">
        <v>2010</v>
      </c>
      <c r="O27" s="214">
        <v>2011</v>
      </c>
      <c r="P27" s="214">
        <v>2012</v>
      </c>
      <c r="Q27" s="214">
        <v>2013</v>
      </c>
      <c r="R27" s="214">
        <v>2014</v>
      </c>
      <c r="S27" s="214">
        <v>2015</v>
      </c>
      <c r="T27" s="214">
        <v>2016</v>
      </c>
      <c r="U27" s="214">
        <v>2017</v>
      </c>
      <c r="V27" s="211">
        <v>2018</v>
      </c>
      <c r="W27" s="385"/>
      <c r="Y27" s="36">
        <v>2010</v>
      </c>
      <c r="Z27" s="214">
        <v>2011</v>
      </c>
      <c r="AA27" s="214">
        <v>2012</v>
      </c>
      <c r="AB27" s="214">
        <v>2013</v>
      </c>
      <c r="AC27" s="214">
        <v>2014</v>
      </c>
      <c r="AD27" s="214">
        <v>2015</v>
      </c>
      <c r="AE27" s="214">
        <v>2016</v>
      </c>
      <c r="AF27" s="300">
        <v>2017</v>
      </c>
      <c r="AG27" s="211">
        <v>2018</v>
      </c>
      <c r="AH27" s="385"/>
      <c r="AK27" s="164"/>
    </row>
    <row r="28" spans="1:37" ht="3" customHeight="1" thickBot="1" x14ac:dyDescent="0.3">
      <c r="A28" s="161" t="s">
        <v>95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207"/>
      <c r="L28" s="8"/>
      <c r="M28" s="161"/>
      <c r="N28" s="186">
        <v>2010</v>
      </c>
      <c r="O28" s="186">
        <v>2011</v>
      </c>
      <c r="P28" s="186">
        <v>2012</v>
      </c>
      <c r="Q28" s="186"/>
      <c r="R28" s="186"/>
      <c r="S28" s="186"/>
      <c r="T28" s="186"/>
      <c r="U28" s="186"/>
      <c r="V28" s="186"/>
      <c r="W28" s="205"/>
      <c r="X28" s="8"/>
      <c r="Y28" s="186"/>
      <c r="Z28" s="186"/>
      <c r="AA28" s="186"/>
      <c r="AB28" s="186"/>
      <c r="AC28" s="186"/>
      <c r="AD28" s="186"/>
      <c r="AE28" s="186"/>
      <c r="AF28" s="186"/>
      <c r="AG28" s="186"/>
      <c r="AH28" s="207"/>
      <c r="AK28" s="164"/>
    </row>
    <row r="29" spans="1:37" ht="20.100000000000001" customHeight="1" x14ac:dyDescent="0.25">
      <c r="A29" s="177" t="s">
        <v>79</v>
      </c>
      <c r="B29" s="172">
        <v>85580.320000000022</v>
      </c>
      <c r="C29" s="255">
        <v>80916.799999999988</v>
      </c>
      <c r="D29" s="255">
        <v>125346.10000000003</v>
      </c>
      <c r="E29" s="255">
        <v>120157.7999999999</v>
      </c>
      <c r="F29" s="255">
        <v>101957.16000000005</v>
      </c>
      <c r="G29" s="255">
        <v>91780.269999999946</v>
      </c>
      <c r="H29" s="255">
        <v>94111.369999999923</v>
      </c>
      <c r="I29" s="255">
        <v>97384.189999999973</v>
      </c>
      <c r="J29" s="169">
        <v>128156.2499999999</v>
      </c>
      <c r="K29" s="104">
        <f>IF(J29="","",(J29-I29)/I29)</f>
        <v>0.31598619858110372</v>
      </c>
      <c r="M29" s="163" t="s">
        <v>79</v>
      </c>
      <c r="N29" s="59">
        <v>23270.865999999998</v>
      </c>
      <c r="O29" s="255">
        <v>22495.121000000003</v>
      </c>
      <c r="P29" s="255">
        <v>24799.759999999984</v>
      </c>
      <c r="Q29" s="255">
        <v>25615.480000000018</v>
      </c>
      <c r="R29" s="255">
        <v>29400.613000000012</v>
      </c>
      <c r="S29" s="255">
        <v>25803.076000000012</v>
      </c>
      <c r="T29" s="255">
        <v>26826.255999999987</v>
      </c>
      <c r="U29" s="255">
        <v>26458.813000000009</v>
      </c>
      <c r="V29" s="169">
        <v>31766.379999999994</v>
      </c>
      <c r="W29" s="104">
        <f>IF(V29="","",(V29-U29)/U29)</f>
        <v>0.20059732082463347</v>
      </c>
      <c r="Y29" s="350">
        <f t="shared" ref="Y29:Y38" si="40">(N29/B29)*10</f>
        <v>2.7191842704023532</v>
      </c>
      <c r="Z29" s="258">
        <f t="shared" ref="Z29:Z38" si="41">(O29/C29)*10</f>
        <v>2.7800309700828514</v>
      </c>
      <c r="AA29" s="258">
        <f t="shared" ref="AA29:AA38" si="42">(P29/D29)*10</f>
        <v>1.9785027216642543</v>
      </c>
      <c r="AB29" s="258">
        <f t="shared" ref="AB29:AB38" si="43">(Q29/E29)*10</f>
        <v>2.1318199900464254</v>
      </c>
      <c r="AC29" s="258">
        <f t="shared" ref="AC29:AC38" si="44">(R29/F29)*10</f>
        <v>2.8836241613634588</v>
      </c>
      <c r="AD29" s="258">
        <f t="shared" ref="AD29:AD38" si="45">(S29/G29)*10</f>
        <v>2.8113968285340656</v>
      </c>
      <c r="AE29" s="258">
        <f t="shared" ref="AE29:AE38" si="46">(T29/H29)*10</f>
        <v>2.8504798091877745</v>
      </c>
      <c r="AF29" s="258">
        <f t="shared" ref="AF29:AF38" si="47">(U29/I29)*10</f>
        <v>2.7169515914236197</v>
      </c>
      <c r="AG29" s="182">
        <f t="shared" ref="AG29:AG45" si="48">IF(V29="","",(V29/J29)*10)</f>
        <v>2.4787226530114621</v>
      </c>
      <c r="AH29" s="104">
        <f>IF(AG29="","",(AG29-AF29)/AF29)</f>
        <v>-8.7682437612858308E-2</v>
      </c>
      <c r="AK29" s="164"/>
    </row>
    <row r="30" spans="1:37" ht="20.100000000000001" customHeight="1" x14ac:dyDescent="0.25">
      <c r="A30" s="178" t="s">
        <v>80</v>
      </c>
      <c r="B30" s="174">
        <v>88844.739999999976</v>
      </c>
      <c r="C30" s="256">
        <v>127722.29999999996</v>
      </c>
      <c r="D30" s="256">
        <v>128469.03999999996</v>
      </c>
      <c r="E30" s="256">
        <v>149512.51999999999</v>
      </c>
      <c r="F30" s="256">
        <v>109776.64999999998</v>
      </c>
      <c r="G30" s="256">
        <v>98756.11</v>
      </c>
      <c r="H30" s="256">
        <v>114479.76999999995</v>
      </c>
      <c r="I30" s="256">
        <v>103808.36</v>
      </c>
      <c r="J30" s="3">
        <v>151954.03000000003</v>
      </c>
      <c r="K30" s="92">
        <f t="shared" ref="K30:K45" si="49">IF(J30="","",(J30-I30)/I30)</f>
        <v>0.46379376381632487</v>
      </c>
      <c r="M30" s="163" t="s">
        <v>80</v>
      </c>
      <c r="N30" s="25">
        <v>24769.378999999986</v>
      </c>
      <c r="O30" s="256">
        <v>26090.180999999997</v>
      </c>
      <c r="P30" s="256">
        <v>26845.964000000011</v>
      </c>
      <c r="Q30" s="256">
        <v>29407.368999999981</v>
      </c>
      <c r="R30" s="256">
        <v>29868.044999999998</v>
      </c>
      <c r="S30" s="256">
        <v>27835.92599999997</v>
      </c>
      <c r="T30" s="256">
        <v>29196.015000000007</v>
      </c>
      <c r="U30" s="256">
        <v>26340.901999999987</v>
      </c>
      <c r="V30" s="3">
        <v>32157.471000000023</v>
      </c>
      <c r="W30" s="92">
        <f t="shared" ref="W30:W45" si="50">IF(V30="","",(V30-U30)/U30)</f>
        <v>0.22081889982355346</v>
      </c>
      <c r="Y30" s="351">
        <f t="shared" si="40"/>
        <v>2.7879398375187985</v>
      </c>
      <c r="Z30" s="259">
        <f t="shared" si="41"/>
        <v>2.0427271510143492</v>
      </c>
      <c r="AA30" s="259">
        <f t="shared" si="42"/>
        <v>2.0896835533292704</v>
      </c>
      <c r="AB30" s="259">
        <f t="shared" si="43"/>
        <v>1.9668833753855519</v>
      </c>
      <c r="AC30" s="259">
        <f t="shared" si="44"/>
        <v>2.7208012815111413</v>
      </c>
      <c r="AD30" s="259">
        <f t="shared" si="45"/>
        <v>2.8186535496385967</v>
      </c>
      <c r="AE30" s="259">
        <f t="shared" si="46"/>
        <v>2.550320899491676</v>
      </c>
      <c r="AF30" s="259">
        <f t="shared" si="47"/>
        <v>2.5374547868784352</v>
      </c>
      <c r="AG30" s="342">
        <f t="shared" si="48"/>
        <v>2.1162631224719748</v>
      </c>
      <c r="AH30" s="92">
        <f t="shared" ref="AH30:AH45" si="51">IF(AG30="","",(AG30-AF30)/AF30)</f>
        <v>-0.16598982042340482</v>
      </c>
      <c r="AK30" s="164"/>
    </row>
    <row r="31" spans="1:37" ht="20.100000000000001" customHeight="1" x14ac:dyDescent="0.25">
      <c r="A31" s="178" t="s">
        <v>81</v>
      </c>
      <c r="B31" s="174">
        <v>163017.80000000002</v>
      </c>
      <c r="C31" s="256">
        <v>124161.32999999994</v>
      </c>
      <c r="D31" s="256">
        <v>181017.38999999993</v>
      </c>
      <c r="E31" s="256">
        <v>128321.88000000003</v>
      </c>
      <c r="F31" s="256">
        <v>109180.21999999993</v>
      </c>
      <c r="G31" s="256">
        <v>128703.72000000002</v>
      </c>
      <c r="H31" s="256">
        <v>166895.65999999995</v>
      </c>
      <c r="I31" s="256">
        <v>132554.25999999992</v>
      </c>
      <c r="J31" s="3">
        <v>137188.43000000011</v>
      </c>
      <c r="K31" s="92">
        <f t="shared" si="49"/>
        <v>3.4960551248976762E-2</v>
      </c>
      <c r="M31" s="163" t="s">
        <v>81</v>
      </c>
      <c r="N31" s="25">
        <v>34176.324999999983</v>
      </c>
      <c r="O31" s="256">
        <v>30181.553999999996</v>
      </c>
      <c r="P31" s="256">
        <v>34669.633000000002</v>
      </c>
      <c r="Q31" s="256">
        <v>29423.860999999994</v>
      </c>
      <c r="R31" s="256">
        <v>29544.088000000018</v>
      </c>
      <c r="S31" s="256">
        <v>34831.201999999983</v>
      </c>
      <c r="T31" s="256">
        <v>34925.364999999991</v>
      </c>
      <c r="U31" s="256">
        <v>36871.592999999964</v>
      </c>
      <c r="V31" s="3">
        <v>37148.373999999989</v>
      </c>
      <c r="W31" s="92">
        <f t="shared" si="50"/>
        <v>7.5066189844313147E-3</v>
      </c>
      <c r="Y31" s="351">
        <f t="shared" si="40"/>
        <v>2.0964781146598703</v>
      </c>
      <c r="Z31" s="259">
        <f t="shared" si="41"/>
        <v>2.4308336581123937</v>
      </c>
      <c r="AA31" s="259">
        <f t="shared" si="42"/>
        <v>1.9152653234034593</v>
      </c>
      <c r="AB31" s="259">
        <f t="shared" si="43"/>
        <v>2.2929730300085991</v>
      </c>
      <c r="AC31" s="259">
        <f t="shared" si="44"/>
        <v>2.7059927155303445</v>
      </c>
      <c r="AD31" s="259">
        <f t="shared" si="45"/>
        <v>2.7063088774745574</v>
      </c>
      <c r="AE31" s="259">
        <f t="shared" si="46"/>
        <v>2.0926466871577127</v>
      </c>
      <c r="AF31" s="259">
        <f t="shared" si="47"/>
        <v>2.7816226351382434</v>
      </c>
      <c r="AG31" s="342">
        <f t="shared" si="48"/>
        <v>2.7078357846940855</v>
      </c>
      <c r="AH31" s="92">
        <f t="shared" si="51"/>
        <v>-2.6526549472261816E-2</v>
      </c>
      <c r="AK31" s="164"/>
    </row>
    <row r="32" spans="1:37" ht="20.100000000000001" customHeight="1" x14ac:dyDescent="0.25">
      <c r="A32" s="178" t="s">
        <v>82</v>
      </c>
      <c r="B32" s="174">
        <v>129054.22999999992</v>
      </c>
      <c r="C32" s="256">
        <v>143928.69999999998</v>
      </c>
      <c r="D32" s="256">
        <v>130551.29999999993</v>
      </c>
      <c r="E32" s="256">
        <v>168057.08999999997</v>
      </c>
      <c r="F32" s="256">
        <v>116200.55999999991</v>
      </c>
      <c r="G32" s="256">
        <v>126285.80000000003</v>
      </c>
      <c r="H32" s="256">
        <v>162680.81000000006</v>
      </c>
      <c r="I32" s="256">
        <v>136504.24999999994</v>
      </c>
      <c r="J32" s="3">
        <v>165455.07000000015</v>
      </c>
      <c r="K32" s="92">
        <f t="shared" si="49"/>
        <v>0.21208731596269145</v>
      </c>
      <c r="M32" s="163" t="s">
        <v>82</v>
      </c>
      <c r="N32" s="25">
        <v>29571.834999999992</v>
      </c>
      <c r="O32" s="256">
        <v>27556.182000000004</v>
      </c>
      <c r="P32" s="256">
        <v>27462.67</v>
      </c>
      <c r="Q32" s="256">
        <v>33693.252999999975</v>
      </c>
      <c r="R32" s="256">
        <v>31434.276000000013</v>
      </c>
      <c r="S32" s="256">
        <v>35272.59899999998</v>
      </c>
      <c r="T32" s="256">
        <v>32715.812000000005</v>
      </c>
      <c r="U32" s="256">
        <v>32083.801000000014</v>
      </c>
      <c r="V32" s="3">
        <v>37328.779999999977</v>
      </c>
      <c r="W32" s="92">
        <f t="shared" si="50"/>
        <v>0.16347748198537826</v>
      </c>
      <c r="Y32" s="351">
        <f t="shared" si="40"/>
        <v>2.2914270225780289</v>
      </c>
      <c r="Z32" s="259">
        <f t="shared" si="41"/>
        <v>1.9145717289185553</v>
      </c>
      <c r="AA32" s="259">
        <f t="shared" si="42"/>
        <v>2.1035922277296368</v>
      </c>
      <c r="AB32" s="259">
        <f t="shared" si="43"/>
        <v>2.004869476200021</v>
      </c>
      <c r="AC32" s="259">
        <f t="shared" si="44"/>
        <v>2.7051742263548508</v>
      </c>
      <c r="AD32" s="259">
        <f t="shared" si="45"/>
        <v>2.7930772105810764</v>
      </c>
      <c r="AE32" s="259">
        <f t="shared" si="46"/>
        <v>2.0110430972159525</v>
      </c>
      <c r="AF32" s="259">
        <f t="shared" si="47"/>
        <v>2.3503884311294359</v>
      </c>
      <c r="AG32" s="342">
        <f t="shared" si="48"/>
        <v>2.2561279022758232</v>
      </c>
      <c r="AH32" s="92">
        <f t="shared" si="51"/>
        <v>-4.0104234519363055E-2</v>
      </c>
      <c r="AK32" s="164"/>
    </row>
    <row r="33" spans="1:37" ht="20.100000000000001" customHeight="1" x14ac:dyDescent="0.25">
      <c r="A33" s="178" t="s">
        <v>83</v>
      </c>
      <c r="B33" s="174">
        <v>118132.11000000003</v>
      </c>
      <c r="C33" s="256">
        <v>147173.66999999995</v>
      </c>
      <c r="D33" s="256">
        <v>167545.44000000024</v>
      </c>
      <c r="E33" s="256">
        <v>131905.74000000005</v>
      </c>
      <c r="F33" s="256">
        <v>115807.50000000003</v>
      </c>
      <c r="G33" s="256">
        <v>114798.86000000002</v>
      </c>
      <c r="H33" s="256">
        <v>138194.19000000003</v>
      </c>
      <c r="I33" s="256">
        <v>136571.18999999994</v>
      </c>
      <c r="J33" s="3">
        <v>145479.03999999998</v>
      </c>
      <c r="K33" s="92">
        <f t="shared" si="49"/>
        <v>6.522495703522857E-2</v>
      </c>
      <c r="M33" s="163" t="s">
        <v>83</v>
      </c>
      <c r="N33" s="25">
        <v>29004.790999999972</v>
      </c>
      <c r="O33" s="256">
        <v>32396.498</v>
      </c>
      <c r="P33" s="256">
        <v>31705.719999999998</v>
      </c>
      <c r="Q33" s="256">
        <v>31122.389999999996</v>
      </c>
      <c r="R33" s="256">
        <v>31058.100000000006</v>
      </c>
      <c r="S33" s="256">
        <v>31539.86900000001</v>
      </c>
      <c r="T33" s="256">
        <v>33045.123999999989</v>
      </c>
      <c r="U33" s="256">
        <v>35756.228999999978</v>
      </c>
      <c r="V33" s="3">
        <v>35030.742999999973</v>
      </c>
      <c r="W33" s="92">
        <f t="shared" si="50"/>
        <v>-2.0289779439548978E-2</v>
      </c>
      <c r="Y33" s="351">
        <f t="shared" si="40"/>
        <v>2.4552842575993914</v>
      </c>
      <c r="Z33" s="259">
        <f t="shared" si="41"/>
        <v>2.2012427902355096</v>
      </c>
      <c r="AA33" s="259">
        <f t="shared" si="42"/>
        <v>1.8923654382954234</v>
      </c>
      <c r="AB33" s="259">
        <f t="shared" si="43"/>
        <v>2.3594416740317734</v>
      </c>
      <c r="AC33" s="259">
        <f t="shared" si="44"/>
        <v>2.6818729356906932</v>
      </c>
      <c r="AD33" s="259">
        <f t="shared" si="45"/>
        <v>2.7474026310017368</v>
      </c>
      <c r="AE33" s="259">
        <f t="shared" si="46"/>
        <v>2.3912093554729026</v>
      </c>
      <c r="AF33" s="259">
        <f t="shared" si="47"/>
        <v>2.618138496120594</v>
      </c>
      <c r="AG33" s="342">
        <f t="shared" si="48"/>
        <v>2.4079580811091397</v>
      </c>
      <c r="AH33" s="92">
        <f t="shared" si="51"/>
        <v>-8.0278570183696357E-2</v>
      </c>
      <c r="AK33" s="164"/>
    </row>
    <row r="34" spans="1:37" ht="20.100000000000001" customHeight="1" x14ac:dyDescent="0.25">
      <c r="A34" s="178" t="s">
        <v>84</v>
      </c>
      <c r="B34" s="174">
        <v>135211.27999999997</v>
      </c>
      <c r="C34" s="256">
        <v>175317.34000000005</v>
      </c>
      <c r="D34" s="256">
        <v>118154.39000000004</v>
      </c>
      <c r="E34" s="256">
        <v>152399.24000000002</v>
      </c>
      <c r="F34" s="256">
        <v>114737.72999999998</v>
      </c>
      <c r="G34" s="256">
        <v>115427.66999999995</v>
      </c>
      <c r="H34" s="256">
        <v>126500.04999999999</v>
      </c>
      <c r="I34" s="256">
        <v>158748.80000000008</v>
      </c>
      <c r="J34" s="3">
        <v>150032.0699999998</v>
      </c>
      <c r="K34" s="92">
        <f t="shared" si="49"/>
        <v>-5.490895049285581E-2</v>
      </c>
      <c r="M34" s="163" t="s">
        <v>84</v>
      </c>
      <c r="N34" s="25">
        <v>28421.635000000002</v>
      </c>
      <c r="O34" s="256">
        <v>31101.468000000008</v>
      </c>
      <c r="P34" s="256">
        <v>27821.58</v>
      </c>
      <c r="Q34" s="256">
        <v>30041.770000000019</v>
      </c>
      <c r="R34" s="256">
        <v>29496.788000000015</v>
      </c>
      <c r="S34" s="256">
        <v>31068.588000000022</v>
      </c>
      <c r="T34" s="256">
        <v>31942.423000000006</v>
      </c>
      <c r="U34" s="256">
        <v>36552.646999999997</v>
      </c>
      <c r="V34" s="3">
        <v>35925.827999999987</v>
      </c>
      <c r="W34" s="92">
        <f t="shared" si="50"/>
        <v>-1.714838873365342E-2</v>
      </c>
      <c r="Y34" s="351">
        <f t="shared" si="40"/>
        <v>2.1020165625234823</v>
      </c>
      <c r="Z34" s="259">
        <f t="shared" si="41"/>
        <v>1.7740098041642658</v>
      </c>
      <c r="AA34" s="259">
        <f t="shared" si="42"/>
        <v>2.354680177351006</v>
      </c>
      <c r="AB34" s="259">
        <f t="shared" si="43"/>
        <v>1.9712545810595916</v>
      </c>
      <c r="AC34" s="259">
        <f t="shared" si="44"/>
        <v>2.5708010782503732</v>
      </c>
      <c r="AD34" s="259">
        <f t="shared" si="45"/>
        <v>2.691606613908089</v>
      </c>
      <c r="AE34" s="259">
        <f t="shared" si="46"/>
        <v>2.5250917292127562</v>
      </c>
      <c r="AF34" s="259">
        <f t="shared" si="47"/>
        <v>2.3025463499566596</v>
      </c>
      <c r="AG34" s="342">
        <f t="shared" si="48"/>
        <v>2.3945432466538676</v>
      </c>
      <c r="AH34" s="92">
        <f t="shared" si="51"/>
        <v>3.9954416856338049E-2</v>
      </c>
      <c r="AK34" s="164"/>
    </row>
    <row r="35" spans="1:37" ht="20.100000000000001" customHeight="1" x14ac:dyDescent="0.25">
      <c r="A35" s="178" t="s">
        <v>85</v>
      </c>
      <c r="B35" s="174">
        <v>127394.07999999993</v>
      </c>
      <c r="C35" s="256">
        <v>153173.20000000004</v>
      </c>
      <c r="D35" s="256">
        <v>157184.51</v>
      </c>
      <c r="E35" s="256">
        <v>153334.56</v>
      </c>
      <c r="F35" s="256">
        <v>127866.06000000003</v>
      </c>
      <c r="G35" s="256">
        <v>125620.06999999993</v>
      </c>
      <c r="H35" s="256">
        <v>137019.82</v>
      </c>
      <c r="I35" s="256">
        <v>146129.38000000003</v>
      </c>
      <c r="J35" s="3">
        <v>138896.72999999992</v>
      </c>
      <c r="K35" s="92">
        <f t="shared" si="49"/>
        <v>-4.9494838067472187E-2</v>
      </c>
      <c r="M35" s="163" t="s">
        <v>85</v>
      </c>
      <c r="N35" s="25">
        <v>32779.412000000004</v>
      </c>
      <c r="O35" s="256">
        <v>32399.374999999993</v>
      </c>
      <c r="P35" s="256">
        <v>32672.658999999996</v>
      </c>
      <c r="Q35" s="256">
        <v>33859.816999999988</v>
      </c>
      <c r="R35" s="256">
        <v>36267.96699999999</v>
      </c>
      <c r="S35" s="256">
        <v>36630.704999999973</v>
      </c>
      <c r="T35" s="256">
        <v>36290.450999999979</v>
      </c>
      <c r="U35" s="256">
        <v>35376.584000000053</v>
      </c>
      <c r="V35" s="3">
        <v>35919.597000000031</v>
      </c>
      <c r="W35" s="92">
        <f t="shared" si="50"/>
        <v>1.5349503502089867E-2</v>
      </c>
      <c r="Y35" s="351">
        <f t="shared" si="40"/>
        <v>2.5730718413288924</v>
      </c>
      <c r="Z35" s="259">
        <f t="shared" si="41"/>
        <v>2.1152117341675951</v>
      </c>
      <c r="AA35" s="259">
        <f t="shared" si="42"/>
        <v>2.0786182429808124</v>
      </c>
      <c r="AB35" s="259">
        <f t="shared" si="43"/>
        <v>2.2082312689324564</v>
      </c>
      <c r="AC35" s="259">
        <f t="shared" si="44"/>
        <v>2.8364029516511247</v>
      </c>
      <c r="AD35" s="259">
        <f t="shared" si="45"/>
        <v>2.9159914494554884</v>
      </c>
      <c r="AE35" s="259">
        <f t="shared" si="46"/>
        <v>2.648554858705841</v>
      </c>
      <c r="AF35" s="259">
        <f t="shared" si="47"/>
        <v>2.4209083758515941</v>
      </c>
      <c r="AG35" s="342">
        <f t="shared" si="48"/>
        <v>2.586064985115204</v>
      </c>
      <c r="AH35" s="92">
        <f t="shared" si="51"/>
        <v>6.8220925215938144E-2</v>
      </c>
      <c r="AK35" s="164"/>
    </row>
    <row r="36" spans="1:37" ht="20.100000000000001" customHeight="1" x14ac:dyDescent="0.25">
      <c r="A36" s="178" t="s">
        <v>86</v>
      </c>
      <c r="B36" s="174">
        <v>84144.9</v>
      </c>
      <c r="C36" s="256">
        <v>93566.699999999968</v>
      </c>
      <c r="D36" s="256">
        <v>109659.02</v>
      </c>
      <c r="E36" s="256">
        <v>85683.409999999989</v>
      </c>
      <c r="F36" s="256">
        <v>75119.589999999982</v>
      </c>
      <c r="G36" s="256">
        <v>77720.049999999974</v>
      </c>
      <c r="H36" s="256">
        <v>113871.88000000002</v>
      </c>
      <c r="I36" s="256">
        <v>111174.93000000002</v>
      </c>
      <c r="J36" s="3">
        <v>115941.40999999997</v>
      </c>
      <c r="K36" s="92">
        <f t="shared" si="49"/>
        <v>4.2873694636011477E-2</v>
      </c>
      <c r="M36" s="163" t="s">
        <v>86</v>
      </c>
      <c r="N36" s="25">
        <v>21851.23599999999</v>
      </c>
      <c r="O36" s="256">
        <v>23756.94100000001</v>
      </c>
      <c r="P36" s="256">
        <v>26722.863000000001</v>
      </c>
      <c r="Q36" s="256">
        <v>25745.833000000013</v>
      </c>
      <c r="R36" s="256">
        <v>21196.857</v>
      </c>
      <c r="S36" s="256">
        <v>23742.381999999994</v>
      </c>
      <c r="T36" s="256">
        <v>27432.139000000003</v>
      </c>
      <c r="U36" s="256">
        <v>27352.074000000026</v>
      </c>
      <c r="V36" s="3">
        <v>30706.172000000002</v>
      </c>
      <c r="W36" s="92">
        <f t="shared" si="50"/>
        <v>0.12262682530034004</v>
      </c>
      <c r="Y36" s="351">
        <f t="shared" si="40"/>
        <v>2.596858038930463</v>
      </c>
      <c r="Z36" s="259">
        <f t="shared" si="41"/>
        <v>2.5390380338304137</v>
      </c>
      <c r="AA36" s="259">
        <f t="shared" si="42"/>
        <v>2.4369051446930676</v>
      </c>
      <c r="AB36" s="259">
        <f t="shared" si="43"/>
        <v>3.0047628823362675</v>
      </c>
      <c r="AC36" s="259">
        <f t="shared" si="44"/>
        <v>2.8217482283915563</v>
      </c>
      <c r="AD36" s="259">
        <f t="shared" si="45"/>
        <v>3.0548593316653818</v>
      </c>
      <c r="AE36" s="259">
        <f t="shared" si="46"/>
        <v>2.4090354001356613</v>
      </c>
      <c r="AF36" s="259">
        <f t="shared" si="47"/>
        <v>2.4602735526795492</v>
      </c>
      <c r="AG36" s="342">
        <f t="shared" si="48"/>
        <v>2.6484214742601466</v>
      </c>
      <c r="AH36" s="92">
        <f t="shared" si="51"/>
        <v>7.6474390978060372E-2</v>
      </c>
      <c r="AK36" s="164"/>
    </row>
    <row r="37" spans="1:37" ht="20.100000000000001" customHeight="1" x14ac:dyDescent="0.25">
      <c r="A37" s="178" t="s">
        <v>87</v>
      </c>
      <c r="B37" s="174">
        <v>138558.80000000005</v>
      </c>
      <c r="C37" s="256">
        <v>155834.77000000008</v>
      </c>
      <c r="D37" s="256">
        <v>166910.12999999986</v>
      </c>
      <c r="E37" s="256">
        <v>141021.50999999992</v>
      </c>
      <c r="F37" s="256">
        <v>123949.06000000001</v>
      </c>
      <c r="G37" s="256">
        <v>108934.93999999996</v>
      </c>
      <c r="H37" s="256">
        <v>146738.06999999998</v>
      </c>
      <c r="I37" s="256">
        <v>149813.69000000015</v>
      </c>
      <c r="J37" s="3">
        <v>117216.90999999996</v>
      </c>
      <c r="K37" s="92">
        <f t="shared" si="49"/>
        <v>-0.21758211816290057</v>
      </c>
      <c r="M37" s="163" t="s">
        <v>87</v>
      </c>
      <c r="N37" s="25">
        <v>36869.314999999995</v>
      </c>
      <c r="O37" s="256">
        <v>38144.778000000013</v>
      </c>
      <c r="P37" s="256">
        <v>35747.971000000005</v>
      </c>
      <c r="Q37" s="256">
        <v>35405.063999999991</v>
      </c>
      <c r="R37" s="256">
        <v>39468.506000000016</v>
      </c>
      <c r="S37" s="256">
        <v>36656.012999999941</v>
      </c>
      <c r="T37" s="256">
        <v>39678.97600000001</v>
      </c>
      <c r="U37" s="256">
        <v>39192.852999999996</v>
      </c>
      <c r="V37" s="3">
        <v>37315.728999999941</v>
      </c>
      <c r="W37" s="92">
        <f t="shared" si="50"/>
        <v>-4.7894548529040605E-2</v>
      </c>
      <c r="Y37" s="351">
        <f t="shared" si="40"/>
        <v>2.6609147163514684</v>
      </c>
      <c r="Z37" s="259">
        <f t="shared" si="41"/>
        <v>2.4477706740286518</v>
      </c>
      <c r="AA37" s="259">
        <f t="shared" si="42"/>
        <v>2.1417496349682335</v>
      </c>
      <c r="AB37" s="259">
        <f t="shared" si="43"/>
        <v>2.5106144445623939</v>
      </c>
      <c r="AC37" s="259">
        <f t="shared" si="44"/>
        <v>3.1842521435822113</v>
      </c>
      <c r="AD37" s="259">
        <f t="shared" si="45"/>
        <v>3.3649454435831103</v>
      </c>
      <c r="AE37" s="259">
        <f t="shared" si="46"/>
        <v>2.7040682762148922</v>
      </c>
      <c r="AF37" s="259">
        <f t="shared" si="47"/>
        <v>2.6161062450300743</v>
      </c>
      <c r="AG37" s="342">
        <f t="shared" si="48"/>
        <v>3.1834765990674856</v>
      </c>
      <c r="AH37" s="92">
        <f t="shared" si="51"/>
        <v>0.21687588381216105</v>
      </c>
      <c r="AK37" s="164"/>
    </row>
    <row r="38" spans="1:37" ht="20.100000000000001" customHeight="1" x14ac:dyDescent="0.25">
      <c r="A38" s="178" t="s">
        <v>88</v>
      </c>
      <c r="B38" s="174">
        <v>122092.12999999996</v>
      </c>
      <c r="C38" s="256">
        <v>129989.20999999999</v>
      </c>
      <c r="D38" s="256">
        <v>213923.46999999977</v>
      </c>
      <c r="E38" s="256">
        <v>143278.98999999987</v>
      </c>
      <c r="F38" s="256">
        <v>142422.69000000009</v>
      </c>
      <c r="G38" s="256">
        <v>143940.27999999988</v>
      </c>
      <c r="H38" s="256">
        <v>138271.19000000006</v>
      </c>
      <c r="I38" s="256">
        <v>171453.88000000003</v>
      </c>
      <c r="J38" s="3">
        <v>167577.56999999995</v>
      </c>
      <c r="K38" s="92">
        <f t="shared" si="49"/>
        <v>-2.2608470569462087E-2</v>
      </c>
      <c r="M38" s="163" t="s">
        <v>88</v>
      </c>
      <c r="N38" s="25">
        <v>39727.941999999974</v>
      </c>
      <c r="O38" s="256">
        <v>40734.826999999983</v>
      </c>
      <c r="P38" s="256">
        <v>48266.111999999994</v>
      </c>
      <c r="Q38" s="256">
        <v>48573.176999999916</v>
      </c>
      <c r="R38" s="256">
        <v>47199.009999999987</v>
      </c>
      <c r="S38" s="256">
        <v>49361.275999999947</v>
      </c>
      <c r="T38" s="256">
        <v>45374.854000000007</v>
      </c>
      <c r="U38" s="256">
        <v>51828.547999999981</v>
      </c>
      <c r="V38" s="3">
        <v>54465.554999999957</v>
      </c>
      <c r="W38" s="92">
        <f t="shared" si="50"/>
        <v>5.0879430386511638E-2</v>
      </c>
      <c r="Y38" s="351">
        <f t="shared" si="40"/>
        <v>3.2539314368583776</v>
      </c>
      <c r="Z38" s="259">
        <f t="shared" si="41"/>
        <v>3.1337083285605001</v>
      </c>
      <c r="AA38" s="259">
        <f t="shared" si="42"/>
        <v>2.2562326611474677</v>
      </c>
      <c r="AB38" s="259">
        <f t="shared" si="43"/>
        <v>3.3901116276712977</v>
      </c>
      <c r="AC38" s="259">
        <f t="shared" si="44"/>
        <v>3.3140091652530894</v>
      </c>
      <c r="AD38" s="259">
        <f t="shared" si="45"/>
        <v>3.4292885910740196</v>
      </c>
      <c r="AE38" s="259">
        <f t="shared" si="46"/>
        <v>3.2815841101823158</v>
      </c>
      <c r="AF38" s="259">
        <f t="shared" si="47"/>
        <v>3.0228856879762631</v>
      </c>
      <c r="AG38" s="342">
        <f t="shared" si="48"/>
        <v>3.2501697572055721</v>
      </c>
      <c r="AH38" s="92">
        <f t="shared" si="51"/>
        <v>7.5187781705853815E-2</v>
      </c>
      <c r="AK38" s="164"/>
    </row>
    <row r="39" spans="1:37" ht="20.100000000000001" customHeight="1" x14ac:dyDescent="0.25">
      <c r="A39" s="178" t="s">
        <v>89</v>
      </c>
      <c r="B39" s="174">
        <v>155283.11000000002</v>
      </c>
      <c r="C39" s="256">
        <v>190846.28999999995</v>
      </c>
      <c r="D39" s="256">
        <v>164476.10999999999</v>
      </c>
      <c r="E39" s="256">
        <v>155784.03000000006</v>
      </c>
      <c r="F39" s="256">
        <v>141171.96999999974</v>
      </c>
      <c r="G39" s="256">
        <v>154005.31000000008</v>
      </c>
      <c r="H39" s="256">
        <v>192493.65999999971</v>
      </c>
      <c r="I39" s="256">
        <v>201955.88000000003</v>
      </c>
      <c r="J39" s="3">
        <v>161710.96000000005</v>
      </c>
      <c r="K39" s="92">
        <f t="shared" si="49"/>
        <v>-0.19927580221977184</v>
      </c>
      <c r="M39" s="163" t="s">
        <v>89</v>
      </c>
      <c r="N39" s="25">
        <v>50334.872000000032</v>
      </c>
      <c r="O39" s="256">
        <v>48986.57900000002</v>
      </c>
      <c r="P39" s="256">
        <v>51362.042000000016</v>
      </c>
      <c r="Q39" s="256">
        <v>51289.855999999963</v>
      </c>
      <c r="R39" s="256">
        <v>48284.936000000031</v>
      </c>
      <c r="S39" s="256">
        <v>53105.856999999989</v>
      </c>
      <c r="T39" s="256">
        <v>59493.80799999999</v>
      </c>
      <c r="U39" s="256">
        <v>59949.772000000063</v>
      </c>
      <c r="V39" s="3">
        <v>53818.607999999978</v>
      </c>
      <c r="W39" s="92">
        <f t="shared" si="50"/>
        <v>-0.10227168170047549</v>
      </c>
      <c r="Y39" s="351">
        <f t="shared" ref="Y39:Z45" si="52">(N39/B39)*10</f>
        <v>3.2414904621629503</v>
      </c>
      <c r="Z39" s="259">
        <f t="shared" si="52"/>
        <v>2.5668080317411479</v>
      </c>
      <c r="AA39" s="259">
        <f t="shared" ref="AA39:AF41" si="53">IF(P39="","",(P39/D39)*10)</f>
        <v>3.1227660965473962</v>
      </c>
      <c r="AB39" s="259">
        <f t="shared" si="53"/>
        <v>3.2923693141074821</v>
      </c>
      <c r="AC39" s="259">
        <f t="shared" si="53"/>
        <v>3.4202920027254784</v>
      </c>
      <c r="AD39" s="259">
        <f t="shared" si="53"/>
        <v>3.4483133730908344</v>
      </c>
      <c r="AE39" s="259">
        <f t="shared" si="53"/>
        <v>3.0906892206216079</v>
      </c>
      <c r="AF39" s="259">
        <f t="shared" si="53"/>
        <v>2.9684588534882002</v>
      </c>
      <c r="AG39" s="342">
        <f t="shared" si="48"/>
        <v>3.3280742381345063</v>
      </c>
      <c r="AH39" s="92">
        <f t="shared" si="51"/>
        <v>0.12114548403584117</v>
      </c>
      <c r="AK39" s="164"/>
    </row>
    <row r="40" spans="1:37" ht="20.100000000000001" customHeight="1" thickBot="1" x14ac:dyDescent="0.3">
      <c r="A40" s="178" t="s">
        <v>90</v>
      </c>
      <c r="B40" s="174">
        <v>149645.83999999991</v>
      </c>
      <c r="C40" s="256">
        <v>159202.30000000008</v>
      </c>
      <c r="D40" s="256">
        <v>203434.65000000014</v>
      </c>
      <c r="E40" s="256">
        <v>108594.94999999985</v>
      </c>
      <c r="F40" s="256">
        <v>106301.55</v>
      </c>
      <c r="G40" s="256">
        <v>116548.94000000003</v>
      </c>
      <c r="H40" s="256">
        <v>113621.51999999999</v>
      </c>
      <c r="I40" s="256">
        <v>142835.37999999974</v>
      </c>
      <c r="J40" s="3">
        <v>115314.52000000015</v>
      </c>
      <c r="K40" s="92">
        <f t="shared" si="49"/>
        <v>-0.19267537216619329</v>
      </c>
      <c r="M40" s="166" t="s">
        <v>90</v>
      </c>
      <c r="N40" s="25">
        <v>35379.044000000002</v>
      </c>
      <c r="O40" s="256">
        <v>37144.067999999992</v>
      </c>
      <c r="P40" s="256">
        <v>37986.12000000001</v>
      </c>
      <c r="Q40" s="256">
        <v>33420.183999999987</v>
      </c>
      <c r="R40" s="256">
        <v>33733.983000000022</v>
      </c>
      <c r="S40" s="256">
        <v>36039.897999999965</v>
      </c>
      <c r="T40" s="256">
        <v>34016.015999999967</v>
      </c>
      <c r="U40" s="256">
        <v>35937.855999999992</v>
      </c>
      <c r="V40" s="3">
        <v>35490.40100000002</v>
      </c>
      <c r="W40" s="92">
        <f t="shared" si="50"/>
        <v>-1.2450798400438043E-2</v>
      </c>
      <c r="Y40" s="351">
        <f t="shared" si="52"/>
        <v>2.3641849315690981</v>
      </c>
      <c r="Z40" s="259">
        <f t="shared" si="52"/>
        <v>2.3331363931299971</v>
      </c>
      <c r="AA40" s="259">
        <f t="shared" si="53"/>
        <v>1.8672394304510065</v>
      </c>
      <c r="AB40" s="259">
        <f t="shared" si="53"/>
        <v>3.0775081161693092</v>
      </c>
      <c r="AC40" s="259">
        <f t="shared" si="53"/>
        <v>3.1734234355002373</v>
      </c>
      <c r="AD40" s="259">
        <f t="shared" si="53"/>
        <v>3.0922544640903604</v>
      </c>
      <c r="AE40" s="259">
        <f t="shared" si="53"/>
        <v>2.9938004701926157</v>
      </c>
      <c r="AF40" s="259">
        <f t="shared" si="53"/>
        <v>2.5160332124995959</v>
      </c>
      <c r="AG40" s="344">
        <f t="shared" si="48"/>
        <v>3.0777044382615455</v>
      </c>
      <c r="AH40" s="95">
        <f t="shared" si="51"/>
        <v>0.22323680902604134</v>
      </c>
      <c r="AK40" s="164"/>
    </row>
    <row r="41" spans="1:37" ht="20.100000000000001" customHeight="1" thickBot="1" x14ac:dyDescent="0.3">
      <c r="A41" s="52" t="s">
        <v>223</v>
      </c>
      <c r="B41" s="279">
        <f>SUM(B29:B40)</f>
        <v>1496959.3399999999</v>
      </c>
      <c r="C41" s="280">
        <f t="shared" ref="C41:J41" si="54">SUM(C29:C40)</f>
        <v>1681832.61</v>
      </c>
      <c r="D41" s="280">
        <f t="shared" si="54"/>
        <v>1866671.5499999996</v>
      </c>
      <c r="E41" s="280">
        <f t="shared" si="54"/>
        <v>1638051.7199999997</v>
      </c>
      <c r="F41" s="280">
        <f t="shared" si="54"/>
        <v>1384490.7399999998</v>
      </c>
      <c r="G41" s="280">
        <f t="shared" si="54"/>
        <v>1402522.0199999996</v>
      </c>
      <c r="H41" s="280">
        <f t="shared" si="54"/>
        <v>1644877.9899999998</v>
      </c>
      <c r="I41" s="280">
        <f t="shared" si="54"/>
        <v>1688934.19</v>
      </c>
      <c r="J41" s="281">
        <f t="shared" si="54"/>
        <v>1694922.99</v>
      </c>
      <c r="K41" s="104">
        <f t="shared" si="49"/>
        <v>3.5459048880999008E-3</v>
      </c>
      <c r="M41" s="163"/>
      <c r="N41" s="279">
        <f>SUM(N29:N40)</f>
        <v>386156.65199999994</v>
      </c>
      <c r="O41" s="280">
        <f t="shared" ref="O41:V41" si="55">SUM(O29:O40)</f>
        <v>390987.57200000004</v>
      </c>
      <c r="P41" s="280">
        <f t="shared" si="55"/>
        <v>406063.09400000004</v>
      </c>
      <c r="Q41" s="280">
        <f t="shared" si="55"/>
        <v>407598.05399999983</v>
      </c>
      <c r="R41" s="280">
        <f t="shared" si="55"/>
        <v>406953.16900000011</v>
      </c>
      <c r="S41" s="280">
        <f t="shared" si="55"/>
        <v>421887.39099999977</v>
      </c>
      <c r="T41" s="280">
        <f t="shared" si="55"/>
        <v>430937.23899999994</v>
      </c>
      <c r="U41" s="280">
        <f t="shared" si="55"/>
        <v>443701.67200000002</v>
      </c>
      <c r="V41" s="281">
        <f t="shared" si="55"/>
        <v>457073.63799999986</v>
      </c>
      <c r="W41" s="104">
        <f t="shared" si="50"/>
        <v>3.0137290084405723E-2</v>
      </c>
      <c r="Y41" s="352">
        <f t="shared" si="52"/>
        <v>2.5796068181785081</v>
      </c>
      <c r="Z41" s="285">
        <f t="shared" si="52"/>
        <v>2.3247710246265236</v>
      </c>
      <c r="AA41" s="285">
        <f t="shared" si="53"/>
        <v>2.1753323127467183</v>
      </c>
      <c r="AB41" s="285">
        <f t="shared" si="53"/>
        <v>2.4883100394412452</v>
      </c>
      <c r="AC41" s="285">
        <f t="shared" si="53"/>
        <v>2.9393708259832794</v>
      </c>
      <c r="AD41" s="285">
        <f t="shared" si="53"/>
        <v>3.0080625115604236</v>
      </c>
      <c r="AE41" s="285">
        <f t="shared" si="53"/>
        <v>2.6198735810186142</v>
      </c>
      <c r="AF41" s="285">
        <f t="shared" si="53"/>
        <v>2.62711048557789</v>
      </c>
      <c r="AG41" s="182">
        <f t="shared" si="48"/>
        <v>2.6967221560904067</v>
      </c>
      <c r="AH41" s="104">
        <f t="shared" si="51"/>
        <v>2.649742783741511E-2</v>
      </c>
      <c r="AK41" s="164"/>
    </row>
    <row r="42" spans="1:37" ht="20.100000000000001" customHeight="1" x14ac:dyDescent="0.25">
      <c r="A42" s="178" t="s">
        <v>91</v>
      </c>
      <c r="B42" s="174">
        <f>SUM(B29:B31)</f>
        <v>337442.86</v>
      </c>
      <c r="C42" s="256">
        <f>SUM(C29:C31)</f>
        <v>332800.42999999988</v>
      </c>
      <c r="D42" s="256">
        <f>SUM(D29:D31)</f>
        <v>434832.52999999991</v>
      </c>
      <c r="E42" s="256">
        <f t="shared" ref="E42:F42" si="56">SUM(E29:E31)</f>
        <v>397992.19999999995</v>
      </c>
      <c r="F42" s="256">
        <f t="shared" si="56"/>
        <v>320914.02999999997</v>
      </c>
      <c r="G42" s="256">
        <f t="shared" ref="G42:H42" si="57">SUM(G29:G31)</f>
        <v>319240.09999999998</v>
      </c>
      <c r="H42" s="256">
        <f t="shared" si="57"/>
        <v>375486.79999999981</v>
      </c>
      <c r="I42" s="256">
        <f t="shared" ref="I42" si="58">SUM(I29:I31)</f>
        <v>333746.80999999994</v>
      </c>
      <c r="J42" s="3">
        <f>IF(J31="","",SUM(J29:J31))</f>
        <v>417298.71</v>
      </c>
      <c r="K42" s="104">
        <f t="shared" si="49"/>
        <v>0.25034516434778836</v>
      </c>
      <c r="M42" s="162" t="s">
        <v>91</v>
      </c>
      <c r="N42" s="25">
        <f>SUM(N29:N31)</f>
        <v>82216.569999999963</v>
      </c>
      <c r="O42" s="256">
        <f>SUM(O29:O31)</f>
        <v>78766.856</v>
      </c>
      <c r="P42" s="256">
        <f>SUM(P29:P31)</f>
        <v>86315.356999999989</v>
      </c>
      <c r="Q42" s="256">
        <f t="shared" ref="Q42:R42" si="59">SUM(Q29:Q31)</f>
        <v>84446.709999999992</v>
      </c>
      <c r="R42" s="256">
        <f t="shared" si="59"/>
        <v>88812.746000000028</v>
      </c>
      <c r="S42" s="256">
        <f t="shared" ref="S42:T42" si="60">SUM(S29:S31)</f>
        <v>88470.203999999969</v>
      </c>
      <c r="T42" s="256">
        <f t="shared" si="60"/>
        <v>90947.635999999984</v>
      </c>
      <c r="U42" s="256">
        <f t="shared" ref="U42" si="61">SUM(U29:U31)</f>
        <v>89671.307999999961</v>
      </c>
      <c r="V42" s="3">
        <f>IF(V31="","",SUM(V29:V31))</f>
        <v>101072.22500000001</v>
      </c>
      <c r="W42" s="104">
        <f t="shared" si="50"/>
        <v>0.1271411921414155</v>
      </c>
      <c r="Y42" s="350">
        <f t="shared" si="52"/>
        <v>2.4364590200545351</v>
      </c>
      <c r="Z42" s="258">
        <f t="shared" si="52"/>
        <v>2.3667894900255999</v>
      </c>
      <c r="AA42" s="258">
        <f t="shared" ref="AA42:AF44" si="62">(P42/D42)*10</f>
        <v>1.9850252923809542</v>
      </c>
      <c r="AB42" s="258">
        <f t="shared" si="62"/>
        <v>2.1218182165379122</v>
      </c>
      <c r="AC42" s="258">
        <f t="shared" si="62"/>
        <v>2.7674934000236773</v>
      </c>
      <c r="AD42" s="258">
        <f t="shared" si="62"/>
        <v>2.7712747865947911</v>
      </c>
      <c r="AE42" s="258">
        <f t="shared" si="62"/>
        <v>2.4221260507692954</v>
      </c>
      <c r="AF42" s="258">
        <f t="shared" si="62"/>
        <v>2.6868064446818223</v>
      </c>
      <c r="AG42" s="343">
        <f t="shared" si="48"/>
        <v>2.4220593684557521</v>
      </c>
      <c r="AH42" s="104">
        <f t="shared" si="51"/>
        <v>-9.8535968882351749E-2</v>
      </c>
      <c r="AK42" s="164"/>
    </row>
    <row r="43" spans="1:37" ht="20.100000000000001" customHeight="1" x14ac:dyDescent="0.25">
      <c r="A43" s="178" t="s">
        <v>92</v>
      </c>
      <c r="B43" s="174">
        <f>SUM(B32:B34)</f>
        <v>382397.61999999994</v>
      </c>
      <c r="C43" s="256">
        <f>SUM(C32:C34)</f>
        <v>466419.70999999996</v>
      </c>
      <c r="D43" s="256">
        <f>SUM(D32:D34)</f>
        <v>416251.13000000024</v>
      </c>
      <c r="E43" s="256">
        <f t="shared" ref="E43:F43" si="63">SUM(E32:E34)</f>
        <v>452362.07000000007</v>
      </c>
      <c r="F43" s="256">
        <f t="shared" si="63"/>
        <v>346745.78999999992</v>
      </c>
      <c r="G43" s="256">
        <f t="shared" ref="G43:H43" si="64">SUM(G32:G34)</f>
        <v>356512.32999999996</v>
      </c>
      <c r="H43" s="256">
        <f t="shared" si="64"/>
        <v>427375.0500000001</v>
      </c>
      <c r="I43" s="256">
        <f t="shared" ref="I43" si="65">SUM(I32:I34)</f>
        <v>431824.24</v>
      </c>
      <c r="J43" s="3">
        <f>IF(J34="","",SUM(J32:J34))</f>
        <v>460966.17999999993</v>
      </c>
      <c r="K43" s="92">
        <f t="shared" si="49"/>
        <v>6.7485651106570455E-2</v>
      </c>
      <c r="M43" s="163" t="s">
        <v>92</v>
      </c>
      <c r="N43" s="25">
        <f>SUM(N32:N34)</f>
        <v>86998.260999999969</v>
      </c>
      <c r="O43" s="256">
        <f>SUM(O32:O34)</f>
        <v>91054.148000000016</v>
      </c>
      <c r="P43" s="256">
        <f>SUM(P32:P34)</f>
        <v>86989.97</v>
      </c>
      <c r="Q43" s="256">
        <f t="shared" ref="Q43:R43" si="66">SUM(Q32:Q34)</f>
        <v>94857.412999999986</v>
      </c>
      <c r="R43" s="256">
        <f t="shared" si="66"/>
        <v>91989.164000000033</v>
      </c>
      <c r="S43" s="256">
        <f t="shared" ref="S43:T43" si="67">SUM(S32:S34)</f>
        <v>97881.056000000011</v>
      </c>
      <c r="T43" s="256">
        <f t="shared" si="67"/>
        <v>97703.358999999997</v>
      </c>
      <c r="U43" s="256">
        <f t="shared" ref="U43" si="68">SUM(U32:U34)</f>
        <v>104392.677</v>
      </c>
      <c r="V43" s="3">
        <f>IF(V34="","",SUM(V32:V34))</f>
        <v>108285.35099999994</v>
      </c>
      <c r="W43" s="92">
        <f t="shared" si="50"/>
        <v>3.7288764996417721E-2</v>
      </c>
      <c r="Y43" s="351">
        <f t="shared" si="52"/>
        <v>2.2750732862824821</v>
      </c>
      <c r="Z43" s="259">
        <f t="shared" si="52"/>
        <v>1.9521934010893327</v>
      </c>
      <c r="AA43" s="259">
        <f t="shared" si="62"/>
        <v>2.0898434558003469</v>
      </c>
      <c r="AB43" s="259">
        <f t="shared" si="62"/>
        <v>2.0969356029341712</v>
      </c>
      <c r="AC43" s="259">
        <f t="shared" si="62"/>
        <v>2.6529280715996597</v>
      </c>
      <c r="AD43" s="259">
        <f t="shared" si="62"/>
        <v>2.7455167118623924</v>
      </c>
      <c r="AE43" s="259">
        <f t="shared" si="62"/>
        <v>2.2861268808275068</v>
      </c>
      <c r="AF43" s="259">
        <f t="shared" si="62"/>
        <v>2.4174807092811648</v>
      </c>
      <c r="AG43" s="342">
        <f t="shared" si="48"/>
        <v>2.349095350118743</v>
      </c>
      <c r="AH43" s="92">
        <f t="shared" si="51"/>
        <v>-2.8287861367363727E-2</v>
      </c>
      <c r="AK43" s="164"/>
    </row>
    <row r="44" spans="1:37" ht="20.100000000000001" customHeight="1" x14ac:dyDescent="0.25">
      <c r="A44" s="178" t="s">
        <v>93</v>
      </c>
      <c r="B44" s="174">
        <f>SUM(B35:B37)</f>
        <v>350097.77999999997</v>
      </c>
      <c r="C44" s="256">
        <f>SUM(C35:C37)</f>
        <v>402574.6700000001</v>
      </c>
      <c r="D44" s="256">
        <f>SUM(D35:D37)</f>
        <v>433753.65999999992</v>
      </c>
      <c r="E44" s="256">
        <f t="shared" ref="E44:F44" si="69">SUM(E35:E37)</f>
        <v>380039.47999999986</v>
      </c>
      <c r="F44" s="256">
        <f t="shared" si="69"/>
        <v>326934.71000000002</v>
      </c>
      <c r="G44" s="256">
        <f t="shared" ref="G44:H44" si="70">SUM(G35:G37)</f>
        <v>312275.05999999988</v>
      </c>
      <c r="H44" s="256">
        <f t="shared" si="70"/>
        <v>397629.77</v>
      </c>
      <c r="I44" s="256">
        <f t="shared" ref="I44" si="71">SUM(I35:I37)</f>
        <v>407118.00000000023</v>
      </c>
      <c r="J44" s="3">
        <f>IF(J37="","",SUM(J35:J37))</f>
        <v>372055.04999999987</v>
      </c>
      <c r="K44" s="92">
        <f t="shared" si="49"/>
        <v>-8.6124784460525794E-2</v>
      </c>
      <c r="M44" s="163" t="s">
        <v>93</v>
      </c>
      <c r="N44" s="25">
        <f>SUM(N35:N37)</f>
        <v>91499.962999999989</v>
      </c>
      <c r="O44" s="256">
        <f>SUM(O35:O37)</f>
        <v>94301.094000000012</v>
      </c>
      <c r="P44" s="256">
        <f>SUM(P35:P37)</f>
        <v>95143.493000000002</v>
      </c>
      <c r="Q44" s="256">
        <f t="shared" ref="Q44:R44" si="72">SUM(Q35:Q37)</f>
        <v>95010.713999999993</v>
      </c>
      <c r="R44" s="256">
        <f t="shared" si="72"/>
        <v>96933.330000000016</v>
      </c>
      <c r="S44" s="256">
        <f t="shared" ref="S44:T44" si="73">SUM(S35:S37)</f>
        <v>97029.099999999919</v>
      </c>
      <c r="T44" s="256">
        <f t="shared" si="73"/>
        <v>103401.56599999999</v>
      </c>
      <c r="U44" s="256">
        <f t="shared" ref="U44" si="74">SUM(U35:U37)</f>
        <v>101921.51100000009</v>
      </c>
      <c r="V44" s="3">
        <f>IF(V37="","",SUM(V35:V37))</f>
        <v>103941.49799999996</v>
      </c>
      <c r="W44" s="92">
        <f t="shared" si="50"/>
        <v>1.9819044872675363E-2</v>
      </c>
      <c r="Y44" s="351">
        <f t="shared" si="52"/>
        <v>2.613554504687233</v>
      </c>
      <c r="Z44" s="259">
        <f t="shared" si="52"/>
        <v>2.3424497621770386</v>
      </c>
      <c r="AA44" s="259">
        <f t="shared" si="62"/>
        <v>2.1934914163029777</v>
      </c>
      <c r="AB44" s="259">
        <f t="shared" si="62"/>
        <v>2.5000222082189993</v>
      </c>
      <c r="AC44" s="259">
        <f t="shared" si="62"/>
        <v>2.9649140037776966</v>
      </c>
      <c r="AD44" s="259">
        <f t="shared" si="62"/>
        <v>3.1071677642140223</v>
      </c>
      <c r="AE44" s="259">
        <f t="shared" si="62"/>
        <v>2.6004483014438278</v>
      </c>
      <c r="AF44" s="259">
        <f t="shared" si="62"/>
        <v>2.503488202437623</v>
      </c>
      <c r="AG44" s="342">
        <f t="shared" si="48"/>
        <v>2.7937128658783155</v>
      </c>
      <c r="AH44" s="92">
        <f t="shared" si="51"/>
        <v>0.11592811308561525</v>
      </c>
      <c r="AK44" s="164"/>
    </row>
    <row r="45" spans="1:37" ht="20.100000000000001" customHeight="1" thickBot="1" x14ac:dyDescent="0.3">
      <c r="A45" s="179" t="s">
        <v>94</v>
      </c>
      <c r="B45" s="349">
        <f>SUM(B38:B40)</f>
        <v>427021.0799999999</v>
      </c>
      <c r="C45" s="257">
        <f>SUM(C38:C40)</f>
        <v>480037.80000000005</v>
      </c>
      <c r="D45" s="257">
        <f>IF(D40="","",SUM(D38:D40))</f>
        <v>581834.22999999986</v>
      </c>
      <c r="E45" s="257">
        <f t="shared" ref="E45:F45" si="75">IF(E40="","",SUM(E38:E40))</f>
        <v>407657.96999999974</v>
      </c>
      <c r="F45" s="257">
        <f t="shared" si="75"/>
        <v>389896.20999999979</v>
      </c>
      <c r="G45" s="257">
        <f t="shared" ref="G45:J45" si="76">IF(G40="","",SUM(G38:G40))</f>
        <v>414494.53</v>
      </c>
      <c r="H45" s="257">
        <f t="shared" si="76"/>
        <v>444386.36999999976</v>
      </c>
      <c r="I45" s="257">
        <f t="shared" ref="I45" si="77">IF(I40="","",SUM(I38:I40))</f>
        <v>516245.13999999978</v>
      </c>
      <c r="J45" s="180">
        <f t="shared" si="76"/>
        <v>444603.05000000016</v>
      </c>
      <c r="K45" s="95">
        <f t="shared" si="49"/>
        <v>-0.13877533065008543</v>
      </c>
      <c r="M45" s="166" t="s">
        <v>94</v>
      </c>
      <c r="N45" s="28">
        <f>SUM(N38:N40)</f>
        <v>125441.85800000001</v>
      </c>
      <c r="O45" s="257">
        <f>SUM(O38:O40)</f>
        <v>126865.47399999999</v>
      </c>
      <c r="P45" s="257">
        <f>IF(P40="","",SUM(P38:P40))</f>
        <v>137614.27400000003</v>
      </c>
      <c r="Q45" s="257">
        <f t="shared" ref="Q45:R45" si="78">IF(Q40="","",SUM(Q38:Q40))</f>
        <v>133283.21699999986</v>
      </c>
      <c r="R45" s="257">
        <f t="shared" si="78"/>
        <v>129217.92900000005</v>
      </c>
      <c r="S45" s="257">
        <f t="shared" ref="S45:V45" si="79">IF(S40="","",SUM(S38:S40))</f>
        <v>138507.0309999999</v>
      </c>
      <c r="T45" s="257">
        <f t="shared" si="79"/>
        <v>138884.67799999996</v>
      </c>
      <c r="U45" s="257">
        <f t="shared" ref="U45" si="80">IF(U40="","",SUM(U38:U40))</f>
        <v>147716.17600000004</v>
      </c>
      <c r="V45" s="180">
        <f t="shared" si="79"/>
        <v>143774.56399999995</v>
      </c>
      <c r="W45" s="95">
        <f t="shared" si="50"/>
        <v>-2.6683685610708472E-2</v>
      </c>
      <c r="Y45" s="353">
        <f t="shared" si="52"/>
        <v>2.9376034082439215</v>
      </c>
      <c r="Z45" s="260">
        <f t="shared" si="52"/>
        <v>2.642822586054681</v>
      </c>
      <c r="AA45" s="260">
        <f t="shared" ref="AA45:AF45" si="81">IF(P40="","",(P45/D45)*10)</f>
        <v>2.3651800960558829</v>
      </c>
      <c r="AB45" s="260">
        <f t="shared" si="81"/>
        <v>3.2694863539648189</v>
      </c>
      <c r="AC45" s="260">
        <f t="shared" si="81"/>
        <v>3.3141622228130947</v>
      </c>
      <c r="AD45" s="260">
        <f t="shared" si="81"/>
        <v>3.3415888745262787</v>
      </c>
      <c r="AE45" s="260">
        <f t="shared" si="81"/>
        <v>3.1253136319189996</v>
      </c>
      <c r="AF45" s="260">
        <f t="shared" si="81"/>
        <v>2.8613572226558897</v>
      </c>
      <c r="AG45" s="344">
        <f t="shared" si="48"/>
        <v>3.2337736774410319</v>
      </c>
      <c r="AH45" s="95">
        <f t="shared" si="51"/>
        <v>0.13015377871605566</v>
      </c>
      <c r="AK45" s="164"/>
    </row>
    <row r="46" spans="1:37" x14ac:dyDescent="0.25">
      <c r="B46" s="176"/>
      <c r="C46" s="176"/>
      <c r="D46" s="176"/>
      <c r="E46" s="176"/>
      <c r="F46" s="176"/>
      <c r="G46" s="176"/>
      <c r="H46" s="176"/>
      <c r="I46" s="176"/>
      <c r="J46" s="176"/>
      <c r="N46" s="176"/>
      <c r="O46" s="176"/>
      <c r="P46" s="176"/>
      <c r="Q46" s="176"/>
      <c r="R46" s="176"/>
      <c r="S46" s="176"/>
      <c r="T46" s="176"/>
      <c r="U46" s="176"/>
      <c r="V46" s="176"/>
      <c r="AK46" s="164"/>
    </row>
    <row r="47" spans="1:37" ht="15.75" thickBot="1" x14ac:dyDescent="0.3">
      <c r="K47" s="206" t="s">
        <v>1</v>
      </c>
      <c r="W47" s="206">
        <v>1000</v>
      </c>
      <c r="AH47" s="206" t="s">
        <v>53</v>
      </c>
      <c r="AK47" s="164"/>
    </row>
    <row r="48" spans="1:37" ht="20.100000000000001" customHeight="1" x14ac:dyDescent="0.25">
      <c r="A48" s="379" t="s">
        <v>16</v>
      </c>
      <c r="B48" s="381" t="s">
        <v>78</v>
      </c>
      <c r="C48" s="382"/>
      <c r="D48" s="382"/>
      <c r="E48" s="382"/>
      <c r="F48" s="382"/>
      <c r="G48" s="382"/>
      <c r="H48" s="382"/>
      <c r="I48" s="382"/>
      <c r="J48" s="383"/>
      <c r="K48" s="384" t="s">
        <v>116</v>
      </c>
      <c r="M48" s="386" t="s">
        <v>3</v>
      </c>
      <c r="N48" s="388" t="s">
        <v>78</v>
      </c>
      <c r="O48" s="382"/>
      <c r="P48" s="382"/>
      <c r="Q48" s="382"/>
      <c r="R48" s="382"/>
      <c r="S48" s="382"/>
      <c r="T48" s="382"/>
      <c r="U48" s="382"/>
      <c r="V48" s="383"/>
      <c r="W48" s="384" t="s">
        <v>116</v>
      </c>
      <c r="Y48" s="388" t="s">
        <v>78</v>
      </c>
      <c r="Z48" s="382"/>
      <c r="AA48" s="382"/>
      <c r="AB48" s="382"/>
      <c r="AC48" s="382"/>
      <c r="AD48" s="382"/>
      <c r="AE48" s="382"/>
      <c r="AF48" s="382"/>
      <c r="AG48" s="383"/>
      <c r="AH48" s="384" t="str">
        <f>W48</f>
        <v>D       2018/2017</v>
      </c>
      <c r="AK48" s="164"/>
    </row>
    <row r="49" spans="1:37" ht="20.100000000000001" customHeight="1" thickBot="1" x14ac:dyDescent="0.3">
      <c r="A49" s="380"/>
      <c r="B49" s="148">
        <v>2010</v>
      </c>
      <c r="C49" s="214">
        <v>2011</v>
      </c>
      <c r="D49" s="214">
        <v>2012</v>
      </c>
      <c r="E49" s="214">
        <v>2013</v>
      </c>
      <c r="F49" s="214">
        <v>2014</v>
      </c>
      <c r="G49" s="214">
        <v>2015</v>
      </c>
      <c r="H49" s="214">
        <v>2016</v>
      </c>
      <c r="I49" s="214">
        <v>2017</v>
      </c>
      <c r="J49" s="211">
        <v>2018</v>
      </c>
      <c r="K49" s="385"/>
      <c r="M49" s="387"/>
      <c r="N49" s="36">
        <v>2010</v>
      </c>
      <c r="O49" s="214">
        <v>2011</v>
      </c>
      <c r="P49" s="214">
        <v>2012</v>
      </c>
      <c r="Q49" s="214">
        <v>2013</v>
      </c>
      <c r="R49" s="214">
        <v>2014</v>
      </c>
      <c r="S49" s="214">
        <v>2015</v>
      </c>
      <c r="T49" s="214">
        <v>2016</v>
      </c>
      <c r="U49" s="214">
        <v>2017</v>
      </c>
      <c r="V49" s="211">
        <v>2018</v>
      </c>
      <c r="W49" s="385"/>
      <c r="Y49" s="36">
        <v>2010</v>
      </c>
      <c r="Z49" s="214">
        <v>2011</v>
      </c>
      <c r="AA49" s="214">
        <v>2012</v>
      </c>
      <c r="AB49" s="214">
        <v>2013</v>
      </c>
      <c r="AC49" s="214">
        <v>2014</v>
      </c>
      <c r="AD49" s="214">
        <v>2015</v>
      </c>
      <c r="AE49" s="214">
        <v>2017</v>
      </c>
      <c r="AF49" s="214">
        <v>2017</v>
      </c>
      <c r="AG49" s="211">
        <v>2018</v>
      </c>
      <c r="AH49" s="385"/>
      <c r="AK49" s="164"/>
    </row>
    <row r="50" spans="1:37" ht="3" customHeight="1" thickBot="1" x14ac:dyDescent="0.3">
      <c r="A50" s="161" t="s">
        <v>96</v>
      </c>
      <c r="B50" s="160"/>
      <c r="C50" s="160"/>
      <c r="D50" s="160"/>
      <c r="E50" s="160"/>
      <c r="F50" s="160"/>
      <c r="G50" s="160"/>
      <c r="H50" s="160"/>
      <c r="I50" s="160"/>
      <c r="J50" s="160"/>
      <c r="K50" s="207"/>
      <c r="L50" s="8"/>
      <c r="M50" s="161"/>
      <c r="N50" s="186">
        <v>2010</v>
      </c>
      <c r="O50" s="186">
        <v>2011</v>
      </c>
      <c r="P50" s="186">
        <v>2012</v>
      </c>
      <c r="Q50" s="186"/>
      <c r="R50" s="186"/>
      <c r="S50" s="186"/>
      <c r="T50" s="186"/>
      <c r="U50" s="186"/>
      <c r="V50" s="186"/>
      <c r="W50" s="205"/>
      <c r="X50" s="8"/>
      <c r="Y50" s="186"/>
      <c r="Z50" s="186"/>
      <c r="AA50" s="186"/>
      <c r="AB50" s="186"/>
      <c r="AC50" s="186"/>
      <c r="AD50" s="186"/>
      <c r="AE50" s="186"/>
      <c r="AF50" s="186"/>
      <c r="AG50" s="186"/>
      <c r="AH50" s="207"/>
      <c r="AK50" s="164"/>
    </row>
    <row r="51" spans="1:37" ht="20.100000000000001" customHeight="1" x14ac:dyDescent="0.25">
      <c r="A51" s="177" t="s">
        <v>79</v>
      </c>
      <c r="B51" s="172">
        <v>77038.130000000048</v>
      </c>
      <c r="C51" s="255">
        <v>75617.27</v>
      </c>
      <c r="D51" s="255">
        <v>113844.10000000002</v>
      </c>
      <c r="E51" s="255">
        <v>93610.949999999983</v>
      </c>
      <c r="F51" s="255">
        <v>94388.039999999921</v>
      </c>
      <c r="G51" s="255">
        <v>91436.9399999999</v>
      </c>
      <c r="H51" s="255">
        <v>70145.979999999967</v>
      </c>
      <c r="I51" s="255">
        <v>96671.300000000032</v>
      </c>
      <c r="J51" s="169">
        <v>86694.989999999991</v>
      </c>
      <c r="K51" s="104">
        <f>IF(J51="","",(J51-I51)/I51)</f>
        <v>-0.10319826049716967</v>
      </c>
      <c r="M51" s="163" t="s">
        <v>79</v>
      </c>
      <c r="N51" s="172">
        <v>14178.058999999999</v>
      </c>
      <c r="O51" s="255">
        <v>16344.844999999999</v>
      </c>
      <c r="P51" s="255">
        <v>18481.169000000002</v>
      </c>
      <c r="Q51" s="255">
        <v>20000.632999999987</v>
      </c>
      <c r="R51" s="255">
        <v>18045.733999999989</v>
      </c>
      <c r="S51" s="255">
        <v>19063.57499999999</v>
      </c>
      <c r="T51" s="255">
        <v>17884.870999999992</v>
      </c>
      <c r="U51" s="255">
        <v>22256.648000000001</v>
      </c>
      <c r="V51" s="169">
        <v>22753.967000000004</v>
      </c>
      <c r="W51" s="104">
        <f>IF(V51="","",(V51-U51)/U51)</f>
        <v>2.2344739423474869E-2</v>
      </c>
      <c r="Y51" s="350">
        <f t="shared" ref="Y51:Y60" si="82">(N51/B51)*10</f>
        <v>1.8403950095881081</v>
      </c>
      <c r="Z51" s="258">
        <f t="shared" ref="Z51:Z60" si="83">(O51/C51)*10</f>
        <v>2.1615227579625658</v>
      </c>
      <c r="AA51" s="258">
        <f t="shared" ref="AA51:AA60" si="84">(P51/D51)*10</f>
        <v>1.6233752122420044</v>
      </c>
      <c r="AB51" s="258">
        <f t="shared" ref="AB51:AB60" si="85">(Q51/E51)*10</f>
        <v>2.1365698136809841</v>
      </c>
      <c r="AC51" s="258">
        <f t="shared" ref="AC51:AC60" si="86">(R51/F51)*10</f>
        <v>1.9118665881821473</v>
      </c>
      <c r="AD51" s="258">
        <f t="shared" ref="AD51:AD60" si="87">(S51/G51)*10</f>
        <v>2.084887683249244</v>
      </c>
      <c r="AE51" s="258">
        <f t="shared" ref="AE51:AE60" si="88">(T51/H51)*10</f>
        <v>2.5496644283820684</v>
      </c>
      <c r="AF51" s="258">
        <f t="shared" ref="AF51:AF60" si="89">(U51/I51)*10</f>
        <v>2.302301510375881</v>
      </c>
      <c r="AG51" s="182">
        <f t="shared" ref="AG51:AG67" si="90">IF(J51="","",(V51/J51)*10)</f>
        <v>2.6245999913028428</v>
      </c>
      <c r="AH51" s="104">
        <f>IF(AG51="","",(AG51-AF51)/AF51)</f>
        <v>0.13998969269422157</v>
      </c>
      <c r="AK51" s="164"/>
    </row>
    <row r="52" spans="1:37" ht="20.100000000000001" customHeight="1" x14ac:dyDescent="0.25">
      <c r="A52" s="178" t="s">
        <v>80</v>
      </c>
      <c r="B52" s="174">
        <v>72819.339999999982</v>
      </c>
      <c r="C52" s="256">
        <v>87274.840000000011</v>
      </c>
      <c r="D52" s="256">
        <v>101727.20000000001</v>
      </c>
      <c r="E52" s="256">
        <v>110658.78999999996</v>
      </c>
      <c r="F52" s="256">
        <v>109991.49999999996</v>
      </c>
      <c r="G52" s="256">
        <v>92866.790000000066</v>
      </c>
      <c r="H52" s="256">
        <v>72567.640000000072</v>
      </c>
      <c r="I52" s="256">
        <v>85040.37</v>
      </c>
      <c r="J52" s="3">
        <v>97742.109999999957</v>
      </c>
      <c r="K52" s="92">
        <f t="shared" ref="K52:K67" si="91">IF(J52="","",(J52-I52)/I52)</f>
        <v>0.14936129746378057</v>
      </c>
      <c r="M52" s="163" t="s">
        <v>80</v>
      </c>
      <c r="N52" s="174">
        <v>14439.179</v>
      </c>
      <c r="O52" s="256">
        <v>17444.693999999992</v>
      </c>
      <c r="P52" s="256">
        <v>20090.994000000017</v>
      </c>
      <c r="Q52" s="256">
        <v>22514.599000000009</v>
      </c>
      <c r="R52" s="256">
        <v>22065.344000000008</v>
      </c>
      <c r="S52" s="256">
        <v>19101.218999999997</v>
      </c>
      <c r="T52" s="256">
        <v>19254.929999999989</v>
      </c>
      <c r="U52" s="256">
        <v>22517.317999999988</v>
      </c>
      <c r="V52" s="3">
        <v>25718.346000000012</v>
      </c>
      <c r="W52" s="92">
        <f t="shared" ref="W52:W67" si="92">IF(V52="","",(V52-U52)/U52)</f>
        <v>0.14215849329835931</v>
      </c>
      <c r="Y52" s="351">
        <f t="shared" si="82"/>
        <v>1.9828769390109828</v>
      </c>
      <c r="Z52" s="259">
        <f t="shared" si="83"/>
        <v>1.9988227993313985</v>
      </c>
      <c r="AA52" s="259">
        <f t="shared" si="84"/>
        <v>1.9749874173279136</v>
      </c>
      <c r="AB52" s="259">
        <f t="shared" si="85"/>
        <v>2.0345965286625685</v>
      </c>
      <c r="AC52" s="259">
        <f t="shared" si="86"/>
        <v>2.0060953800975545</v>
      </c>
      <c r="AD52" s="259">
        <f t="shared" si="87"/>
        <v>2.0568406639230217</v>
      </c>
      <c r="AE52" s="259">
        <f t="shared" si="88"/>
        <v>2.6533769046368283</v>
      </c>
      <c r="AF52" s="259">
        <f t="shared" si="89"/>
        <v>2.647838667682183</v>
      </c>
      <c r="AG52" s="341">
        <f t="shared" si="90"/>
        <v>2.6312452227601826</v>
      </c>
      <c r="AH52" s="92">
        <f t="shared" ref="AH52:AH67" si="93">IF(AG52="","",(AG52-AF52)/AF52)</f>
        <v>-6.2667885035932727E-3</v>
      </c>
      <c r="AK52" s="164"/>
    </row>
    <row r="53" spans="1:37" ht="20.100000000000001" customHeight="1" x14ac:dyDescent="0.25">
      <c r="A53" s="178" t="s">
        <v>81</v>
      </c>
      <c r="B53" s="174">
        <v>84633.959999999977</v>
      </c>
      <c r="C53" s="256">
        <v>105231.42000000006</v>
      </c>
      <c r="D53" s="256">
        <v>125552.12000000001</v>
      </c>
      <c r="E53" s="256">
        <v>103316.65999999999</v>
      </c>
      <c r="F53" s="256">
        <v>107623.27999999997</v>
      </c>
      <c r="G53" s="256">
        <v>129782.01999999996</v>
      </c>
      <c r="H53" s="256">
        <v>82472.049999999886</v>
      </c>
      <c r="I53" s="256">
        <v>109662.51999999996</v>
      </c>
      <c r="J53" s="3">
        <v>106506.45</v>
      </c>
      <c r="K53" s="92">
        <f t="shared" si="91"/>
        <v>-2.8779842009831295E-2</v>
      </c>
      <c r="M53" s="163" t="s">
        <v>81</v>
      </c>
      <c r="N53" s="174">
        <v>16992.152000000002</v>
      </c>
      <c r="O53" s="256">
        <v>19273.382000000009</v>
      </c>
      <c r="P53" s="256">
        <v>22749.488000000016</v>
      </c>
      <c r="Q53" s="256">
        <v>20836.083999999995</v>
      </c>
      <c r="R53" s="256">
        <v>21337.534000000003</v>
      </c>
      <c r="S53" s="256">
        <v>27425.90399999998</v>
      </c>
      <c r="T53" s="256">
        <v>21466.006000000001</v>
      </c>
      <c r="U53" s="256">
        <v>29324.389999999978</v>
      </c>
      <c r="V53" s="3">
        <v>27877.442000000025</v>
      </c>
      <c r="W53" s="92">
        <f t="shared" si="92"/>
        <v>-4.9342816679220067E-2</v>
      </c>
      <c r="Y53" s="351">
        <f t="shared" si="82"/>
        <v>2.0077226683000542</v>
      </c>
      <c r="Z53" s="259">
        <f t="shared" si="83"/>
        <v>1.8315235126543004</v>
      </c>
      <c r="AA53" s="259">
        <f t="shared" si="84"/>
        <v>1.8119557041330736</v>
      </c>
      <c r="AB53" s="259">
        <f t="shared" si="85"/>
        <v>2.0167206334389824</v>
      </c>
      <c r="AC53" s="259">
        <f t="shared" si="86"/>
        <v>1.9826132412987234</v>
      </c>
      <c r="AD53" s="259">
        <f t="shared" si="87"/>
        <v>2.113228319300315</v>
      </c>
      <c r="AE53" s="259">
        <f t="shared" si="88"/>
        <v>2.602821925731206</v>
      </c>
      <c r="AF53" s="259">
        <f t="shared" si="89"/>
        <v>2.6740576452191678</v>
      </c>
      <c r="AG53" s="341">
        <f t="shared" si="90"/>
        <v>2.6174416666784057</v>
      </c>
      <c r="AH53" s="92">
        <f t="shared" si="93"/>
        <v>-2.1172310418207819E-2</v>
      </c>
      <c r="AK53" s="164"/>
    </row>
    <row r="54" spans="1:37" ht="20.100000000000001" customHeight="1" x14ac:dyDescent="0.25">
      <c r="A54" s="178" t="s">
        <v>82</v>
      </c>
      <c r="B54" s="174">
        <v>86281.630000000092</v>
      </c>
      <c r="C54" s="256">
        <v>90571.82</v>
      </c>
      <c r="D54" s="256">
        <v>114496.53999999998</v>
      </c>
      <c r="E54" s="256">
        <v>127144.32000000001</v>
      </c>
      <c r="F54" s="256">
        <v>101418.98</v>
      </c>
      <c r="G54" s="256">
        <v>138312.82000000012</v>
      </c>
      <c r="H54" s="256">
        <v>88700.669999999896</v>
      </c>
      <c r="I54" s="256">
        <v>90117.859999999855</v>
      </c>
      <c r="J54" s="3">
        <v>116078.70999999999</v>
      </c>
      <c r="K54" s="92">
        <f t="shared" si="91"/>
        <v>0.28807663652909843</v>
      </c>
      <c r="M54" s="163" t="s">
        <v>82</v>
      </c>
      <c r="N54" s="174">
        <v>16453.240000000009</v>
      </c>
      <c r="O54" s="256">
        <v>17348.706999999995</v>
      </c>
      <c r="P54" s="256">
        <v>21481.076000000001</v>
      </c>
      <c r="Q54" s="256">
        <v>23047.187999999995</v>
      </c>
      <c r="R54" s="256">
        <v>22346.683000000005</v>
      </c>
      <c r="S54" s="256">
        <v>26898.605999999982</v>
      </c>
      <c r="T54" s="256">
        <v>21615.627000000011</v>
      </c>
      <c r="U54" s="256">
        <v>21390.798000000017</v>
      </c>
      <c r="V54" s="3">
        <v>27605.387000000021</v>
      </c>
      <c r="W54" s="92">
        <f t="shared" si="92"/>
        <v>0.29052628144120657</v>
      </c>
      <c r="Y54" s="351">
        <f t="shared" si="82"/>
        <v>1.9069227134443323</v>
      </c>
      <c r="Z54" s="259">
        <f t="shared" si="83"/>
        <v>1.915464103514757</v>
      </c>
      <c r="AA54" s="259">
        <f t="shared" si="84"/>
        <v>1.8761332001822941</v>
      </c>
      <c r="AB54" s="259">
        <f t="shared" si="85"/>
        <v>1.8126793237794652</v>
      </c>
      <c r="AC54" s="259">
        <f t="shared" si="86"/>
        <v>2.2034024597762674</v>
      </c>
      <c r="AD54" s="259">
        <f t="shared" si="87"/>
        <v>1.9447659298682476</v>
      </c>
      <c r="AE54" s="259">
        <f t="shared" si="88"/>
        <v>2.4369181202351724</v>
      </c>
      <c r="AF54" s="259">
        <f t="shared" si="89"/>
        <v>2.3736469108343288</v>
      </c>
      <c r="AG54" s="341">
        <f t="shared" si="90"/>
        <v>2.3781610770829569</v>
      </c>
      <c r="AH54" s="92">
        <f t="shared" si="93"/>
        <v>1.9017850666935927E-3</v>
      </c>
      <c r="AK54" s="164"/>
    </row>
    <row r="55" spans="1:37" ht="20.100000000000001" customHeight="1" x14ac:dyDescent="0.25">
      <c r="A55" s="178" t="s">
        <v>83</v>
      </c>
      <c r="B55" s="174">
        <v>103881.57000000004</v>
      </c>
      <c r="C55" s="256">
        <v>116719.58999999998</v>
      </c>
      <c r="D55" s="256">
        <v>131645.18999999994</v>
      </c>
      <c r="E55" s="256">
        <v>124200.61000000002</v>
      </c>
      <c r="F55" s="256">
        <v>115003.54999999996</v>
      </c>
      <c r="G55" s="256">
        <v>101873.18999999994</v>
      </c>
      <c r="H55" s="256">
        <v>98498.06999999992</v>
      </c>
      <c r="I55" s="256">
        <v>125722.75999999988</v>
      </c>
      <c r="J55" s="3">
        <v>118131.25000000006</v>
      </c>
      <c r="K55" s="92">
        <f t="shared" si="91"/>
        <v>-6.0382941004475464E-2</v>
      </c>
      <c r="M55" s="163" t="s">
        <v>83</v>
      </c>
      <c r="N55" s="174">
        <v>18200.404999999999</v>
      </c>
      <c r="O55" s="256">
        <v>20446.271000000008</v>
      </c>
      <c r="P55" s="256">
        <v>22726.202999999998</v>
      </c>
      <c r="Q55" s="256">
        <v>24859.089999999986</v>
      </c>
      <c r="R55" s="256">
        <v>23995.31</v>
      </c>
      <c r="S55" s="256">
        <v>23727.782000000003</v>
      </c>
      <c r="T55" s="256">
        <v>22966.652000000002</v>
      </c>
      <c r="U55" s="256">
        <v>30748.386000000035</v>
      </c>
      <c r="V55" s="3">
        <v>29747.405000000002</v>
      </c>
      <c r="W55" s="92">
        <f t="shared" si="92"/>
        <v>-3.255393632693538E-2</v>
      </c>
      <c r="Y55" s="351">
        <f t="shared" si="82"/>
        <v>1.7520340711061637</v>
      </c>
      <c r="Z55" s="259">
        <f t="shared" si="83"/>
        <v>1.7517428736684229</v>
      </c>
      <c r="AA55" s="259">
        <f t="shared" si="84"/>
        <v>1.726322321385233</v>
      </c>
      <c r="AB55" s="259">
        <f t="shared" si="85"/>
        <v>2.0015272066699175</v>
      </c>
      <c r="AC55" s="259">
        <f t="shared" si="86"/>
        <v>2.0864842867894087</v>
      </c>
      <c r="AD55" s="259">
        <f t="shared" si="87"/>
        <v>2.3291488172697856</v>
      </c>
      <c r="AE55" s="259">
        <f t="shared" si="88"/>
        <v>2.331685483786639</v>
      </c>
      <c r="AF55" s="259">
        <f t="shared" si="89"/>
        <v>2.4457294765084749</v>
      </c>
      <c r="AG55" s="341">
        <f t="shared" si="90"/>
        <v>2.5181655997037184</v>
      </c>
      <c r="AH55" s="92">
        <f t="shared" si="93"/>
        <v>2.9617389777161031E-2</v>
      </c>
      <c r="AK55" s="164"/>
    </row>
    <row r="56" spans="1:37" ht="20.100000000000001" customHeight="1" x14ac:dyDescent="0.25">
      <c r="A56" s="178" t="s">
        <v>84</v>
      </c>
      <c r="B56" s="174">
        <v>80469.45</v>
      </c>
      <c r="C56" s="256">
        <v>123040.03000000013</v>
      </c>
      <c r="D56" s="256">
        <v>125120.51999999996</v>
      </c>
      <c r="E56" s="256">
        <v>89935.11</v>
      </c>
      <c r="F56" s="256">
        <v>114563.67999999995</v>
      </c>
      <c r="G56" s="256">
        <v>112203.61000000006</v>
      </c>
      <c r="H56" s="256">
        <v>84181.98000000001</v>
      </c>
      <c r="I56" s="256">
        <v>122243.79999999989</v>
      </c>
      <c r="J56" s="3">
        <v>107582.71999999991</v>
      </c>
      <c r="K56" s="92">
        <f t="shared" si="91"/>
        <v>-0.11993311726238866</v>
      </c>
      <c r="M56" s="163" t="s">
        <v>84</v>
      </c>
      <c r="N56" s="174">
        <v>17415.862000000005</v>
      </c>
      <c r="O56" s="256">
        <v>20004.232999999982</v>
      </c>
      <c r="P56" s="256">
        <v>23077.424999999992</v>
      </c>
      <c r="Q56" s="256">
        <v>20396.612000000005</v>
      </c>
      <c r="R56" s="256">
        <v>22655.134000000016</v>
      </c>
      <c r="S56" s="256">
        <v>25022.574999999983</v>
      </c>
      <c r="T56" s="256">
        <v>20750.199000000015</v>
      </c>
      <c r="U56" s="256">
        <v>28108.851999999995</v>
      </c>
      <c r="V56" s="3">
        <v>27303.077999999969</v>
      </c>
      <c r="W56" s="92">
        <f t="shared" si="92"/>
        <v>-2.8666200953351879E-2</v>
      </c>
      <c r="Y56" s="351">
        <f t="shared" si="82"/>
        <v>2.1642824699311363</v>
      </c>
      <c r="Z56" s="259">
        <f t="shared" si="83"/>
        <v>1.6258312843389231</v>
      </c>
      <c r="AA56" s="259">
        <f t="shared" si="84"/>
        <v>1.8444156881700937</v>
      </c>
      <c r="AB56" s="259">
        <f t="shared" si="85"/>
        <v>2.2679253964330508</v>
      </c>
      <c r="AC56" s="259">
        <f t="shared" si="86"/>
        <v>1.9775145141985686</v>
      </c>
      <c r="AD56" s="259">
        <f t="shared" si="87"/>
        <v>2.2301042720461464</v>
      </c>
      <c r="AE56" s="259">
        <f t="shared" si="88"/>
        <v>2.4649217088977964</v>
      </c>
      <c r="AF56" s="259">
        <f t="shared" si="89"/>
        <v>2.2994092133916011</v>
      </c>
      <c r="AG56" s="341">
        <f t="shared" si="90"/>
        <v>2.5378683491177756</v>
      </c>
      <c r="AH56" s="92">
        <f t="shared" si="93"/>
        <v>0.10370452303026573</v>
      </c>
      <c r="AK56" s="164"/>
    </row>
    <row r="57" spans="1:37" ht="20.100000000000001" customHeight="1" x14ac:dyDescent="0.25">
      <c r="A57" s="178" t="s">
        <v>85</v>
      </c>
      <c r="B57" s="174">
        <v>121245.22000000007</v>
      </c>
      <c r="C57" s="256">
        <v>148123.03999999998</v>
      </c>
      <c r="D57" s="256">
        <v>145034.51999999987</v>
      </c>
      <c r="E57" s="256">
        <v>118029.58</v>
      </c>
      <c r="F57" s="256">
        <v>152352.9499999999</v>
      </c>
      <c r="G57" s="256">
        <v>143202.34999999995</v>
      </c>
      <c r="H57" s="256">
        <v>113759.98999999999</v>
      </c>
      <c r="I57" s="256">
        <v>109766.18999999993</v>
      </c>
      <c r="J57" s="3">
        <v>119747.66999999998</v>
      </c>
      <c r="K57" s="92">
        <f t="shared" si="91"/>
        <v>9.0934011647849491E-2</v>
      </c>
      <c r="M57" s="163" t="s">
        <v>85</v>
      </c>
      <c r="N57" s="174">
        <v>21585.097000000031</v>
      </c>
      <c r="O57" s="256">
        <v>27388.943999999978</v>
      </c>
      <c r="P57" s="256">
        <v>30041.980000000014</v>
      </c>
      <c r="Q57" s="256">
        <v>31158.237999999987</v>
      </c>
      <c r="R57" s="256">
        <v>32854.051000000014</v>
      </c>
      <c r="S57" s="256">
        <v>32382.404999999973</v>
      </c>
      <c r="T57" s="256">
        <v>26168.737000000016</v>
      </c>
      <c r="U57" s="256">
        <v>29583.498000000007</v>
      </c>
      <c r="V57" s="3">
        <v>33487.034999999982</v>
      </c>
      <c r="W57" s="92">
        <f t="shared" si="92"/>
        <v>0.13194981202020037</v>
      </c>
      <c r="Y57" s="351">
        <f t="shared" si="82"/>
        <v>1.78028436914874</v>
      </c>
      <c r="Z57" s="259">
        <f t="shared" si="83"/>
        <v>1.8490670998920886</v>
      </c>
      <c r="AA57" s="259">
        <f t="shared" si="84"/>
        <v>2.0713675613226452</v>
      </c>
      <c r="AB57" s="259">
        <f t="shared" si="85"/>
        <v>2.6398668876056313</v>
      </c>
      <c r="AC57" s="259">
        <f t="shared" si="86"/>
        <v>2.1564433770399614</v>
      </c>
      <c r="AD57" s="259">
        <f t="shared" si="87"/>
        <v>2.2613040218962874</v>
      </c>
      <c r="AE57" s="259">
        <f t="shared" si="88"/>
        <v>2.3003462816760107</v>
      </c>
      <c r="AF57" s="259">
        <f t="shared" si="89"/>
        <v>2.6951375464521474</v>
      </c>
      <c r="AG57" s="341">
        <f t="shared" si="90"/>
        <v>2.7964665199748762</v>
      </c>
      <c r="AH57" s="92">
        <f t="shared" si="93"/>
        <v>3.759695814268077E-2</v>
      </c>
      <c r="AK57" s="164"/>
    </row>
    <row r="58" spans="1:37" ht="20.100000000000001" customHeight="1" x14ac:dyDescent="0.25">
      <c r="A58" s="178" t="s">
        <v>86</v>
      </c>
      <c r="B58" s="174">
        <v>103944.79999999996</v>
      </c>
      <c r="C58" s="256">
        <v>126697.19000000006</v>
      </c>
      <c r="D58" s="256">
        <v>128779.38999999998</v>
      </c>
      <c r="E58" s="256">
        <v>107220.34000000003</v>
      </c>
      <c r="F58" s="256">
        <v>93191.830000000045</v>
      </c>
      <c r="G58" s="256">
        <v>109094.74000000005</v>
      </c>
      <c r="H58" s="256">
        <v>96182.719999999987</v>
      </c>
      <c r="I58" s="256">
        <v>105913.96999999993</v>
      </c>
      <c r="J58" s="3">
        <v>100915.57000000004</v>
      </c>
      <c r="K58" s="92">
        <f t="shared" si="91"/>
        <v>-4.7193019013449272E-2</v>
      </c>
      <c r="M58" s="163" t="s">
        <v>86</v>
      </c>
      <c r="N58" s="174">
        <v>17333.093000000012</v>
      </c>
      <c r="O58" s="256">
        <v>19429.269</v>
      </c>
      <c r="P58" s="256">
        <v>22173.393</v>
      </c>
      <c r="Q58" s="256">
        <v>23485.576000000015</v>
      </c>
      <c r="R58" s="256">
        <v>20594.052000000025</v>
      </c>
      <c r="S58" s="256">
        <v>21320.543000000012</v>
      </c>
      <c r="T58" s="256">
        <v>22518.471000000009</v>
      </c>
      <c r="U58" s="256">
        <v>23833.485000000011</v>
      </c>
      <c r="V58" s="3">
        <v>25456.957999999977</v>
      </c>
      <c r="W58" s="92">
        <f t="shared" si="92"/>
        <v>6.8117314777925458E-2</v>
      </c>
      <c r="Y58" s="351">
        <f t="shared" si="82"/>
        <v>1.6675286305808483</v>
      </c>
      <c r="Z58" s="259">
        <f t="shared" si="83"/>
        <v>1.5335201199016324</v>
      </c>
      <c r="AA58" s="259">
        <f t="shared" si="84"/>
        <v>1.7218122402971472</v>
      </c>
      <c r="AB58" s="259">
        <f t="shared" si="85"/>
        <v>2.1904030522566904</v>
      </c>
      <c r="AC58" s="259">
        <f t="shared" si="86"/>
        <v>2.2098559498187784</v>
      </c>
      <c r="AD58" s="259">
        <f t="shared" si="87"/>
        <v>1.9543144793232015</v>
      </c>
      <c r="AE58" s="259">
        <f t="shared" si="88"/>
        <v>2.3412179443459293</v>
      </c>
      <c r="AF58" s="259">
        <f t="shared" si="89"/>
        <v>2.2502683073819276</v>
      </c>
      <c r="AG58" s="341">
        <f t="shared" si="90"/>
        <v>2.5225996345261654</v>
      </c>
      <c r="AH58" s="92">
        <f t="shared" si="93"/>
        <v>0.12102171383335235</v>
      </c>
      <c r="AK58" s="164"/>
    </row>
    <row r="59" spans="1:37" ht="20.100000000000001" customHeight="1" x14ac:dyDescent="0.25">
      <c r="A59" s="178" t="s">
        <v>87</v>
      </c>
      <c r="B59" s="174">
        <v>137727.64000000004</v>
      </c>
      <c r="C59" s="256">
        <v>135396.7600000001</v>
      </c>
      <c r="D59" s="256">
        <v>128850.10999999991</v>
      </c>
      <c r="E59" s="256">
        <v>149577.98000000007</v>
      </c>
      <c r="F59" s="256">
        <v>166278.61999999994</v>
      </c>
      <c r="G59" s="256">
        <v>139990.40999999989</v>
      </c>
      <c r="H59" s="256">
        <v>114963.66999999993</v>
      </c>
      <c r="I59" s="256">
        <v>120221.64999999986</v>
      </c>
      <c r="J59" s="3">
        <v>102463.03999999989</v>
      </c>
      <c r="K59" s="92">
        <f t="shared" si="91"/>
        <v>-0.14771557369242555</v>
      </c>
      <c r="M59" s="163" t="s">
        <v>87</v>
      </c>
      <c r="N59" s="174">
        <v>27788.44999999999</v>
      </c>
      <c r="O59" s="256">
        <v>28869.683000000026</v>
      </c>
      <c r="P59" s="256">
        <v>26669.555999999982</v>
      </c>
      <c r="Q59" s="256">
        <v>36191.052999999971</v>
      </c>
      <c r="R59" s="256">
        <v>36827.313000000016</v>
      </c>
      <c r="S59" s="256">
        <v>34137.561000000023</v>
      </c>
      <c r="T59" s="256">
        <v>30068.736999999986</v>
      </c>
      <c r="U59" s="256">
        <v>32961.346000000005</v>
      </c>
      <c r="V59" s="3">
        <v>30393.659000000007</v>
      </c>
      <c r="W59" s="92">
        <f t="shared" si="92"/>
        <v>-7.789994377050008E-2</v>
      </c>
      <c r="Y59" s="351">
        <f t="shared" si="82"/>
        <v>2.0176378539558204</v>
      </c>
      <c r="Z59" s="259">
        <f t="shared" si="83"/>
        <v>2.1322284964573752</v>
      </c>
      <c r="AA59" s="259">
        <f t="shared" si="84"/>
        <v>2.0698124355501131</v>
      </c>
      <c r="AB59" s="259">
        <f t="shared" si="85"/>
        <v>2.4195441735474672</v>
      </c>
      <c r="AC59" s="259">
        <f t="shared" si="86"/>
        <v>2.2147954439362096</v>
      </c>
      <c r="AD59" s="259">
        <f t="shared" si="87"/>
        <v>2.4385642559372496</v>
      </c>
      <c r="AE59" s="259">
        <f t="shared" si="88"/>
        <v>2.615499052874704</v>
      </c>
      <c r="AF59" s="259">
        <f t="shared" si="89"/>
        <v>2.7417146578840033</v>
      </c>
      <c r="AG59" s="341">
        <f t="shared" si="90"/>
        <v>2.9663046304306451</v>
      </c>
      <c r="AH59" s="92">
        <f t="shared" si="93"/>
        <v>8.1915881326605863E-2</v>
      </c>
      <c r="AK59" s="164"/>
    </row>
    <row r="60" spans="1:37" ht="20.100000000000001" customHeight="1" x14ac:dyDescent="0.25">
      <c r="A60" s="178" t="s">
        <v>88</v>
      </c>
      <c r="B60" s="174">
        <v>96321.399999999951</v>
      </c>
      <c r="C60" s="256">
        <v>139396.15999999995</v>
      </c>
      <c r="D60" s="256">
        <v>143871.70000000001</v>
      </c>
      <c r="E60" s="256">
        <v>165296.83000000013</v>
      </c>
      <c r="F60" s="256">
        <v>162972.80000000025</v>
      </c>
      <c r="G60" s="256">
        <v>134613.07000000015</v>
      </c>
      <c r="H60" s="256">
        <v>111066.13999999998</v>
      </c>
      <c r="I60" s="256">
        <v>140328.28000000009</v>
      </c>
      <c r="J60" s="3">
        <v>124973.2699999999</v>
      </c>
      <c r="K60" s="92">
        <f t="shared" si="91"/>
        <v>-0.10942206374937521</v>
      </c>
      <c r="M60" s="163" t="s">
        <v>88</v>
      </c>
      <c r="N60" s="174">
        <v>22777.257000000005</v>
      </c>
      <c r="O60" s="256">
        <v>31524.350999999995</v>
      </c>
      <c r="P60" s="256">
        <v>36803.372000000003</v>
      </c>
      <c r="Q60" s="256">
        <v>39015.558000000005</v>
      </c>
      <c r="R60" s="256">
        <v>41900.000000000029</v>
      </c>
      <c r="S60" s="256">
        <v>32669.316000000006</v>
      </c>
      <c r="T60" s="256">
        <v>30619.883999999991</v>
      </c>
      <c r="U60" s="256">
        <v>36045.882000000012</v>
      </c>
      <c r="V60" s="3">
        <v>37444.820999999989</v>
      </c>
      <c r="W60" s="92">
        <f t="shared" si="92"/>
        <v>3.8809953381081813E-2</v>
      </c>
      <c r="Y60" s="351">
        <f t="shared" si="82"/>
        <v>2.3647140718469641</v>
      </c>
      <c r="Z60" s="259">
        <f t="shared" si="83"/>
        <v>2.2614935016861302</v>
      </c>
      <c r="AA60" s="259">
        <f t="shared" si="84"/>
        <v>2.5580688905462297</v>
      </c>
      <c r="AB60" s="259">
        <f t="shared" si="85"/>
        <v>2.3603331049966276</v>
      </c>
      <c r="AC60" s="259">
        <f t="shared" si="86"/>
        <v>2.5709811698639262</v>
      </c>
      <c r="AD60" s="259">
        <f t="shared" si="87"/>
        <v>2.426905203187177</v>
      </c>
      <c r="AE60" s="259">
        <f t="shared" si="88"/>
        <v>2.7569053898875029</v>
      </c>
      <c r="AF60" s="259">
        <f t="shared" si="89"/>
        <v>2.5686826632521962</v>
      </c>
      <c r="AG60" s="341">
        <f t="shared" si="90"/>
        <v>2.9962263930518915</v>
      </c>
      <c r="AH60" s="92">
        <f t="shared" si="93"/>
        <v>0.16644474458296238</v>
      </c>
      <c r="AK60" s="164"/>
    </row>
    <row r="61" spans="1:37" ht="20.100000000000001" customHeight="1" x14ac:dyDescent="0.25">
      <c r="A61" s="178" t="s">
        <v>89</v>
      </c>
      <c r="B61" s="174">
        <v>128709.03000000012</v>
      </c>
      <c r="C61" s="256">
        <v>150076.9599999999</v>
      </c>
      <c r="D61" s="256">
        <v>143385.01999999976</v>
      </c>
      <c r="E61" s="256">
        <v>130629.12999999999</v>
      </c>
      <c r="F61" s="256">
        <v>133047.13999999996</v>
      </c>
      <c r="G61" s="256">
        <v>119520.93999999986</v>
      </c>
      <c r="H61" s="256">
        <v>122140.29999999996</v>
      </c>
      <c r="I61" s="256">
        <v>105628.01</v>
      </c>
      <c r="J61" s="3">
        <v>112404.36999999991</v>
      </c>
      <c r="K61" s="92">
        <f t="shared" si="91"/>
        <v>6.415305940157269E-2</v>
      </c>
      <c r="M61" s="163" t="s">
        <v>89</v>
      </c>
      <c r="N61" s="174">
        <v>25464.052000000007</v>
      </c>
      <c r="O61" s="256">
        <v>29523.48000000001</v>
      </c>
      <c r="P61" s="256">
        <v>31498.723000000002</v>
      </c>
      <c r="Q61" s="256">
        <v>30997.326000000052</v>
      </c>
      <c r="R61" s="256">
        <v>32940.034999999967</v>
      </c>
      <c r="S61" s="256">
        <v>29831.125000000007</v>
      </c>
      <c r="T61" s="256">
        <v>34512.415000000015</v>
      </c>
      <c r="U61" s="256">
        <v>31123.434000000001</v>
      </c>
      <c r="V61" s="3">
        <v>32167.253000000008</v>
      </c>
      <c r="W61" s="92">
        <f t="shared" si="92"/>
        <v>3.3538040821588219E-2</v>
      </c>
      <c r="Y61" s="351">
        <f t="shared" ref="Y61:Z67" si="94">(N61/B61)*10</f>
        <v>1.9784200067392308</v>
      </c>
      <c r="Z61" s="259">
        <f t="shared" si="94"/>
        <v>1.9672226836151285</v>
      </c>
      <c r="AA61" s="259">
        <f t="shared" ref="AA61:AF63" si="95">IF(P61="","",(P61/D61)*10)</f>
        <v>2.1967931517532344</v>
      </c>
      <c r="AB61" s="259">
        <f t="shared" si="95"/>
        <v>2.3729260081576027</v>
      </c>
      <c r="AC61" s="259">
        <f t="shared" si="95"/>
        <v>2.4758168420606395</v>
      </c>
      <c r="AD61" s="259">
        <f t="shared" si="95"/>
        <v>2.4958910965727048</v>
      </c>
      <c r="AE61" s="259">
        <f t="shared" si="95"/>
        <v>2.8256369928680405</v>
      </c>
      <c r="AF61" s="259">
        <f t="shared" si="95"/>
        <v>2.9465133348625998</v>
      </c>
      <c r="AG61" s="341">
        <f t="shared" si="90"/>
        <v>2.8617439873556547</v>
      </c>
      <c r="AH61" s="92">
        <f t="shared" si="93"/>
        <v>-2.8769375147218876E-2</v>
      </c>
      <c r="AK61" s="164"/>
    </row>
    <row r="62" spans="1:37" ht="20.100000000000001" customHeight="1" thickBot="1" x14ac:dyDescent="0.3">
      <c r="A62" s="179" t="s">
        <v>90</v>
      </c>
      <c r="B62" s="349">
        <v>76422.39</v>
      </c>
      <c r="C62" s="257">
        <v>98632.750000000015</v>
      </c>
      <c r="D62" s="257">
        <v>93700.91999999994</v>
      </c>
      <c r="E62" s="257">
        <v>82943.079999999973</v>
      </c>
      <c r="F62" s="257">
        <v>100845.22000000002</v>
      </c>
      <c r="G62" s="257">
        <v>82769.729999999952</v>
      </c>
      <c r="H62" s="257">
        <v>78074.199999999866</v>
      </c>
      <c r="I62" s="257">
        <v>92901.829999999958</v>
      </c>
      <c r="J62" s="180">
        <v>77604.139999999912</v>
      </c>
      <c r="K62" s="92">
        <f t="shared" si="91"/>
        <v>-0.16466510939558512</v>
      </c>
      <c r="M62" s="166" t="s">
        <v>90</v>
      </c>
      <c r="N62" s="349">
        <v>15596.707000000013</v>
      </c>
      <c r="O62" s="257">
        <v>18332.828999999987</v>
      </c>
      <c r="P62" s="257">
        <v>21648.361999999994</v>
      </c>
      <c r="Q62" s="257">
        <v>20693.550999999999</v>
      </c>
      <c r="R62" s="257">
        <v>23770.443999999989</v>
      </c>
      <c r="S62" s="257">
        <v>22065.902999999984</v>
      </c>
      <c r="T62" s="257">
        <v>24906.735000000001</v>
      </c>
      <c r="U62" s="257">
        <v>28016.946999999996</v>
      </c>
      <c r="V62" s="180">
        <v>26305.571000000004</v>
      </c>
      <c r="W62" s="92">
        <f t="shared" si="92"/>
        <v>-6.1083600579320552E-2</v>
      </c>
      <c r="Y62" s="351">
        <f t="shared" si="94"/>
        <v>2.0408556968710365</v>
      </c>
      <c r="Z62" s="259">
        <f t="shared" si="94"/>
        <v>1.8586959199657298</v>
      </c>
      <c r="AA62" s="259">
        <f t="shared" si="95"/>
        <v>2.3103681372605527</v>
      </c>
      <c r="AB62" s="259">
        <f t="shared" si="95"/>
        <v>2.494909882777443</v>
      </c>
      <c r="AC62" s="259">
        <f t="shared" si="95"/>
        <v>2.357121537342076</v>
      </c>
      <c r="AD62" s="259">
        <f t="shared" si="95"/>
        <v>2.6659387435479127</v>
      </c>
      <c r="AE62" s="259">
        <f t="shared" si="95"/>
        <v>3.1901364343150544</v>
      </c>
      <c r="AF62" s="259">
        <f t="shared" si="95"/>
        <v>3.0157583548138946</v>
      </c>
      <c r="AG62" s="165">
        <f t="shared" si="90"/>
        <v>3.3897123272031666</v>
      </c>
      <c r="AH62" s="92">
        <f t="shared" si="93"/>
        <v>0.12399997890824016</v>
      </c>
      <c r="AK62" s="164"/>
    </row>
    <row r="63" spans="1:37" ht="20.100000000000001" customHeight="1" thickBot="1" x14ac:dyDescent="0.3">
      <c r="A63" s="52" t="s">
        <v>223</v>
      </c>
      <c r="B63" s="279">
        <f>SUM(B51:B62)</f>
        <v>1169494.56</v>
      </c>
      <c r="C63" s="280">
        <f t="shared" ref="C63:J63" si="96">SUM(C51:C62)</f>
        <v>1396777.8300000003</v>
      </c>
      <c r="D63" s="280">
        <f t="shared" si="96"/>
        <v>1496007.3299999994</v>
      </c>
      <c r="E63" s="280">
        <f t="shared" si="96"/>
        <v>1402563.3800000001</v>
      </c>
      <c r="F63" s="280">
        <f t="shared" si="96"/>
        <v>1451677.5899999996</v>
      </c>
      <c r="G63" s="280">
        <f t="shared" si="96"/>
        <v>1395666.61</v>
      </c>
      <c r="H63" s="280">
        <f t="shared" si="96"/>
        <v>1132753.4099999997</v>
      </c>
      <c r="I63" s="280">
        <f t="shared" si="96"/>
        <v>1304218.5399999996</v>
      </c>
      <c r="J63" s="281">
        <f t="shared" si="96"/>
        <v>1270844.2899999996</v>
      </c>
      <c r="K63" s="98">
        <f>(J63-I63)/I63</f>
        <v>-2.5589461410355362E-2</v>
      </c>
      <c r="M63" s="163"/>
      <c r="N63" s="279">
        <f>SUM(N51:N62)</f>
        <v>228223.55300000007</v>
      </c>
      <c r="O63" s="280">
        <f t="shared" ref="O63:V63" si="97">SUM(O51:O62)</f>
        <v>265930.68799999997</v>
      </c>
      <c r="P63" s="280">
        <f t="shared" si="97"/>
        <v>297441.74100000004</v>
      </c>
      <c r="Q63" s="280">
        <f t="shared" si="97"/>
        <v>313195.50799999997</v>
      </c>
      <c r="R63" s="280">
        <f t="shared" si="97"/>
        <v>319331.63400000008</v>
      </c>
      <c r="S63" s="280">
        <f t="shared" si="97"/>
        <v>313646.51399999997</v>
      </c>
      <c r="T63" s="280">
        <f t="shared" si="97"/>
        <v>292733.26400000002</v>
      </c>
      <c r="U63" s="280">
        <f t="shared" si="97"/>
        <v>335910.984</v>
      </c>
      <c r="V63" s="281">
        <f t="shared" si="97"/>
        <v>346260.92200000002</v>
      </c>
      <c r="W63" s="104">
        <f t="shared" si="92"/>
        <v>3.0811549764624618E-2</v>
      </c>
      <c r="Y63" s="352">
        <f t="shared" si="94"/>
        <v>1.9514716938914198</v>
      </c>
      <c r="Z63" s="285">
        <f t="shared" si="94"/>
        <v>1.9038868049616731</v>
      </c>
      <c r="AA63" s="285">
        <f t="shared" si="95"/>
        <v>1.9882371899875662</v>
      </c>
      <c r="AB63" s="285">
        <f t="shared" si="95"/>
        <v>2.23302213979093</v>
      </c>
      <c r="AC63" s="285">
        <f t="shared" si="95"/>
        <v>2.1997421204249639</v>
      </c>
      <c r="AD63" s="285">
        <f t="shared" si="95"/>
        <v>2.2472882259467393</v>
      </c>
      <c r="AE63" s="285">
        <f t="shared" si="95"/>
        <v>2.5842629244435478</v>
      </c>
      <c r="AF63" s="285">
        <f t="shared" si="95"/>
        <v>2.5755728330621652</v>
      </c>
      <c r="AG63" s="182">
        <f t="shared" si="90"/>
        <v>2.7246526165687861</v>
      </c>
      <c r="AH63" s="104">
        <f t="shared" si="93"/>
        <v>5.7882185117388456E-2</v>
      </c>
      <c r="AK63" s="164"/>
    </row>
    <row r="64" spans="1:37" ht="20.100000000000001" customHeight="1" x14ac:dyDescent="0.25">
      <c r="A64" s="178" t="s">
        <v>91</v>
      </c>
      <c r="B64" s="174">
        <f>SUM(B51:B53)</f>
        <v>234491.43</v>
      </c>
      <c r="C64" s="256">
        <f>SUM(C51:C53)</f>
        <v>268123.53000000009</v>
      </c>
      <c r="D64" s="256">
        <f>SUM(D51:D53)</f>
        <v>341123.42000000004</v>
      </c>
      <c r="E64" s="256">
        <f t="shared" ref="E64:F64" si="98">SUM(E51:E53)</f>
        <v>307586.39999999991</v>
      </c>
      <c r="F64" s="256">
        <f t="shared" si="98"/>
        <v>312002.81999999983</v>
      </c>
      <c r="G64" s="256">
        <f t="shared" ref="G64:H64" si="99">SUM(G51:G53)</f>
        <v>314085.74999999994</v>
      </c>
      <c r="H64" s="256">
        <f t="shared" si="99"/>
        <v>225185.66999999993</v>
      </c>
      <c r="I64" s="256">
        <f t="shared" ref="I64" si="100">SUM(I51:I53)</f>
        <v>291374.19</v>
      </c>
      <c r="J64" s="3">
        <f>IF(J53="","",SUM(J51:J53))</f>
        <v>290943.54999999993</v>
      </c>
      <c r="K64" s="104">
        <f t="shared" si="91"/>
        <v>-1.4779620665786224E-3</v>
      </c>
      <c r="M64" s="162" t="s">
        <v>91</v>
      </c>
      <c r="N64" s="174">
        <f>SUM(N51:N53)</f>
        <v>45609.39</v>
      </c>
      <c r="O64" s="256">
        <f>SUM(O51:O53)</f>
        <v>53062.921000000002</v>
      </c>
      <c r="P64" s="256">
        <f>SUM(P51:P53)</f>
        <v>61321.651000000027</v>
      </c>
      <c r="Q64" s="256">
        <f>SUM(Q51:Q53)</f>
        <v>63351.315999999992</v>
      </c>
      <c r="R64" s="256">
        <f t="shared" ref="R64" si="101">SUM(R51:R53)</f>
        <v>61448.611999999994</v>
      </c>
      <c r="S64" s="256">
        <f t="shared" ref="S64:T64" si="102">SUM(S51:S53)</f>
        <v>65590.697999999975</v>
      </c>
      <c r="T64" s="256">
        <f t="shared" si="102"/>
        <v>58605.806999999979</v>
      </c>
      <c r="U64" s="256">
        <f t="shared" ref="U64" si="103">SUM(U51:U53)</f>
        <v>74098.355999999971</v>
      </c>
      <c r="V64" s="3">
        <f>IF(V53="","",SUM(V51:V53))</f>
        <v>76349.755000000034</v>
      </c>
      <c r="W64" s="104">
        <f t="shared" si="92"/>
        <v>3.0383926466601555E-2</v>
      </c>
      <c r="Y64" s="350">
        <f t="shared" si="94"/>
        <v>1.9450344091466372</v>
      </c>
      <c r="Z64" s="258">
        <f t="shared" si="94"/>
        <v>1.9790475308153666</v>
      </c>
      <c r="AA64" s="258">
        <f t="shared" ref="AA64:AF66" si="104">(P64/D64)*10</f>
        <v>1.7976382565582869</v>
      </c>
      <c r="AB64" s="258">
        <f t="shared" si="104"/>
        <v>2.0596266935079059</v>
      </c>
      <c r="AC64" s="258">
        <f t="shared" si="104"/>
        <v>1.9694889937212756</v>
      </c>
      <c r="AD64" s="258">
        <f t="shared" si="104"/>
        <v>2.0883054388809423</v>
      </c>
      <c r="AE64" s="258">
        <f t="shared" si="104"/>
        <v>2.6025549050257064</v>
      </c>
      <c r="AF64" s="258">
        <f t="shared" si="104"/>
        <v>2.5430651905029737</v>
      </c>
      <c r="AG64" s="343">
        <f t="shared" si="90"/>
        <v>2.6242119820150696</v>
      </c>
      <c r="AH64" s="104">
        <f t="shared" si="93"/>
        <v>3.1909048897030591E-2</v>
      </c>
    </row>
    <row r="65" spans="1:34" ht="20.100000000000001" customHeight="1" x14ac:dyDescent="0.25">
      <c r="A65" s="178" t="s">
        <v>92</v>
      </c>
      <c r="B65" s="174">
        <f>SUM(B54:B56)</f>
        <v>270632.65000000014</v>
      </c>
      <c r="C65" s="256">
        <f>SUM(C54:C56)</f>
        <v>330331.44000000012</v>
      </c>
      <c r="D65" s="256">
        <f>SUM(D54:D56)</f>
        <v>371262.24999999988</v>
      </c>
      <c r="E65" s="256">
        <f t="shared" ref="E65:F65" si="105">SUM(E54:E56)</f>
        <v>341280.04000000004</v>
      </c>
      <c r="F65" s="256">
        <f t="shared" si="105"/>
        <v>330986.2099999999</v>
      </c>
      <c r="G65" s="256">
        <f t="shared" ref="G65:H65" si="106">SUM(G54:G56)</f>
        <v>352389.62000000011</v>
      </c>
      <c r="H65" s="256">
        <f t="shared" si="106"/>
        <v>271380.71999999986</v>
      </c>
      <c r="I65" s="256">
        <f t="shared" ref="I65" si="107">SUM(I54:I56)</f>
        <v>338084.41999999963</v>
      </c>
      <c r="J65" s="3">
        <f>IF(J56="","",SUM(J54:J56))</f>
        <v>341792.67999999993</v>
      </c>
      <c r="K65" s="92">
        <f t="shared" si="91"/>
        <v>1.09684439170557E-2</v>
      </c>
      <c r="M65" s="163" t="s">
        <v>92</v>
      </c>
      <c r="N65" s="174">
        <f>SUM(N54:N56)</f>
        <v>52069.507000000012</v>
      </c>
      <c r="O65" s="256">
        <f>SUM(O54:O56)</f>
        <v>57799.210999999981</v>
      </c>
      <c r="P65" s="256">
        <f>SUM(P54:P56)</f>
        <v>67284.703999999983</v>
      </c>
      <c r="Q65" s="256">
        <f>SUM(Q54:Q56)</f>
        <v>68302.889999999985</v>
      </c>
      <c r="R65" s="256">
        <f t="shared" ref="R65" si="108">SUM(R54:R56)</f>
        <v>68997.127000000022</v>
      </c>
      <c r="S65" s="256">
        <f t="shared" ref="S65:T65" si="109">SUM(S54:S56)</f>
        <v>75648.96299999996</v>
      </c>
      <c r="T65" s="256">
        <f t="shared" si="109"/>
        <v>65332.478000000025</v>
      </c>
      <c r="U65" s="256">
        <f t="shared" ref="U65" si="110">SUM(U54:U56)</f>
        <v>80248.036000000051</v>
      </c>
      <c r="V65" s="3">
        <f>IF(V56="","",SUM(V54:V56))</f>
        <v>84655.87</v>
      </c>
      <c r="W65" s="92">
        <f t="shared" si="92"/>
        <v>5.4927624646165067E-2</v>
      </c>
      <c r="Y65" s="351">
        <f t="shared" si="94"/>
        <v>1.9239920608248851</v>
      </c>
      <c r="Z65" s="259">
        <f t="shared" si="94"/>
        <v>1.7497338733485361</v>
      </c>
      <c r="AA65" s="259">
        <f t="shared" si="104"/>
        <v>1.8123227987763368</v>
      </c>
      <c r="AB65" s="259">
        <f t="shared" si="104"/>
        <v>2.0013737105750451</v>
      </c>
      <c r="AC65" s="259">
        <f t="shared" si="104"/>
        <v>2.0845921949437121</v>
      </c>
      <c r="AD65" s="259">
        <f t="shared" si="104"/>
        <v>2.1467420918924893</v>
      </c>
      <c r="AE65" s="259">
        <f t="shared" si="104"/>
        <v>2.4074104453698868</v>
      </c>
      <c r="AF65" s="259">
        <f t="shared" si="104"/>
        <v>2.3736094079697652</v>
      </c>
      <c r="AG65" s="342">
        <f t="shared" si="90"/>
        <v>2.4768192812087144</v>
      </c>
      <c r="AH65" s="92">
        <f t="shared" si="93"/>
        <v>4.34822481291176E-2</v>
      </c>
    </row>
    <row r="66" spans="1:34" ht="20.100000000000001" customHeight="1" x14ac:dyDescent="0.25">
      <c r="A66" s="178" t="s">
        <v>93</v>
      </c>
      <c r="B66" s="174">
        <f>SUM(B57:B59)</f>
        <v>362917.66000000003</v>
      </c>
      <c r="C66" s="256">
        <f>SUM(C57:C59)</f>
        <v>410216.99000000011</v>
      </c>
      <c r="D66" s="256">
        <f>SUM(D57:D59)</f>
        <v>402664.01999999979</v>
      </c>
      <c r="E66" s="256">
        <f t="shared" ref="E66:F66" si="111">SUM(E57:E59)</f>
        <v>374827.90000000014</v>
      </c>
      <c r="F66" s="256">
        <f t="shared" si="111"/>
        <v>411823.39999999991</v>
      </c>
      <c r="G66" s="256">
        <f t="shared" ref="G66:H66" si="112">SUM(G57:G59)</f>
        <v>392287.49999999988</v>
      </c>
      <c r="H66" s="256">
        <f t="shared" si="112"/>
        <v>324906.37999999989</v>
      </c>
      <c r="I66" s="256">
        <f t="shared" ref="I66" si="113">SUM(I57:I59)</f>
        <v>335901.80999999971</v>
      </c>
      <c r="J66" s="3">
        <f>IF(J59="","",SUM(J57:J59))</f>
        <v>323126.27999999991</v>
      </c>
      <c r="K66" s="92">
        <f t="shared" si="91"/>
        <v>-3.8033525332893579E-2</v>
      </c>
      <c r="M66" s="163" t="s">
        <v>93</v>
      </c>
      <c r="N66" s="174">
        <f>SUM(N57:N59)</f>
        <v>66706.640000000043</v>
      </c>
      <c r="O66" s="256">
        <f>SUM(O57:O59)</f>
        <v>75687.896000000008</v>
      </c>
      <c r="P66" s="256">
        <f>SUM(P57:P59)</f>
        <v>78884.929000000004</v>
      </c>
      <c r="Q66" s="256">
        <f>SUM(Q57:Q59)</f>
        <v>90834.866999999969</v>
      </c>
      <c r="R66" s="256">
        <f t="shared" ref="R66" si="114">SUM(R57:R59)</f>
        <v>90275.416000000056</v>
      </c>
      <c r="S66" s="256">
        <f t="shared" ref="S66:T66" si="115">SUM(S57:S59)</f>
        <v>87840.50900000002</v>
      </c>
      <c r="T66" s="256">
        <f t="shared" si="115"/>
        <v>78755.945000000007</v>
      </c>
      <c r="U66" s="256">
        <f t="shared" ref="U66" si="116">SUM(U57:U59)</f>
        <v>86378.329000000027</v>
      </c>
      <c r="V66" s="3">
        <f>IF(V59="","",SUM(V57:V59))</f>
        <v>89337.651999999973</v>
      </c>
      <c r="W66" s="92">
        <f t="shared" si="92"/>
        <v>3.4260016768788669E-2</v>
      </c>
      <c r="Y66" s="351">
        <f t="shared" si="94"/>
        <v>1.8380654168220978</v>
      </c>
      <c r="Z66" s="259">
        <f t="shared" si="94"/>
        <v>1.8450697519866253</v>
      </c>
      <c r="AA66" s="259">
        <f t="shared" si="104"/>
        <v>1.959075682997454</v>
      </c>
      <c r="AB66" s="259">
        <f t="shared" si="104"/>
        <v>2.4233752876986996</v>
      </c>
      <c r="AC66" s="259">
        <f t="shared" si="104"/>
        <v>2.1920904931579916</v>
      </c>
      <c r="AD66" s="259">
        <f t="shared" si="104"/>
        <v>2.2391870503138653</v>
      </c>
      <c r="AE66" s="259">
        <f t="shared" si="104"/>
        <v>2.423958095251932</v>
      </c>
      <c r="AF66" s="259">
        <f t="shared" si="104"/>
        <v>2.5715350863992099</v>
      </c>
      <c r="AG66" s="342">
        <f t="shared" si="90"/>
        <v>2.7647906570768557</v>
      </c>
      <c r="AH66" s="92">
        <f t="shared" si="93"/>
        <v>7.5151831176549E-2</v>
      </c>
    </row>
    <row r="67" spans="1:34" ht="20.100000000000001" customHeight="1" thickBot="1" x14ac:dyDescent="0.3">
      <c r="A67" s="179" t="s">
        <v>94</v>
      </c>
      <c r="B67" s="349">
        <f>SUM(B60:B62)</f>
        <v>301452.82000000007</v>
      </c>
      <c r="C67" s="257">
        <f>SUM(C60:C62)</f>
        <v>388105.86999999988</v>
      </c>
      <c r="D67" s="257">
        <f>IF(D62="","",SUM(D60:D62))</f>
        <v>380957.63999999966</v>
      </c>
      <c r="E67" s="257">
        <f t="shared" ref="E67:F67" si="117">IF(E62="","",SUM(E60:E62))</f>
        <v>378869.0400000001</v>
      </c>
      <c r="F67" s="257">
        <f t="shared" si="117"/>
        <v>396865.16000000021</v>
      </c>
      <c r="G67" s="257">
        <f t="shared" ref="G67:J67" si="118">IF(G62="","",SUM(G60:G62))</f>
        <v>336903.74</v>
      </c>
      <c r="H67" s="257">
        <f t="shared" si="118"/>
        <v>311280.63999999978</v>
      </c>
      <c r="I67" s="257">
        <f t="shared" ref="I67" si="119">IF(I62="","",SUM(I60:I62))</f>
        <v>338858.12000000005</v>
      </c>
      <c r="J67" s="180">
        <f t="shared" si="118"/>
        <v>314981.77999999974</v>
      </c>
      <c r="K67" s="95">
        <f t="shared" si="91"/>
        <v>-7.0461171182795657E-2</v>
      </c>
      <c r="M67" s="166" t="s">
        <v>94</v>
      </c>
      <c r="N67" s="349">
        <f>SUM(N60:N62)</f>
        <v>63838.016000000018</v>
      </c>
      <c r="O67" s="257">
        <f>SUM(O60:O62)</f>
        <v>79380.659999999989</v>
      </c>
      <c r="P67" s="257">
        <f>IF(P62="","",SUM(P60:P62))</f>
        <v>89950.456999999995</v>
      </c>
      <c r="Q67" s="257">
        <f>IF(Q62="","",SUM(Q60:Q62))</f>
        <v>90706.435000000056</v>
      </c>
      <c r="R67" s="257">
        <f t="shared" ref="R67" si="120">IF(R62="","",SUM(R60:R62))</f>
        <v>98610.478999999992</v>
      </c>
      <c r="S67" s="257">
        <f t="shared" ref="S67:V67" si="121">IF(S62="","",SUM(S60:S62))</f>
        <v>84566.343999999997</v>
      </c>
      <c r="T67" s="257">
        <f t="shared" si="121"/>
        <v>90039.034000000014</v>
      </c>
      <c r="U67" s="257">
        <f t="shared" ref="U67" si="122">IF(U62="","",SUM(U60:U62))</f>
        <v>95186.263000000021</v>
      </c>
      <c r="V67" s="180">
        <f t="shared" si="121"/>
        <v>95917.64499999999</v>
      </c>
      <c r="W67" s="95">
        <f t="shared" si="92"/>
        <v>7.683692761422607E-3</v>
      </c>
      <c r="Y67" s="353">
        <f t="shared" si="94"/>
        <v>2.1176785143360082</v>
      </c>
      <c r="Z67" s="260">
        <f t="shared" si="94"/>
        <v>2.0453352071175841</v>
      </c>
      <c r="AA67" s="260">
        <f t="shared" ref="AA67:AF67" si="123">IF(P62="","",(P67/D67)*10)</f>
        <v>2.3611669003409426</v>
      </c>
      <c r="AB67" s="260">
        <f t="shared" si="123"/>
        <v>2.3941369028200361</v>
      </c>
      <c r="AC67" s="260">
        <f t="shared" si="123"/>
        <v>2.4847350923925884</v>
      </c>
      <c r="AD67" s="260">
        <f t="shared" si="123"/>
        <v>2.5101040433685897</v>
      </c>
      <c r="AE67" s="260">
        <f t="shared" si="123"/>
        <v>2.8925356231598625</v>
      </c>
      <c r="AF67" s="260">
        <f t="shared" si="123"/>
        <v>2.8090300152760102</v>
      </c>
      <c r="AG67" s="344">
        <f t="shared" si="90"/>
        <v>3.0451807402955202</v>
      </c>
      <c r="AH67" s="95">
        <f t="shared" si="93"/>
        <v>8.4068423525302319E-2</v>
      </c>
    </row>
    <row r="68" spans="1:34" x14ac:dyDescent="0.25">
      <c r="B68" s="176"/>
      <c r="C68" s="176"/>
      <c r="D68" s="176"/>
      <c r="E68" s="176"/>
      <c r="F68" s="176"/>
      <c r="G68" s="176"/>
      <c r="H68" s="176"/>
      <c r="I68" s="176"/>
      <c r="J68" s="176"/>
      <c r="N68" s="176"/>
      <c r="O68" s="176"/>
      <c r="P68" s="176"/>
      <c r="Q68" s="176"/>
      <c r="R68" s="176"/>
      <c r="S68" s="176"/>
      <c r="T68" s="176"/>
      <c r="U68" s="176"/>
      <c r="V68" s="176"/>
    </row>
  </sheetData>
  <mergeCells count="24">
    <mergeCell ref="Y48:AG48"/>
    <mergeCell ref="AH48:AH49"/>
    <mergeCell ref="N48:V48"/>
    <mergeCell ref="W48:W49"/>
    <mergeCell ref="A48:A49"/>
    <mergeCell ref="B48:J48"/>
    <mergeCell ref="K48:K49"/>
    <mergeCell ref="M48:M49"/>
    <mergeCell ref="W26:W27"/>
    <mergeCell ref="Y26:AG26"/>
    <mergeCell ref="AH26:AH27"/>
    <mergeCell ref="Y4:AG4"/>
    <mergeCell ref="AH4:AH5"/>
    <mergeCell ref="W4:W5"/>
    <mergeCell ref="A26:A27"/>
    <mergeCell ref="B26:J26"/>
    <mergeCell ref="K26:K27"/>
    <mergeCell ref="M26:M27"/>
    <mergeCell ref="N4:V4"/>
    <mergeCell ref="A4:A5"/>
    <mergeCell ref="B4:J4"/>
    <mergeCell ref="K4:K5"/>
    <mergeCell ref="M4:M5"/>
    <mergeCell ref="N26:V26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4294967292" r:id="rId1"/>
  <ignoredErrors>
    <ignoredError sqref="N20:T23 V21 J65:J67 V65:V67 N64:T67 B64:H67 U20:U23 B20:I23 B42:I45 N42:S45 T42:T45 U42:U45 I64:I67 U64:U67 J20:J2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F6B00361-CA12-4618-B76B-700151C693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K7:K23</xm:sqref>
        </x14:conditionalFormatting>
        <x14:conditionalFormatting xmlns:xm="http://schemas.microsoft.com/office/excel/2006/main">
          <x14:cfRule type="iconSet" priority="37" id="{2FCE0F4A-BED9-4F79-8128-56F4F28EF4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AH7:AH23</xm:sqref>
        </x14:conditionalFormatting>
        <x14:conditionalFormatting xmlns:xm="http://schemas.microsoft.com/office/excel/2006/main">
          <x14:cfRule type="iconSet" priority="35" id="{9FB5C3C4-3763-435C-ABD3-DC4AB82B8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W7:W23</xm:sqref>
        </x14:conditionalFormatting>
        <x14:conditionalFormatting xmlns:xm="http://schemas.microsoft.com/office/excel/2006/main">
          <x14:cfRule type="iconSet" priority="16" id="{7FAB90C6-0B3D-4411-83C1-B640335AB6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K29:K45</xm:sqref>
        </x14:conditionalFormatting>
        <x14:conditionalFormatting xmlns:xm="http://schemas.microsoft.com/office/excel/2006/main">
          <x14:cfRule type="iconSet" priority="13" id="{35D524CD-2096-46E7-B568-AAE528611F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AH29:AH45</xm:sqref>
        </x14:conditionalFormatting>
        <x14:conditionalFormatting xmlns:xm="http://schemas.microsoft.com/office/excel/2006/main">
          <x14:cfRule type="iconSet" priority="11" id="{7462860E-F239-4BFB-9719-A6BE7230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W29:W45</xm:sqref>
        </x14:conditionalFormatting>
        <x14:conditionalFormatting xmlns:xm="http://schemas.microsoft.com/office/excel/2006/main">
          <x14:cfRule type="iconSet" priority="8" id="{A1387DF0-7CCF-4EDF-A94F-459D1EC02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K51:K62 K64:K67</xm:sqref>
        </x14:conditionalFormatting>
        <x14:conditionalFormatting xmlns:xm="http://schemas.microsoft.com/office/excel/2006/main">
          <x14:cfRule type="iconSet" priority="5" id="{5080B736-A031-4143-BF20-B731D18C99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AH51:AH67</xm:sqref>
        </x14:conditionalFormatting>
        <x14:conditionalFormatting xmlns:xm="http://schemas.microsoft.com/office/excel/2006/main">
          <x14:cfRule type="iconSet" priority="3" id="{013837BF-68D5-4AB3-8387-038EC102EE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W51:W67</xm:sqref>
        </x14:conditionalFormatting>
        <x14:conditionalFormatting xmlns:xm="http://schemas.microsoft.com/office/excel/2006/main">
          <x14:cfRule type="iconSet" priority="1" id="{D123117D-929B-4FE9-8503-591B176947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0"/>
  <sheetViews>
    <sheetView showGridLines="0" topLeftCell="L16" workbookViewId="0">
      <selection activeCell="U64" sqref="U64"/>
    </sheetView>
  </sheetViews>
  <sheetFormatPr defaultRowHeight="15" x14ac:dyDescent="0.25"/>
  <cols>
    <col min="1" max="1" width="18.7109375" customWidth="1"/>
    <col min="11" max="11" width="10.140625" style="65" customWidth="1"/>
    <col min="12" max="12" width="1.7109375" customWidth="1"/>
    <col min="13" max="13" width="18.7109375" hidden="1" customWidth="1"/>
    <col min="23" max="23" width="10" style="65" customWidth="1"/>
    <col min="24" max="24" width="1.7109375" customWidth="1"/>
    <col min="34" max="34" width="10.140625" style="65" customWidth="1"/>
    <col min="36" max="37" width="9.140625" style="158"/>
  </cols>
  <sheetData>
    <row r="1" spans="1:37" ht="15.75" x14ac:dyDescent="0.25">
      <c r="A1" s="6" t="s">
        <v>124</v>
      </c>
    </row>
    <row r="3" spans="1:37" ht="15.75" thickBot="1" x14ac:dyDescent="0.3">
      <c r="AH3" s="206" t="s">
        <v>53</v>
      </c>
    </row>
    <row r="4" spans="1:37" ht="20.100000000000001" customHeight="1" x14ac:dyDescent="0.25">
      <c r="A4" s="379" t="s">
        <v>3</v>
      </c>
      <c r="B4" s="381" t="s">
        <v>77</v>
      </c>
      <c r="C4" s="382"/>
      <c r="D4" s="382"/>
      <c r="E4" s="382"/>
      <c r="F4" s="382"/>
      <c r="G4" s="382"/>
      <c r="H4" s="382"/>
      <c r="I4" s="382"/>
      <c r="J4" s="383"/>
      <c r="K4" s="389" t="s">
        <v>116</v>
      </c>
      <c r="M4" s="386" t="s">
        <v>3</v>
      </c>
      <c r="N4" s="388" t="s">
        <v>77</v>
      </c>
      <c r="O4" s="382"/>
      <c r="P4" s="382"/>
      <c r="Q4" s="382"/>
      <c r="R4" s="382"/>
      <c r="S4" s="382"/>
      <c r="T4" s="382"/>
      <c r="U4" s="382"/>
      <c r="V4" s="383"/>
      <c r="W4" s="389" t="s">
        <v>116</v>
      </c>
      <c r="Y4" s="388" t="s">
        <v>77</v>
      </c>
      <c r="Z4" s="382"/>
      <c r="AA4" s="382"/>
      <c r="AB4" s="382"/>
      <c r="AC4" s="382"/>
      <c r="AD4" s="382"/>
      <c r="AE4" s="382"/>
      <c r="AF4" s="382"/>
      <c r="AG4" s="383"/>
      <c r="AH4" s="389" t="s">
        <v>116</v>
      </c>
    </row>
    <row r="5" spans="1:37" ht="20.100000000000001" customHeight="1" thickBot="1" x14ac:dyDescent="0.3">
      <c r="A5" s="380"/>
      <c r="B5" s="148">
        <v>2010</v>
      </c>
      <c r="C5" s="214">
        <v>2011</v>
      </c>
      <c r="D5" s="214">
        <v>2012</v>
      </c>
      <c r="E5" s="214">
        <v>2013</v>
      </c>
      <c r="F5" s="214">
        <v>2014</v>
      </c>
      <c r="G5" s="214">
        <v>2015</v>
      </c>
      <c r="H5" s="214">
        <v>2016</v>
      </c>
      <c r="I5" s="214">
        <v>2017</v>
      </c>
      <c r="J5" s="211">
        <v>2018</v>
      </c>
      <c r="K5" s="390"/>
      <c r="M5" s="387"/>
      <c r="N5" s="36">
        <v>2010</v>
      </c>
      <c r="O5" s="214">
        <v>2011</v>
      </c>
      <c r="P5" s="214">
        <v>2012</v>
      </c>
      <c r="Q5" s="214">
        <v>2013</v>
      </c>
      <c r="R5" s="214">
        <v>2014</v>
      </c>
      <c r="S5" s="214">
        <v>2015</v>
      </c>
      <c r="T5" s="214">
        <v>2016</v>
      </c>
      <c r="U5" s="214">
        <v>2017</v>
      </c>
      <c r="V5" s="211">
        <v>2018</v>
      </c>
      <c r="W5" s="390"/>
      <c r="Y5" s="36">
        <v>2010</v>
      </c>
      <c r="Z5" s="214">
        <v>2011</v>
      </c>
      <c r="AA5" s="214">
        <v>2012</v>
      </c>
      <c r="AB5" s="214">
        <v>2013</v>
      </c>
      <c r="AC5" s="214">
        <v>2014</v>
      </c>
      <c r="AD5" s="214">
        <v>2015</v>
      </c>
      <c r="AE5" s="214">
        <v>2016</v>
      </c>
      <c r="AF5" s="300">
        <v>2017</v>
      </c>
      <c r="AG5" s="211">
        <v>2018</v>
      </c>
      <c r="AH5" s="390"/>
      <c r="AJ5" s="160">
        <v>2013</v>
      </c>
      <c r="AK5" s="160">
        <v>2014</v>
      </c>
    </row>
    <row r="6" spans="1:37" ht="3" customHeight="1" thickBot="1" x14ac:dyDescent="0.3">
      <c r="A6" s="161"/>
      <c r="B6" s="186"/>
      <c r="C6" s="186"/>
      <c r="D6" s="186"/>
      <c r="E6" s="186"/>
      <c r="F6" s="186"/>
      <c r="G6" s="186"/>
      <c r="H6" s="186"/>
      <c r="I6" s="186"/>
      <c r="J6" s="186"/>
      <c r="K6" s="205"/>
      <c r="L6" s="8"/>
      <c r="M6" s="161"/>
      <c r="N6" s="186"/>
      <c r="O6" s="186"/>
      <c r="P6" s="186"/>
      <c r="Q6" s="186"/>
      <c r="R6" s="186"/>
      <c r="S6" s="186"/>
      <c r="T6" s="186"/>
      <c r="U6" s="186"/>
      <c r="V6" s="186"/>
      <c r="W6" s="205"/>
      <c r="X6" s="8"/>
      <c r="Y6" s="160"/>
      <c r="Z6" s="160"/>
      <c r="AA6" s="160"/>
      <c r="AB6" s="160"/>
      <c r="AC6" s="160"/>
      <c r="AD6" s="160"/>
      <c r="AE6" s="160"/>
      <c r="AF6" s="160"/>
      <c r="AG6" s="160"/>
      <c r="AH6" s="207"/>
    </row>
    <row r="7" spans="1:37" ht="20.100000000000001" customHeight="1" x14ac:dyDescent="0.25">
      <c r="A7" s="177" t="s">
        <v>79</v>
      </c>
      <c r="B7" s="59">
        <v>112208.21</v>
      </c>
      <c r="C7" s="255">
        <v>125412.47000000002</v>
      </c>
      <c r="D7" s="255">
        <v>111648.51</v>
      </c>
      <c r="E7" s="255">
        <v>101032.48999999999</v>
      </c>
      <c r="F7" s="255">
        <v>181499.08999999997</v>
      </c>
      <c r="G7" s="255">
        <v>165515.38999999981</v>
      </c>
      <c r="H7" s="255">
        <v>127659.04000000002</v>
      </c>
      <c r="I7" s="255">
        <v>166273.74000000002</v>
      </c>
      <c r="J7" s="169">
        <v>113422.94999999995</v>
      </c>
      <c r="K7" s="104">
        <f>IF(J7="","",(J7-I7)/J7)</f>
        <v>-0.46596204736343122</v>
      </c>
      <c r="M7" s="163" t="s">
        <v>79</v>
      </c>
      <c r="N7" s="59">
        <v>5046.811999999999</v>
      </c>
      <c r="O7" s="255">
        <v>5419.8780000000006</v>
      </c>
      <c r="P7" s="255">
        <v>5376.692</v>
      </c>
      <c r="Q7" s="255">
        <v>8185.9700000000021</v>
      </c>
      <c r="R7" s="255">
        <v>9253.7109999999993</v>
      </c>
      <c r="S7" s="255">
        <v>8018.4579999999987</v>
      </c>
      <c r="T7" s="255">
        <v>7560.234000000004</v>
      </c>
      <c r="U7" s="255">
        <v>9303.0230000000029</v>
      </c>
      <c r="V7" s="169">
        <v>8921.1990000000023</v>
      </c>
      <c r="W7" s="104">
        <f>IF(V7="","",(V7-U7)/U7)</f>
        <v>-4.1043002903464861E-2</v>
      </c>
      <c r="Y7" s="181">
        <f t="shared" ref="Y7:Y16" si="0">(N7/B7)*10</f>
        <v>0.44977207995742902</v>
      </c>
      <c r="Z7" s="258">
        <f t="shared" ref="Z7:Z16" si="1">(O7/C7)*10</f>
        <v>0.43216420185329257</v>
      </c>
      <c r="AA7" s="258">
        <f t="shared" ref="AA7:AA16" si="2">(P7/D7)*10</f>
        <v>0.48157310832003042</v>
      </c>
      <c r="AB7" s="258">
        <f t="shared" ref="AB7:AB16" si="3">(Q7/E7)*10</f>
        <v>0.81023144139078462</v>
      </c>
      <c r="AC7" s="258">
        <f t="shared" ref="AC7:AC16" si="4">(R7/F7)*10</f>
        <v>0.50984889235532815</v>
      </c>
      <c r="AD7" s="258">
        <f t="shared" ref="AD7:AD16" si="5">(S7/G7)*10</f>
        <v>0.48445392298565154</v>
      </c>
      <c r="AE7" s="258">
        <f t="shared" ref="AE7:AE16" si="6">(T7/H7)*10</f>
        <v>0.59222080943112232</v>
      </c>
      <c r="AF7" s="258">
        <f t="shared" ref="AF7:AF16" si="7">(U7/I7)*10</f>
        <v>0.55950043584753684</v>
      </c>
      <c r="AG7" s="182">
        <f t="shared" ref="AG7:AG23" si="8">IF(V7="","",(V7/J7)*10)</f>
        <v>0.7865426705970886</v>
      </c>
      <c r="AH7" s="104">
        <f>IF(AG7="","",(AG7-AF7)/AF7)</f>
        <v>0.40579456279712439</v>
      </c>
      <c r="AJ7" s="164"/>
      <c r="AK7" s="164"/>
    </row>
    <row r="8" spans="1:37" ht="20.100000000000001" customHeight="1" x14ac:dyDescent="0.25">
      <c r="A8" s="178" t="s">
        <v>80</v>
      </c>
      <c r="B8" s="25">
        <v>103876.33999999997</v>
      </c>
      <c r="C8" s="256">
        <v>109703.67999999998</v>
      </c>
      <c r="D8" s="256">
        <v>90718.43</v>
      </c>
      <c r="E8" s="256">
        <v>91462.49</v>
      </c>
      <c r="F8" s="256">
        <v>178750.52</v>
      </c>
      <c r="G8" s="256">
        <v>189327.78999999998</v>
      </c>
      <c r="H8" s="256">
        <v>154074.25</v>
      </c>
      <c r="I8" s="256">
        <v>181280.63999999993</v>
      </c>
      <c r="J8" s="3">
        <v>103466.0599999999</v>
      </c>
      <c r="K8" s="92">
        <f t="shared" ref="K8:K23" si="9">IF(J8="","",(J8-I8)/J8)</f>
        <v>-0.75207831437671546</v>
      </c>
      <c r="M8" s="163" t="s">
        <v>80</v>
      </c>
      <c r="N8" s="25">
        <v>4875.3999999999996</v>
      </c>
      <c r="O8" s="256">
        <v>5047.22</v>
      </c>
      <c r="P8" s="256">
        <v>4979.2489999999998</v>
      </c>
      <c r="Q8" s="256">
        <v>7645.0780000000004</v>
      </c>
      <c r="R8" s="256">
        <v>9124.9479999999967</v>
      </c>
      <c r="S8" s="256">
        <v>9271.5960000000014</v>
      </c>
      <c r="T8" s="256">
        <v>8223.6529999999984</v>
      </c>
      <c r="U8" s="256">
        <v>10116.834999999997</v>
      </c>
      <c r="V8" s="3">
        <v>9471.466000000004</v>
      </c>
      <c r="W8" s="92">
        <f t="shared" ref="W8:W23" si="10">IF(V8="","",(V8-U8)/U8)</f>
        <v>-6.3791590947168117E-2</v>
      </c>
      <c r="Y8" s="183">
        <f t="shared" si="0"/>
        <v>0.46934653261753362</v>
      </c>
      <c r="Z8" s="259">
        <f t="shared" si="1"/>
        <v>0.46007754707955117</v>
      </c>
      <c r="AA8" s="259">
        <f t="shared" si="2"/>
        <v>0.54886851547144277</v>
      </c>
      <c r="AB8" s="259">
        <f t="shared" si="3"/>
        <v>0.83587031142493495</v>
      </c>
      <c r="AC8" s="259">
        <f t="shared" si="4"/>
        <v>0.51048511635099003</v>
      </c>
      <c r="AD8" s="259">
        <f t="shared" si="5"/>
        <v>0.48971130968147902</v>
      </c>
      <c r="AE8" s="259">
        <f t="shared" si="6"/>
        <v>0.53374609968894859</v>
      </c>
      <c r="AF8" s="259">
        <f t="shared" si="7"/>
        <v>0.55807586513375074</v>
      </c>
      <c r="AG8" s="341">
        <f t="shared" si="8"/>
        <v>0.91541767416291042</v>
      </c>
      <c r="AH8" s="92">
        <f t="shared" ref="AH8:AH23" si="11">IF(AG8="","",(AG8-AF8)/AF8)</f>
        <v>0.6403104512385922</v>
      </c>
      <c r="AJ8" s="164"/>
      <c r="AK8" s="164"/>
    </row>
    <row r="9" spans="1:37" ht="20.100000000000001" customHeight="1" x14ac:dyDescent="0.25">
      <c r="A9" s="178" t="s">
        <v>81</v>
      </c>
      <c r="B9" s="25">
        <v>167912.4499999999</v>
      </c>
      <c r="C9" s="256">
        <v>125645.36999999997</v>
      </c>
      <c r="D9" s="256">
        <v>135794.10999999996</v>
      </c>
      <c r="E9" s="256">
        <v>78438.490000000034</v>
      </c>
      <c r="F9" s="256">
        <v>159258.74000000002</v>
      </c>
      <c r="G9" s="256">
        <v>179781.25999999998</v>
      </c>
      <c r="H9" s="256">
        <v>158440.97000000003</v>
      </c>
      <c r="I9" s="256">
        <v>185618.57</v>
      </c>
      <c r="J9" s="3">
        <v>133139.78000000006</v>
      </c>
      <c r="K9" s="92">
        <f t="shared" si="9"/>
        <v>-0.39416311188136205</v>
      </c>
      <c r="M9" s="163" t="s">
        <v>81</v>
      </c>
      <c r="N9" s="25">
        <v>7464.3919999999998</v>
      </c>
      <c r="O9" s="256">
        <v>5720.5099999999993</v>
      </c>
      <c r="P9" s="256">
        <v>6851.9379999999956</v>
      </c>
      <c r="Q9" s="256">
        <v>7142.3209999999999</v>
      </c>
      <c r="R9" s="256">
        <v>8172.4949999999981</v>
      </c>
      <c r="S9" s="256">
        <v>8953.7059999999983</v>
      </c>
      <c r="T9" s="256">
        <v>8555.6589999999978</v>
      </c>
      <c r="U9" s="256">
        <v>10014.590999999999</v>
      </c>
      <c r="V9" s="3">
        <v>10253.629000000004</v>
      </c>
      <c r="W9" s="92">
        <f t="shared" si="10"/>
        <v>2.386897278181465E-2</v>
      </c>
      <c r="Y9" s="183">
        <f t="shared" si="0"/>
        <v>0.44454071154342661</v>
      </c>
      <c r="Z9" s="259">
        <f t="shared" si="1"/>
        <v>0.45529015514061527</v>
      </c>
      <c r="AA9" s="259">
        <f t="shared" si="2"/>
        <v>0.50458285709151873</v>
      </c>
      <c r="AB9" s="259">
        <f t="shared" si="3"/>
        <v>0.9105632961572816</v>
      </c>
      <c r="AC9" s="259">
        <f t="shared" si="4"/>
        <v>0.51315833592555093</v>
      </c>
      <c r="AD9" s="259">
        <f t="shared" si="5"/>
        <v>0.49803333228390984</v>
      </c>
      <c r="AE9" s="259">
        <f t="shared" si="6"/>
        <v>0.53999031942306308</v>
      </c>
      <c r="AF9" s="259">
        <f t="shared" si="7"/>
        <v>0.53952527486878055</v>
      </c>
      <c r="AG9" s="341">
        <f t="shared" si="8"/>
        <v>0.77014014894721927</v>
      </c>
      <c r="AH9" s="92">
        <f t="shared" si="11"/>
        <v>0.42744035325226831</v>
      </c>
      <c r="AJ9" s="164"/>
      <c r="AK9" s="164"/>
    </row>
    <row r="10" spans="1:37" ht="20.100000000000001" customHeight="1" x14ac:dyDescent="0.25">
      <c r="A10" s="178" t="s">
        <v>82</v>
      </c>
      <c r="B10" s="25">
        <v>170409.85000000006</v>
      </c>
      <c r="C10" s="256">
        <v>125525.65000000001</v>
      </c>
      <c r="D10" s="256">
        <v>131142.06000000003</v>
      </c>
      <c r="E10" s="256">
        <v>111314.47999999998</v>
      </c>
      <c r="F10" s="256">
        <v>139455.4</v>
      </c>
      <c r="G10" s="256">
        <v>172871.54000000007</v>
      </c>
      <c r="H10" s="256">
        <v>120986.90999999999</v>
      </c>
      <c r="I10" s="256">
        <v>196710.63000000003</v>
      </c>
      <c r="J10" s="3">
        <v>150836.74000000008</v>
      </c>
      <c r="K10" s="92">
        <f t="shared" si="9"/>
        <v>-0.30412941833667267</v>
      </c>
      <c r="M10" s="163" t="s">
        <v>82</v>
      </c>
      <c r="N10" s="25">
        <v>7083.5199999999986</v>
      </c>
      <c r="O10" s="256">
        <v>5734.7760000000007</v>
      </c>
      <c r="P10" s="256">
        <v>6986.2150000000011</v>
      </c>
      <c r="Q10" s="256">
        <v>8949.2860000000001</v>
      </c>
      <c r="R10" s="256">
        <v>7735.4290000000001</v>
      </c>
      <c r="S10" s="256">
        <v>8580.4020000000019</v>
      </c>
      <c r="T10" s="256">
        <v>6735.8920000000016</v>
      </c>
      <c r="U10" s="256">
        <v>10445.709000000003</v>
      </c>
      <c r="V10" s="3">
        <v>11261.256000000005</v>
      </c>
      <c r="W10" s="92">
        <f t="shared" si="10"/>
        <v>7.8074834365001178E-2</v>
      </c>
      <c r="Y10" s="183">
        <f t="shared" si="0"/>
        <v>0.41567550232571626</v>
      </c>
      <c r="Z10" s="259">
        <f t="shared" si="1"/>
        <v>0.45686088859129592</v>
      </c>
      <c r="AA10" s="259">
        <f t="shared" si="2"/>
        <v>0.53272115749897475</v>
      </c>
      <c r="AB10" s="259">
        <f t="shared" si="3"/>
        <v>0.80396422819385238</v>
      </c>
      <c r="AC10" s="259">
        <f t="shared" si="4"/>
        <v>0.55468838065790216</v>
      </c>
      <c r="AD10" s="259">
        <f t="shared" si="5"/>
        <v>0.49634555231011412</v>
      </c>
      <c r="AE10" s="259">
        <f t="shared" si="6"/>
        <v>0.55674551899870839</v>
      </c>
      <c r="AF10" s="259">
        <f t="shared" si="7"/>
        <v>0.53101904050635196</v>
      </c>
      <c r="AG10" s="341">
        <f t="shared" si="8"/>
        <v>0.74658574562139157</v>
      </c>
      <c r="AH10" s="92">
        <f t="shared" si="11"/>
        <v>0.40594910666383355</v>
      </c>
      <c r="AJ10" s="164"/>
      <c r="AK10" s="164"/>
    </row>
    <row r="11" spans="1:37" ht="20.100000000000001" customHeight="1" x14ac:dyDescent="0.25">
      <c r="A11" s="178" t="s">
        <v>83</v>
      </c>
      <c r="B11" s="25">
        <v>105742.86999999997</v>
      </c>
      <c r="C11" s="256">
        <v>146772.35999999993</v>
      </c>
      <c r="D11" s="256">
        <v>106191.60999999997</v>
      </c>
      <c r="E11" s="256">
        <v>156740.30999999991</v>
      </c>
      <c r="F11" s="256">
        <v>208322.54999999996</v>
      </c>
      <c r="G11" s="256">
        <v>182102.74999999991</v>
      </c>
      <c r="H11" s="256">
        <v>156424.29999999996</v>
      </c>
      <c r="I11" s="256">
        <v>208976.19000000009</v>
      </c>
      <c r="J11" s="3">
        <v>128413.92000000001</v>
      </c>
      <c r="K11" s="92">
        <f t="shared" si="9"/>
        <v>-0.62736399605276494</v>
      </c>
      <c r="M11" s="163" t="s">
        <v>83</v>
      </c>
      <c r="N11" s="25">
        <v>5269.9080000000022</v>
      </c>
      <c r="O11" s="256">
        <v>6791.5110000000022</v>
      </c>
      <c r="P11" s="256">
        <v>6331.175000000002</v>
      </c>
      <c r="Q11" s="256">
        <v>12356.189000000002</v>
      </c>
      <c r="R11" s="256">
        <v>10013.188000000002</v>
      </c>
      <c r="S11" s="256">
        <v>9709.3430000000008</v>
      </c>
      <c r="T11" s="256">
        <v>9076.9680000000026</v>
      </c>
      <c r="U11" s="256">
        <v>11131.416999999985</v>
      </c>
      <c r="V11" s="3">
        <v>12250.425000000005</v>
      </c>
      <c r="W11" s="92">
        <f t="shared" si="10"/>
        <v>0.10052700388459271</v>
      </c>
      <c r="Y11" s="183">
        <f t="shared" si="0"/>
        <v>0.4983700555886183</v>
      </c>
      <c r="Z11" s="259">
        <f t="shared" si="1"/>
        <v>0.46272411236012051</v>
      </c>
      <c r="AA11" s="259">
        <f t="shared" si="2"/>
        <v>0.59620293919642087</v>
      </c>
      <c r="AB11" s="259">
        <f t="shared" si="3"/>
        <v>0.78832235306922693</v>
      </c>
      <c r="AC11" s="259">
        <f t="shared" si="4"/>
        <v>0.48065790285305188</v>
      </c>
      <c r="AD11" s="259">
        <f t="shared" si="5"/>
        <v>0.53317937263440585</v>
      </c>
      <c r="AE11" s="259">
        <f t="shared" si="6"/>
        <v>0.580278639571985</v>
      </c>
      <c r="AF11" s="259">
        <f t="shared" si="7"/>
        <v>0.53266436717024934</v>
      </c>
      <c r="AG11" s="341">
        <f t="shared" si="8"/>
        <v>0.95397952184623003</v>
      </c>
      <c r="AH11" s="92">
        <f t="shared" si="11"/>
        <v>0.79095802280560767</v>
      </c>
      <c r="AJ11" s="164"/>
      <c r="AK11" s="164"/>
    </row>
    <row r="12" spans="1:37" ht="20.100000000000001" customHeight="1" x14ac:dyDescent="0.25">
      <c r="A12" s="178" t="s">
        <v>84</v>
      </c>
      <c r="B12" s="25">
        <v>173043.08000000005</v>
      </c>
      <c r="C12" s="256">
        <v>88557.569999999978</v>
      </c>
      <c r="D12" s="256">
        <v>121066.39000000004</v>
      </c>
      <c r="E12" s="256">
        <v>142381.43</v>
      </c>
      <c r="F12" s="256">
        <v>163673.44999999992</v>
      </c>
      <c r="G12" s="256">
        <v>227727.18000000014</v>
      </c>
      <c r="H12" s="256">
        <v>155864.22</v>
      </c>
      <c r="I12" s="256">
        <v>247706.50999999986</v>
      </c>
      <c r="J12" s="3">
        <v>166231.65000000002</v>
      </c>
      <c r="K12" s="92">
        <f t="shared" si="9"/>
        <v>-0.49012844425234203</v>
      </c>
      <c r="M12" s="163" t="s">
        <v>84</v>
      </c>
      <c r="N12" s="25">
        <v>8468.7459999999992</v>
      </c>
      <c r="O12" s="256">
        <v>4467.674</v>
      </c>
      <c r="P12" s="256">
        <v>6989.1480000000029</v>
      </c>
      <c r="Q12" s="256">
        <v>11275.52199999999</v>
      </c>
      <c r="R12" s="256">
        <v>8874.6120000000028</v>
      </c>
      <c r="S12" s="256">
        <v>11770.861000000004</v>
      </c>
      <c r="T12" s="256">
        <v>9312.0499999999993</v>
      </c>
      <c r="U12" s="256">
        <v>14529.113000000001</v>
      </c>
      <c r="V12" s="3">
        <v>13174.565000000008</v>
      </c>
      <c r="W12" s="92">
        <f t="shared" si="10"/>
        <v>-9.3229917063759729E-2</v>
      </c>
      <c r="Y12" s="183">
        <f t="shared" si="0"/>
        <v>0.48940102083250003</v>
      </c>
      <c r="Z12" s="259">
        <f t="shared" si="1"/>
        <v>0.50449374344847098</v>
      </c>
      <c r="AA12" s="259">
        <f t="shared" si="2"/>
        <v>0.57729878622795316</v>
      </c>
      <c r="AB12" s="259">
        <f t="shared" si="3"/>
        <v>0.79192363779461905</v>
      </c>
      <c r="AC12" s="259">
        <f t="shared" si="4"/>
        <v>0.54221451310521085</v>
      </c>
      <c r="AD12" s="259">
        <f t="shared" si="5"/>
        <v>0.51688432623633229</v>
      </c>
      <c r="AE12" s="259">
        <f t="shared" si="6"/>
        <v>0.59744629011071293</v>
      </c>
      <c r="AF12" s="259">
        <f t="shared" si="7"/>
        <v>0.58654546463070378</v>
      </c>
      <c r="AG12" s="341">
        <f t="shared" si="8"/>
        <v>0.79254251521897345</v>
      </c>
      <c r="AH12" s="92">
        <f t="shared" si="11"/>
        <v>0.3512038929803471</v>
      </c>
      <c r="AJ12" s="164"/>
      <c r="AK12" s="164"/>
    </row>
    <row r="13" spans="1:37" ht="20.100000000000001" customHeight="1" x14ac:dyDescent="0.25">
      <c r="A13" s="178" t="s">
        <v>85</v>
      </c>
      <c r="B13" s="25">
        <v>153878.58000000007</v>
      </c>
      <c r="C13" s="256">
        <v>146271.1</v>
      </c>
      <c r="D13" s="256">
        <v>129654.32999999994</v>
      </c>
      <c r="E13" s="256">
        <v>179800.25999999989</v>
      </c>
      <c r="F13" s="256">
        <v>269493.00999999989</v>
      </c>
      <c r="G13" s="256">
        <v>237770.30999999997</v>
      </c>
      <c r="H13" s="256">
        <v>148079.01000000004</v>
      </c>
      <c r="I13" s="256">
        <v>207674.72999999986</v>
      </c>
      <c r="J13" s="3">
        <v>165596.06</v>
      </c>
      <c r="K13" s="92">
        <f t="shared" si="9"/>
        <v>-0.25410429451038791</v>
      </c>
      <c r="M13" s="163" t="s">
        <v>85</v>
      </c>
      <c r="N13" s="25">
        <v>8304.4390000000039</v>
      </c>
      <c r="O13" s="256">
        <v>7350.9219999999987</v>
      </c>
      <c r="P13" s="256">
        <v>8610.476999999999</v>
      </c>
      <c r="Q13" s="256">
        <v>14121.920000000007</v>
      </c>
      <c r="R13" s="256">
        <v>13262.653999999999</v>
      </c>
      <c r="S13" s="256">
        <v>12363.967000000001</v>
      </c>
      <c r="T13" s="256">
        <v>8490.9230000000025</v>
      </c>
      <c r="U13" s="256">
        <v>11699.326999999999</v>
      </c>
      <c r="V13" s="3">
        <v>14113.878999999999</v>
      </c>
      <c r="W13" s="92">
        <f t="shared" si="10"/>
        <v>0.20638383729252116</v>
      </c>
      <c r="Y13" s="183">
        <f t="shared" si="0"/>
        <v>0.53967478774498701</v>
      </c>
      <c r="Z13" s="259">
        <f t="shared" si="1"/>
        <v>0.50255463998014638</v>
      </c>
      <c r="AA13" s="259">
        <f t="shared" si="2"/>
        <v>0.66411025378018629</v>
      </c>
      <c r="AB13" s="259">
        <f t="shared" si="3"/>
        <v>0.78542266846555253</v>
      </c>
      <c r="AC13" s="259">
        <f t="shared" si="4"/>
        <v>0.49213350654252608</v>
      </c>
      <c r="AD13" s="259">
        <f t="shared" si="5"/>
        <v>0.51999625184490039</v>
      </c>
      <c r="AE13" s="259">
        <f t="shared" si="6"/>
        <v>0.57340490053249282</v>
      </c>
      <c r="AF13" s="259">
        <f t="shared" si="7"/>
        <v>0.56334860770012829</v>
      </c>
      <c r="AG13" s="341">
        <f t="shared" si="8"/>
        <v>0.85230765756141769</v>
      </c>
      <c r="AH13" s="92">
        <f t="shared" si="11"/>
        <v>0.51293115117647181</v>
      </c>
      <c r="AJ13" s="164"/>
      <c r="AK13" s="164"/>
    </row>
    <row r="14" spans="1:37" ht="20.100000000000001" customHeight="1" x14ac:dyDescent="0.25">
      <c r="A14" s="178" t="s">
        <v>86</v>
      </c>
      <c r="B14" s="25">
        <v>172907.80999999991</v>
      </c>
      <c r="C14" s="256">
        <v>197865.85999999996</v>
      </c>
      <c r="D14" s="256">
        <v>108818.47999999997</v>
      </c>
      <c r="E14" s="256">
        <v>128700.31000000001</v>
      </c>
      <c r="F14" s="256">
        <v>196874.73</v>
      </c>
      <c r="G14" s="256">
        <v>236496.18999999983</v>
      </c>
      <c r="H14" s="256">
        <v>161852.32999999987</v>
      </c>
      <c r="I14" s="256">
        <v>171975.0799999999</v>
      </c>
      <c r="J14" s="3">
        <v>181080.53999999992</v>
      </c>
      <c r="K14" s="92">
        <f t="shared" si="9"/>
        <v>5.0284033833784818E-2</v>
      </c>
      <c r="M14" s="163" t="s">
        <v>86</v>
      </c>
      <c r="N14" s="25">
        <v>7854.7379999999985</v>
      </c>
      <c r="O14" s="256">
        <v>8326.2219999999998</v>
      </c>
      <c r="P14" s="256">
        <v>7079.4509999999991</v>
      </c>
      <c r="Q14" s="256">
        <v>9224.3630000000012</v>
      </c>
      <c r="R14" s="256">
        <v>8588.8440000000028</v>
      </c>
      <c r="S14" s="256">
        <v>10903.496999999998</v>
      </c>
      <c r="T14" s="256">
        <v>9865.234000000004</v>
      </c>
      <c r="U14" s="256">
        <v>10041.557999999995</v>
      </c>
      <c r="V14" s="3">
        <v>14189.487000000001</v>
      </c>
      <c r="W14" s="92">
        <f t="shared" si="10"/>
        <v>0.41307623777107172</v>
      </c>
      <c r="Y14" s="183">
        <f t="shared" si="0"/>
        <v>0.45427317597741834</v>
      </c>
      <c r="Z14" s="259">
        <f t="shared" si="1"/>
        <v>0.4208013449111434</v>
      </c>
      <c r="AA14" s="259">
        <f t="shared" si="2"/>
        <v>0.65057433259497854</v>
      </c>
      <c r="AB14" s="259">
        <f t="shared" si="3"/>
        <v>0.71673199543963806</v>
      </c>
      <c r="AC14" s="259">
        <f t="shared" si="4"/>
        <v>0.436259341155668</v>
      </c>
      <c r="AD14" s="259">
        <f t="shared" si="5"/>
        <v>0.46104324133086483</v>
      </c>
      <c r="AE14" s="259">
        <f t="shared" si="6"/>
        <v>0.6095206661529069</v>
      </c>
      <c r="AF14" s="259">
        <f t="shared" si="7"/>
        <v>0.58389610866876762</v>
      </c>
      <c r="AG14" s="341">
        <f t="shared" si="8"/>
        <v>0.78360087726709937</v>
      </c>
      <c r="AH14" s="92">
        <f t="shared" si="11"/>
        <v>0.34202106442127395</v>
      </c>
      <c r="AJ14" s="164"/>
      <c r="AK14" s="164"/>
    </row>
    <row r="15" spans="1:37" ht="20.100000000000001" customHeight="1" x14ac:dyDescent="0.25">
      <c r="A15" s="178" t="s">
        <v>87</v>
      </c>
      <c r="B15" s="25">
        <v>184668.65</v>
      </c>
      <c r="C15" s="256">
        <v>144340.81999999992</v>
      </c>
      <c r="D15" s="256">
        <v>80105.51999999996</v>
      </c>
      <c r="E15" s="256">
        <v>122946.30000000002</v>
      </c>
      <c r="F15" s="256">
        <v>216355.29000000004</v>
      </c>
      <c r="G15" s="256">
        <v>152646.59000000005</v>
      </c>
      <c r="H15" s="256">
        <v>150358.61999999979</v>
      </c>
      <c r="I15" s="256">
        <v>137980.59999999998</v>
      </c>
      <c r="J15" s="3">
        <v>160959.97000000006</v>
      </c>
      <c r="K15" s="92">
        <f t="shared" si="9"/>
        <v>0.14276450225481574</v>
      </c>
      <c r="M15" s="163" t="s">
        <v>87</v>
      </c>
      <c r="N15" s="25">
        <v>8976.5390000000007</v>
      </c>
      <c r="O15" s="256">
        <v>8231.4969999999994</v>
      </c>
      <c r="P15" s="256">
        <v>7380.0529999999981</v>
      </c>
      <c r="Q15" s="256">
        <v>9158.0150000000012</v>
      </c>
      <c r="R15" s="256">
        <v>11920.680999999999</v>
      </c>
      <c r="S15" s="256">
        <v>8611.9049999999952</v>
      </c>
      <c r="T15" s="256">
        <v>9047.8519999999971</v>
      </c>
      <c r="U15" s="256">
        <v>10869.364000000007</v>
      </c>
      <c r="V15" s="3">
        <v>13827.322999999997</v>
      </c>
      <c r="W15" s="92">
        <f t="shared" si="10"/>
        <v>0.27213726580506348</v>
      </c>
      <c r="Y15" s="183">
        <f t="shared" si="0"/>
        <v>0.48608894904468092</v>
      </c>
      <c r="Z15" s="259">
        <f t="shared" si="1"/>
        <v>0.57028198953005838</v>
      </c>
      <c r="AA15" s="259">
        <f t="shared" si="2"/>
        <v>0.92129144158854492</v>
      </c>
      <c r="AB15" s="259">
        <f t="shared" si="3"/>
        <v>0.7448792684285741</v>
      </c>
      <c r="AC15" s="259">
        <f t="shared" si="4"/>
        <v>0.55097709882665669</v>
      </c>
      <c r="AD15" s="259">
        <f t="shared" si="5"/>
        <v>0.56417277320115655</v>
      </c>
      <c r="AE15" s="259">
        <f t="shared" si="6"/>
        <v>0.60175146592859186</v>
      </c>
      <c r="AF15" s="259">
        <f t="shared" si="7"/>
        <v>0.78774581354190443</v>
      </c>
      <c r="AG15" s="341">
        <f t="shared" si="8"/>
        <v>0.85905352740808738</v>
      </c>
      <c r="AH15" s="92">
        <f t="shared" si="11"/>
        <v>9.0521222252601299E-2</v>
      </c>
      <c r="AJ15" s="164"/>
      <c r="AK15" s="164"/>
    </row>
    <row r="16" spans="1:37" ht="20.100000000000001" customHeight="1" x14ac:dyDescent="0.25">
      <c r="A16" s="178" t="s">
        <v>88</v>
      </c>
      <c r="B16" s="25">
        <v>175049.21999999997</v>
      </c>
      <c r="C16" s="256">
        <v>101082.92000000001</v>
      </c>
      <c r="D16" s="256">
        <v>69030.890000000014</v>
      </c>
      <c r="E16" s="256">
        <v>154535.30999999976</v>
      </c>
      <c r="F16" s="256">
        <v>191998.53000000006</v>
      </c>
      <c r="G16" s="256">
        <v>123638.51</v>
      </c>
      <c r="H16" s="256">
        <v>139910.50999999989</v>
      </c>
      <c r="I16" s="256">
        <v>160441.47000000003</v>
      </c>
      <c r="J16" s="3">
        <v>221025.99999999985</v>
      </c>
      <c r="K16" s="92">
        <f t="shared" si="9"/>
        <v>0.27410589704378607</v>
      </c>
      <c r="M16" s="163" t="s">
        <v>88</v>
      </c>
      <c r="N16" s="25">
        <v>8917.1569999999974</v>
      </c>
      <c r="O16" s="256">
        <v>6317.9840000000004</v>
      </c>
      <c r="P16" s="256">
        <v>6844.7550000000019</v>
      </c>
      <c r="Q16" s="256">
        <v>12425.312000000002</v>
      </c>
      <c r="R16" s="256">
        <v>11852.688999999998</v>
      </c>
      <c r="S16" s="256">
        <v>8900.4360000000015</v>
      </c>
      <c r="T16" s="256">
        <v>10720.157999999999</v>
      </c>
      <c r="U16" s="256">
        <v>13100.919999999998</v>
      </c>
      <c r="V16" s="3">
        <v>16815.379000000015</v>
      </c>
      <c r="W16" s="92">
        <f t="shared" si="10"/>
        <v>0.28352657675949611</v>
      </c>
      <c r="Y16" s="183">
        <f t="shared" si="0"/>
        <v>0.50940855377704619</v>
      </c>
      <c r="Z16" s="259">
        <f t="shared" si="1"/>
        <v>0.62502982699747878</v>
      </c>
      <c r="AA16" s="259">
        <f t="shared" si="2"/>
        <v>0.99154958019518513</v>
      </c>
      <c r="AB16" s="259">
        <f t="shared" si="3"/>
        <v>0.80404355483546253</v>
      </c>
      <c r="AC16" s="259">
        <f t="shared" si="4"/>
        <v>0.61733227853359063</v>
      </c>
      <c r="AD16" s="259">
        <f t="shared" si="5"/>
        <v>0.71987570862832317</v>
      </c>
      <c r="AE16" s="259">
        <f t="shared" si="6"/>
        <v>0.76621534722445139</v>
      </c>
      <c r="AF16" s="259">
        <f t="shared" si="7"/>
        <v>0.81655447310474005</v>
      </c>
      <c r="AG16" s="341">
        <f t="shared" si="8"/>
        <v>0.76078737343118119</v>
      </c>
      <c r="AH16" s="92">
        <f t="shared" si="11"/>
        <v>-6.8295626942705606E-2</v>
      </c>
      <c r="AJ16" s="164"/>
      <c r="AK16" s="164"/>
    </row>
    <row r="17" spans="1:37" ht="20.100000000000001" customHeight="1" x14ac:dyDescent="0.25">
      <c r="A17" s="178" t="s">
        <v>89</v>
      </c>
      <c r="B17" s="25">
        <v>143652.40999999997</v>
      </c>
      <c r="C17" s="256">
        <v>108321.03000000003</v>
      </c>
      <c r="D17" s="256">
        <v>126056.69</v>
      </c>
      <c r="E17" s="256">
        <v>102105.74999999991</v>
      </c>
      <c r="F17" s="256">
        <v>191150.96000000002</v>
      </c>
      <c r="G17" s="256">
        <v>143866.02999999988</v>
      </c>
      <c r="H17" s="256">
        <v>152234.65000000008</v>
      </c>
      <c r="I17" s="256">
        <v>136879.00999999995</v>
      </c>
      <c r="J17" s="3">
        <v>270798.37000000011</v>
      </c>
      <c r="K17" s="92">
        <f t="shared" si="9"/>
        <v>0.49453532530494959</v>
      </c>
      <c r="M17" s="163" t="s">
        <v>89</v>
      </c>
      <c r="N17" s="25">
        <v>8623.6640000000007</v>
      </c>
      <c r="O17" s="256">
        <v>7729.3239999999987</v>
      </c>
      <c r="P17" s="256">
        <v>10518.219000000001</v>
      </c>
      <c r="Q17" s="256">
        <v>7756.1780000000035</v>
      </c>
      <c r="R17" s="256">
        <v>12715.098000000002</v>
      </c>
      <c r="S17" s="256">
        <v>10229.966999999997</v>
      </c>
      <c r="T17" s="256">
        <v>10816.998999999996</v>
      </c>
      <c r="U17" s="256">
        <v>11066.212000000009</v>
      </c>
      <c r="V17" s="3">
        <v>17955.719999999998</v>
      </c>
      <c r="W17" s="92">
        <f t="shared" si="10"/>
        <v>0.62257148155122854</v>
      </c>
      <c r="Y17" s="183">
        <f t="shared" ref="Y17:Z23" si="12">(N17/B17)*10</f>
        <v>0.60031460662581315</v>
      </c>
      <c r="Z17" s="259">
        <f t="shared" si="12"/>
        <v>0.71355709966938063</v>
      </c>
      <c r="AA17" s="259">
        <f t="shared" ref="AA17:AD19" si="13">IF(P17="","",(P17/D17)*10)</f>
        <v>0.83440387019522733</v>
      </c>
      <c r="AB17" s="259">
        <f t="shared" si="13"/>
        <v>0.75962205850307263</v>
      </c>
      <c r="AC17" s="259">
        <f t="shared" si="13"/>
        <v>0.665186196292187</v>
      </c>
      <c r="AD17" s="259">
        <f t="shared" si="13"/>
        <v>0.71107592250929597</v>
      </c>
      <c r="AE17" s="259">
        <f t="shared" ref="AE17:AF22" si="14">(T17/H17)*10</f>
        <v>0.71054776294358679</v>
      </c>
      <c r="AF17" s="259">
        <f t="shared" si="14"/>
        <v>0.80846668893937879</v>
      </c>
      <c r="AG17" s="341">
        <f t="shared" si="8"/>
        <v>0.66306602953333837</v>
      </c>
      <c r="AH17" s="92">
        <f t="shared" si="11"/>
        <v>-0.17984743390824229</v>
      </c>
      <c r="AJ17" s="164"/>
      <c r="AK17" s="164"/>
    </row>
    <row r="18" spans="1:37" ht="20.100000000000001" customHeight="1" thickBot="1" x14ac:dyDescent="0.3">
      <c r="A18" s="178" t="s">
        <v>90</v>
      </c>
      <c r="B18" s="25">
        <v>152913.45000000004</v>
      </c>
      <c r="C18" s="256">
        <v>216589.59999999995</v>
      </c>
      <c r="D18" s="256">
        <v>85917.549999999959</v>
      </c>
      <c r="E18" s="256">
        <v>230072.31999999998</v>
      </c>
      <c r="F18" s="256">
        <v>233366.15000000014</v>
      </c>
      <c r="G18" s="256">
        <v>149347.89999999994</v>
      </c>
      <c r="H18" s="256">
        <v>170050.74999999997</v>
      </c>
      <c r="I18" s="256">
        <v>162677.18999999992</v>
      </c>
      <c r="J18" s="3">
        <v>191744.80999999991</v>
      </c>
      <c r="K18" s="92">
        <f t="shared" si="9"/>
        <v>0.15159534174614692</v>
      </c>
      <c r="M18" s="163" t="s">
        <v>90</v>
      </c>
      <c r="N18" s="25">
        <v>8608.0499999999975</v>
      </c>
      <c r="O18" s="256">
        <v>10777.051000000001</v>
      </c>
      <c r="P18" s="256">
        <v>8423.9280000000035</v>
      </c>
      <c r="Q18" s="256">
        <v>14158.847</v>
      </c>
      <c r="R18" s="256">
        <v>13639.642000000007</v>
      </c>
      <c r="S18" s="256">
        <v>9440.7710000000006</v>
      </c>
      <c r="T18" s="256">
        <v>11558.283000000007</v>
      </c>
      <c r="U18" s="256">
        <v>14805.210999999996</v>
      </c>
      <c r="V18" s="3">
        <v>13263.581000000002</v>
      </c>
      <c r="W18" s="92">
        <f t="shared" si="10"/>
        <v>-0.10412752644997725</v>
      </c>
      <c r="Y18" s="183">
        <f t="shared" si="12"/>
        <v>0.56293609227965202</v>
      </c>
      <c r="Z18" s="259">
        <f t="shared" si="12"/>
        <v>0.49757933898949919</v>
      </c>
      <c r="AA18" s="259">
        <f t="shared" si="13"/>
        <v>0.98046650538801527</v>
      </c>
      <c r="AB18" s="259">
        <f t="shared" si="13"/>
        <v>0.61540853762851611</v>
      </c>
      <c r="AC18" s="259">
        <f t="shared" si="13"/>
        <v>0.58447388363736552</v>
      </c>
      <c r="AD18" s="259">
        <f t="shared" si="13"/>
        <v>0.63213282543644767</v>
      </c>
      <c r="AE18" s="259">
        <f t="shared" si="14"/>
        <v>0.67969609072585735</v>
      </c>
      <c r="AF18" s="259">
        <f t="shared" si="14"/>
        <v>0.91009753733759502</v>
      </c>
      <c r="AG18" s="165">
        <f t="shared" si="8"/>
        <v>0.69173090004365734</v>
      </c>
      <c r="AH18" s="92">
        <f t="shared" si="11"/>
        <v>-0.23993762023875903</v>
      </c>
      <c r="AJ18" s="164"/>
      <c r="AK18" s="164"/>
    </row>
    <row r="19" spans="1:37" ht="20.100000000000001" customHeight="1" thickBot="1" x14ac:dyDescent="0.3">
      <c r="A19" s="52" t="s">
        <v>223</v>
      </c>
      <c r="B19" s="279">
        <f>SUM(B7:B18)</f>
        <v>1816262.9199999997</v>
      </c>
      <c r="C19" s="280">
        <f t="shared" ref="C19:J19" si="15">SUM(C7:C18)</f>
        <v>1636088.4299999995</v>
      </c>
      <c r="D19" s="280">
        <f t="shared" si="15"/>
        <v>1296144.57</v>
      </c>
      <c r="E19" s="280">
        <f t="shared" si="15"/>
        <v>1599529.9399999997</v>
      </c>
      <c r="F19" s="280">
        <f t="shared" si="15"/>
        <v>2330198.42</v>
      </c>
      <c r="G19" s="280">
        <f t="shared" si="15"/>
        <v>2161091.4399999995</v>
      </c>
      <c r="H19" s="280">
        <f t="shared" si="15"/>
        <v>1795935.5599999998</v>
      </c>
      <c r="I19" s="280">
        <f t="shared" si="15"/>
        <v>2164194.3599999994</v>
      </c>
      <c r="J19" s="281">
        <f t="shared" si="15"/>
        <v>1986716.8499999999</v>
      </c>
      <c r="K19" s="98">
        <f t="shared" si="9"/>
        <v>-8.9332060580248035E-2</v>
      </c>
      <c r="L19" s="283"/>
      <c r="M19" s="282"/>
      <c r="N19" s="279">
        <f>SUM(N7:N18)</f>
        <v>89493.365000000005</v>
      </c>
      <c r="O19" s="280">
        <f t="shared" ref="O19:V19" si="16">SUM(O7:O18)</f>
        <v>81914.569000000003</v>
      </c>
      <c r="P19" s="280">
        <f t="shared" si="16"/>
        <v>86371.3</v>
      </c>
      <c r="Q19" s="280">
        <f t="shared" si="16"/>
        <v>122399.001</v>
      </c>
      <c r="R19" s="280">
        <f t="shared" si="16"/>
        <v>125153.99099999999</v>
      </c>
      <c r="S19" s="280">
        <f t="shared" si="16"/>
        <v>116754.90900000001</v>
      </c>
      <c r="T19" s="280">
        <f t="shared" si="16"/>
        <v>109963.90500000001</v>
      </c>
      <c r="U19" s="280">
        <f t="shared" si="16"/>
        <v>137123.28</v>
      </c>
      <c r="V19" s="281">
        <f t="shared" si="16"/>
        <v>155497.90900000004</v>
      </c>
      <c r="W19" s="104">
        <f t="shared" si="10"/>
        <v>0.13400079840563939</v>
      </c>
      <c r="Y19" s="284">
        <f t="shared" si="12"/>
        <v>0.49273353551698351</v>
      </c>
      <c r="Z19" s="285">
        <f t="shared" si="12"/>
        <v>0.50067323683720466</v>
      </c>
      <c r="AA19" s="285">
        <f t="shared" si="13"/>
        <v>0.66637088176051229</v>
      </c>
      <c r="AB19" s="285">
        <f t="shared" si="13"/>
        <v>0.76521856790001697</v>
      </c>
      <c r="AC19" s="285">
        <f t="shared" si="13"/>
        <v>0.53709585383720237</v>
      </c>
      <c r="AD19" s="285">
        <f t="shared" si="13"/>
        <v>0.5402589952417749</v>
      </c>
      <c r="AE19" s="285">
        <f t="shared" si="14"/>
        <v>0.61229315488357516</v>
      </c>
      <c r="AF19" s="285">
        <f t="shared" si="14"/>
        <v>0.6335996550697971</v>
      </c>
      <c r="AG19" s="287">
        <f t="shared" si="8"/>
        <v>0.78268782489059796</v>
      </c>
      <c r="AH19" s="104">
        <f t="shared" si="11"/>
        <v>0.23530342642686156</v>
      </c>
      <c r="AJ19" s="164"/>
      <c r="AK19" s="164"/>
    </row>
    <row r="20" spans="1:37" ht="20.100000000000001" customHeight="1" x14ac:dyDescent="0.25">
      <c r="A20" s="178" t="s">
        <v>91</v>
      </c>
      <c r="B20" s="25">
        <f>SUM(B7:B9)</f>
        <v>383996.99999999988</v>
      </c>
      <c r="C20" s="256">
        <f>SUM(C7:C9)</f>
        <v>360761.51999999996</v>
      </c>
      <c r="D20" s="256">
        <f>SUM(D7:D9)</f>
        <v>338161.04999999993</v>
      </c>
      <c r="E20" s="256">
        <f t="shared" ref="E20:J20" si="17">SUM(E7:E9)</f>
        <v>270933.47000000003</v>
      </c>
      <c r="F20" s="256">
        <f t="shared" si="17"/>
        <v>519508.35</v>
      </c>
      <c r="G20" s="256">
        <f t="shared" si="17"/>
        <v>534624.43999999983</v>
      </c>
      <c r="H20" s="256">
        <f t="shared" si="17"/>
        <v>440174.26000000007</v>
      </c>
      <c r="I20" s="256">
        <f t="shared" si="17"/>
        <v>533172.94999999995</v>
      </c>
      <c r="J20" s="256">
        <f t="shared" si="17"/>
        <v>350028.78999999992</v>
      </c>
      <c r="K20" s="92">
        <f t="shared" si="9"/>
        <v>-0.52322598949646415</v>
      </c>
      <c r="M20" s="163" t="s">
        <v>91</v>
      </c>
      <c r="N20" s="25">
        <f>SUM(N7:N9)</f>
        <v>17386.603999999999</v>
      </c>
      <c r="O20" s="256">
        <f t="shared" ref="O20" si="18">SUM(O7:O9)</f>
        <v>16187.608</v>
      </c>
      <c r="P20" s="256">
        <f>SUM(P7:P9)</f>
        <v>17207.878999999994</v>
      </c>
      <c r="Q20" s="256">
        <f t="shared" ref="Q20:U20" si="19">SUM(Q7:Q9)</f>
        <v>22973.369000000002</v>
      </c>
      <c r="R20" s="256">
        <f t="shared" si="19"/>
        <v>26551.153999999995</v>
      </c>
      <c r="S20" s="256">
        <f t="shared" si="19"/>
        <v>26243.759999999998</v>
      </c>
      <c r="T20" s="256">
        <f t="shared" si="19"/>
        <v>24339.546000000002</v>
      </c>
      <c r="U20" s="256">
        <f t="shared" si="19"/>
        <v>29434.449000000001</v>
      </c>
      <c r="V20" s="256">
        <f>IF(V9="","",SUM(V7:V9))</f>
        <v>28646.294000000013</v>
      </c>
      <c r="W20" s="104">
        <f t="shared" si="10"/>
        <v>-2.6776618104860327E-2</v>
      </c>
      <c r="Y20" s="181">
        <f t="shared" si="12"/>
        <v>0.45277968317460826</v>
      </c>
      <c r="Z20" s="258">
        <f t="shared" si="12"/>
        <v>0.44870661372088694</v>
      </c>
      <c r="AA20" s="258">
        <f t="shared" ref="AA20:AD22" si="20">(P20/D20)*10</f>
        <v>0.50886638186154198</v>
      </c>
      <c r="AB20" s="258">
        <f t="shared" si="20"/>
        <v>0.84793395958055684</v>
      </c>
      <c r="AC20" s="258">
        <f t="shared" si="20"/>
        <v>0.51108233390281399</v>
      </c>
      <c r="AD20" s="258">
        <f t="shared" si="20"/>
        <v>0.49088216019454722</v>
      </c>
      <c r="AE20" s="258">
        <f t="shared" si="14"/>
        <v>0.55295250567354837</v>
      </c>
      <c r="AF20" s="258">
        <f t="shared" si="14"/>
        <v>0.55206193412475257</v>
      </c>
      <c r="AG20" s="182">
        <f t="shared" si="8"/>
        <v>0.81839822375753768</v>
      </c>
      <c r="AH20" s="104">
        <f t="shared" si="11"/>
        <v>0.48243914888831946</v>
      </c>
      <c r="AJ20" s="164"/>
      <c r="AK20" s="164"/>
    </row>
    <row r="21" spans="1:37" ht="20.100000000000001" customHeight="1" x14ac:dyDescent="0.25">
      <c r="A21" s="178" t="s">
        <v>92</v>
      </c>
      <c r="B21" s="25">
        <f>SUM(B10:B12)</f>
        <v>449195.80000000005</v>
      </c>
      <c r="C21" s="256">
        <f>SUM(C10:C12)</f>
        <v>360855.57999999996</v>
      </c>
      <c r="D21" s="256">
        <f>SUM(D10:D12)</f>
        <v>358400.06000000006</v>
      </c>
      <c r="E21" s="256">
        <f t="shared" ref="E21:J21" si="21">SUM(E10:E12)</f>
        <v>410436.21999999991</v>
      </c>
      <c r="F21" s="256">
        <f t="shared" si="21"/>
        <v>511451.39999999991</v>
      </c>
      <c r="G21" s="256">
        <f t="shared" si="21"/>
        <v>582701.47000000009</v>
      </c>
      <c r="H21" s="256">
        <f t="shared" si="21"/>
        <v>433275.42999999993</v>
      </c>
      <c r="I21" s="256">
        <f t="shared" si="21"/>
        <v>653393.32999999996</v>
      </c>
      <c r="J21" s="256">
        <f t="shared" si="21"/>
        <v>445482.31000000011</v>
      </c>
      <c r="K21" s="92">
        <f t="shared" si="9"/>
        <v>-0.46670993512626752</v>
      </c>
      <c r="M21" s="163" t="s">
        <v>92</v>
      </c>
      <c r="N21" s="25">
        <f>SUM(N10:N12)</f>
        <v>20822.173999999999</v>
      </c>
      <c r="O21" s="256">
        <f t="shared" ref="O21" si="22">SUM(O10:O12)</f>
        <v>16993.961000000003</v>
      </c>
      <c r="P21" s="256">
        <f>SUM(P10:P12)</f>
        <v>20306.538000000008</v>
      </c>
      <c r="Q21" s="256">
        <f t="shared" ref="Q21:U21" si="23">SUM(Q10:Q12)</f>
        <v>32580.996999999992</v>
      </c>
      <c r="R21" s="256">
        <f t="shared" si="23"/>
        <v>26623.229000000007</v>
      </c>
      <c r="S21" s="256">
        <f t="shared" si="23"/>
        <v>30060.606000000007</v>
      </c>
      <c r="T21" s="256">
        <f t="shared" si="23"/>
        <v>25124.910000000003</v>
      </c>
      <c r="U21" s="256">
        <f t="shared" si="23"/>
        <v>36106.238999999987</v>
      </c>
      <c r="V21" s="256">
        <f>IF(V12="","",SUM(V10:V12))</f>
        <v>36686.246000000021</v>
      </c>
      <c r="W21" s="92">
        <f t="shared" si="10"/>
        <v>1.6063899649033906E-2</v>
      </c>
      <c r="Y21" s="183">
        <f t="shared" si="12"/>
        <v>0.4635433813049899</v>
      </c>
      <c r="Z21" s="259">
        <f t="shared" si="12"/>
        <v>0.4709352422927755</v>
      </c>
      <c r="AA21" s="259">
        <f t="shared" si="20"/>
        <v>0.56658857702200172</v>
      </c>
      <c r="AB21" s="259">
        <f t="shared" si="20"/>
        <v>0.7938138841645116</v>
      </c>
      <c r="AC21" s="259">
        <f t="shared" si="20"/>
        <v>0.52054269477021697</v>
      </c>
      <c r="AD21" s="259">
        <f t="shared" si="20"/>
        <v>0.51588347631935783</v>
      </c>
      <c r="AE21" s="259">
        <f t="shared" si="14"/>
        <v>0.57988310114884678</v>
      </c>
      <c r="AF21" s="259">
        <f t="shared" si="14"/>
        <v>0.55259576953440881</v>
      </c>
      <c r="AG21" s="165">
        <f t="shared" si="8"/>
        <v>0.82351745908833085</v>
      </c>
      <c r="AH21" s="92">
        <f t="shared" si="11"/>
        <v>0.49027101633837677</v>
      </c>
      <c r="AJ21" s="164"/>
      <c r="AK21" s="164"/>
    </row>
    <row r="22" spans="1:37" ht="20.100000000000001" customHeight="1" x14ac:dyDescent="0.25">
      <c r="A22" s="178" t="s">
        <v>93</v>
      </c>
      <c r="B22" s="25">
        <f>SUM(B13:B15)</f>
        <v>511455.04000000004</v>
      </c>
      <c r="C22" s="256">
        <f>SUM(C13:C15)</f>
        <v>488477.77999999991</v>
      </c>
      <c r="D22" s="256">
        <f>SUM(D13:D15)</f>
        <v>318578.32999999984</v>
      </c>
      <c r="E22" s="256">
        <f t="shared" ref="E22:I22" si="24">SUM(E13:E15)</f>
        <v>431446.86999999988</v>
      </c>
      <c r="F22" s="256">
        <f t="shared" si="24"/>
        <v>682723.02999999991</v>
      </c>
      <c r="G22" s="256">
        <f t="shared" si="24"/>
        <v>626913.08999999985</v>
      </c>
      <c r="H22" s="256">
        <f t="shared" si="24"/>
        <v>460289.95999999973</v>
      </c>
      <c r="I22" s="256">
        <f t="shared" si="24"/>
        <v>517630.40999999974</v>
      </c>
      <c r="J22" s="256">
        <f>IF(J13="","",SUM(J13:J15))</f>
        <v>507636.56999999995</v>
      </c>
      <c r="K22" s="92">
        <f t="shared" si="9"/>
        <v>-1.968699772752738E-2</v>
      </c>
      <c r="M22" s="163" t="s">
        <v>93</v>
      </c>
      <c r="N22" s="25">
        <f>SUM(N13:N15)</f>
        <v>25135.716000000004</v>
      </c>
      <c r="O22" s="256">
        <f t="shared" ref="O22" si="25">SUM(O13:O15)</f>
        <v>23908.640999999996</v>
      </c>
      <c r="P22" s="256">
        <f>SUM(P13:P15)</f>
        <v>23069.980999999996</v>
      </c>
      <c r="Q22" s="256">
        <f t="shared" ref="Q22:U22" si="26">SUM(Q13:Q15)</f>
        <v>32504.29800000001</v>
      </c>
      <c r="R22" s="256">
        <f t="shared" si="26"/>
        <v>33772.178999999996</v>
      </c>
      <c r="S22" s="256">
        <f t="shared" si="26"/>
        <v>31879.368999999995</v>
      </c>
      <c r="T22" s="256">
        <f t="shared" si="26"/>
        <v>27404.009000000005</v>
      </c>
      <c r="U22" s="256">
        <f t="shared" si="26"/>
        <v>32610.249000000003</v>
      </c>
      <c r="V22" s="256">
        <f>IF(V15="","",SUM(V13:V15))</f>
        <v>42130.688999999998</v>
      </c>
      <c r="W22" s="92">
        <f t="shared" si="10"/>
        <v>0.29194625284829911</v>
      </c>
      <c r="Y22" s="183">
        <f t="shared" si="12"/>
        <v>0.49145504558914899</v>
      </c>
      <c r="Z22" s="259">
        <f t="shared" si="12"/>
        <v>0.48945196647429901</v>
      </c>
      <c r="AA22" s="259">
        <f t="shared" si="20"/>
        <v>0.72415411933385454</v>
      </c>
      <c r="AB22" s="259">
        <f t="shared" si="20"/>
        <v>0.75337892705074017</v>
      </c>
      <c r="AC22" s="259">
        <f t="shared" si="20"/>
        <v>0.49466881174346788</v>
      </c>
      <c r="AD22" s="259">
        <f t="shared" si="20"/>
        <v>0.50851337304186772</v>
      </c>
      <c r="AE22" s="259">
        <f t="shared" si="14"/>
        <v>0.59536403965882767</v>
      </c>
      <c r="AF22" s="259">
        <f t="shared" si="14"/>
        <v>0.62999098140312149</v>
      </c>
      <c r="AG22" s="165">
        <f t="shared" si="8"/>
        <v>0.82993802042276033</v>
      </c>
      <c r="AH22" s="92">
        <f t="shared" si="11"/>
        <v>0.31738079579221123</v>
      </c>
      <c r="AJ22" s="164"/>
      <c r="AK22" s="164"/>
    </row>
    <row r="23" spans="1:37" ht="20.100000000000001" customHeight="1" thickBot="1" x14ac:dyDescent="0.3">
      <c r="A23" s="179" t="s">
        <v>94</v>
      </c>
      <c r="B23" s="28">
        <f>SUM(B16:B18)</f>
        <v>471615.07999999996</v>
      </c>
      <c r="C23" s="257">
        <f>SUM(C16:C18)</f>
        <v>425993.55</v>
      </c>
      <c r="D23" s="257">
        <f>SUM(D16:D18)</f>
        <v>281005.13</v>
      </c>
      <c r="E23" s="257">
        <f t="shared" ref="E23:I23" si="27">SUM(E16:E18)</f>
        <v>486713.37999999966</v>
      </c>
      <c r="F23" s="257">
        <f t="shared" si="27"/>
        <v>616515.64000000025</v>
      </c>
      <c r="G23" s="257">
        <f t="shared" si="27"/>
        <v>416852.43999999983</v>
      </c>
      <c r="H23" s="257">
        <f t="shared" si="27"/>
        <v>462195.90999999992</v>
      </c>
      <c r="I23" s="257">
        <f t="shared" si="27"/>
        <v>459997.66999999993</v>
      </c>
      <c r="J23" s="257">
        <f>IF(J16="","",SUM(J16:J18))</f>
        <v>683569.17999999993</v>
      </c>
      <c r="K23" s="95">
        <f t="shared" si="9"/>
        <v>0.32706493584160717</v>
      </c>
      <c r="M23" s="166" t="s">
        <v>94</v>
      </c>
      <c r="N23" s="28">
        <f>SUM(N16:N18)</f>
        <v>26148.870999999992</v>
      </c>
      <c r="O23" s="257">
        <f t="shared" ref="O23" si="28">SUM(O16:O18)</f>
        <v>24824.359</v>
      </c>
      <c r="P23" s="257">
        <f>SUM(P16:P18)</f>
        <v>25786.902000000006</v>
      </c>
      <c r="Q23" s="257">
        <f t="shared" ref="Q23:U23" si="29">SUM(Q16:Q18)</f>
        <v>34340.337000000007</v>
      </c>
      <c r="R23" s="257">
        <f t="shared" si="29"/>
        <v>38207.429000000004</v>
      </c>
      <c r="S23" s="257">
        <f t="shared" si="29"/>
        <v>28571.173999999999</v>
      </c>
      <c r="T23" s="257">
        <f t="shared" si="29"/>
        <v>33095.440000000002</v>
      </c>
      <c r="U23" s="257">
        <f t="shared" si="29"/>
        <v>38972.343000000001</v>
      </c>
      <c r="V23" s="257">
        <f>IF(V18="","",SUM(V16:V18))</f>
        <v>48034.680000000022</v>
      </c>
      <c r="W23" s="95">
        <f t="shared" si="10"/>
        <v>0.23253251671319894</v>
      </c>
      <c r="Y23" s="184">
        <f t="shared" si="12"/>
        <v>0.55445366590058986</v>
      </c>
      <c r="Z23" s="260">
        <f t="shared" si="12"/>
        <v>0.58274025510480154</v>
      </c>
      <c r="AA23" s="260">
        <f t="shared" ref="AA23:AF23" si="30">IF(AA18="","",(P23/D23)*10)</f>
        <v>0.91766659206541912</v>
      </c>
      <c r="AB23" s="260">
        <f t="shared" si="30"/>
        <v>0.70555563933746857</v>
      </c>
      <c r="AC23" s="260">
        <f t="shared" si="30"/>
        <v>0.61973170704963765</v>
      </c>
      <c r="AD23" s="260">
        <f t="shared" si="30"/>
        <v>0.68540258514499786</v>
      </c>
      <c r="AE23" s="260">
        <f t="shared" si="30"/>
        <v>0.71604787675425352</v>
      </c>
      <c r="AF23" s="260">
        <f t="shared" si="30"/>
        <v>0.84722913922585752</v>
      </c>
      <c r="AG23" s="185">
        <f t="shared" si="8"/>
        <v>0.70270400429697577</v>
      </c>
      <c r="AH23" s="95">
        <f t="shared" si="11"/>
        <v>-0.17058565178829821</v>
      </c>
      <c r="AJ23" s="164"/>
      <c r="AK23" s="164"/>
    </row>
    <row r="24" spans="1:37" x14ac:dyDescent="0.25">
      <c r="N24" s="176"/>
      <c r="O24" s="176"/>
      <c r="P24" s="176"/>
      <c r="Q24" s="176"/>
      <c r="R24" s="176"/>
      <c r="S24" s="176"/>
      <c r="T24" s="176"/>
      <c r="U24" s="176"/>
      <c r="V24" s="176"/>
      <c r="AJ24" s="164"/>
      <c r="AK24" s="164"/>
    </row>
    <row r="25" spans="1:37" ht="15.75" thickBot="1" x14ac:dyDescent="0.3">
      <c r="AJ25" s="164"/>
      <c r="AK25" s="164"/>
    </row>
    <row r="26" spans="1:37" ht="20.100000000000001" customHeight="1" x14ac:dyDescent="0.25">
      <c r="A26" s="379" t="s">
        <v>2</v>
      </c>
      <c r="B26" s="381" t="s">
        <v>77</v>
      </c>
      <c r="C26" s="382"/>
      <c r="D26" s="382"/>
      <c r="E26" s="382"/>
      <c r="F26" s="382"/>
      <c r="G26" s="382"/>
      <c r="H26" s="382"/>
      <c r="I26" s="382"/>
      <c r="J26" s="383"/>
      <c r="K26" s="389" t="str">
        <f>K4</f>
        <v>D       2018/2017</v>
      </c>
      <c r="M26" s="386" t="s">
        <v>3</v>
      </c>
      <c r="N26" s="388" t="s">
        <v>77</v>
      </c>
      <c r="O26" s="382"/>
      <c r="P26" s="382"/>
      <c r="Q26" s="382"/>
      <c r="R26" s="382"/>
      <c r="S26" s="382"/>
      <c r="T26" s="382"/>
      <c r="U26" s="382"/>
      <c r="V26" s="383"/>
      <c r="W26" s="391" t="s">
        <v>116</v>
      </c>
      <c r="Y26" s="388" t="s">
        <v>77</v>
      </c>
      <c r="Z26" s="382"/>
      <c r="AA26" s="382"/>
      <c r="AB26" s="382"/>
      <c r="AC26" s="382"/>
      <c r="AD26" s="382"/>
      <c r="AE26" s="382"/>
      <c r="AF26" s="382"/>
      <c r="AG26" s="383"/>
      <c r="AH26" s="389" t="s">
        <v>116</v>
      </c>
      <c r="AJ26" s="164"/>
      <c r="AK26" s="164"/>
    </row>
    <row r="27" spans="1:37" ht="20.100000000000001" customHeight="1" thickBot="1" x14ac:dyDescent="0.3">
      <c r="A27" s="380"/>
      <c r="B27" s="148">
        <v>2010</v>
      </c>
      <c r="C27" s="214">
        <v>2011</v>
      </c>
      <c r="D27" s="214">
        <v>2012</v>
      </c>
      <c r="E27" s="214">
        <v>2013</v>
      </c>
      <c r="F27" s="214">
        <v>2014</v>
      </c>
      <c r="G27" s="214">
        <v>2015</v>
      </c>
      <c r="H27" s="214">
        <v>2016</v>
      </c>
      <c r="I27" s="214">
        <v>2017</v>
      </c>
      <c r="J27" s="211">
        <v>2018</v>
      </c>
      <c r="K27" s="390"/>
      <c r="M27" s="387"/>
      <c r="N27" s="36">
        <v>2010</v>
      </c>
      <c r="O27" s="214">
        <v>2011</v>
      </c>
      <c r="P27" s="214">
        <v>2012</v>
      </c>
      <c r="Q27" s="214">
        <v>2013</v>
      </c>
      <c r="R27" s="214">
        <v>2014</v>
      </c>
      <c r="S27" s="214">
        <v>2015</v>
      </c>
      <c r="T27" s="214">
        <v>2016</v>
      </c>
      <c r="U27" s="214">
        <v>2017</v>
      </c>
      <c r="V27" s="211">
        <v>2018</v>
      </c>
      <c r="W27" s="392"/>
      <c r="Y27" s="36">
        <v>2010</v>
      </c>
      <c r="Z27" s="214">
        <v>2011</v>
      </c>
      <c r="AA27" s="214">
        <v>2012</v>
      </c>
      <c r="AB27" s="214">
        <v>2013</v>
      </c>
      <c r="AC27" s="214">
        <v>2014</v>
      </c>
      <c r="AD27" s="214">
        <v>2015</v>
      </c>
      <c r="AE27" s="214">
        <v>2016</v>
      </c>
      <c r="AF27" s="300">
        <v>2017</v>
      </c>
      <c r="AG27" s="213">
        <v>2018</v>
      </c>
      <c r="AH27" s="390"/>
      <c r="AJ27" s="164"/>
      <c r="AK27" s="164"/>
    </row>
    <row r="28" spans="1:37" ht="3" customHeight="1" thickBot="1" x14ac:dyDescent="0.3">
      <c r="A28" s="161" t="s">
        <v>95</v>
      </c>
      <c r="B28" s="186"/>
      <c r="C28" s="186"/>
      <c r="D28" s="186"/>
      <c r="E28" s="186"/>
      <c r="F28" s="186"/>
      <c r="G28" s="186"/>
      <c r="H28" s="186"/>
      <c r="I28" s="186"/>
      <c r="J28" s="186"/>
      <c r="K28" s="205"/>
      <c r="L28" s="8"/>
      <c r="M28" s="161"/>
      <c r="N28" s="186">
        <v>2010</v>
      </c>
      <c r="O28" s="186">
        <v>2011</v>
      </c>
      <c r="P28" s="186">
        <v>2012</v>
      </c>
      <c r="Q28" s="186"/>
      <c r="R28" s="186"/>
      <c r="S28" s="186"/>
      <c r="T28" s="186"/>
      <c r="U28" s="186"/>
      <c r="V28" s="186"/>
      <c r="W28" s="205"/>
      <c r="X28" s="8"/>
      <c r="Y28" s="160"/>
      <c r="Z28" s="160"/>
      <c r="AA28" s="160"/>
      <c r="AB28" s="160"/>
      <c r="AC28" s="160"/>
      <c r="AD28" s="160"/>
      <c r="AE28" s="160"/>
      <c r="AF28" s="160"/>
      <c r="AG28" s="160"/>
      <c r="AH28" s="207"/>
      <c r="AJ28" s="164"/>
      <c r="AK28" s="164"/>
    </row>
    <row r="29" spans="1:37" ht="20.100000000000001" customHeight="1" x14ac:dyDescent="0.25">
      <c r="A29" s="177" t="s">
        <v>79</v>
      </c>
      <c r="B29" s="59">
        <v>112112.93</v>
      </c>
      <c r="C29" s="255">
        <v>124900.3</v>
      </c>
      <c r="D29" s="255">
        <v>111319.11999999998</v>
      </c>
      <c r="E29" s="255">
        <v>99935.37</v>
      </c>
      <c r="F29" s="255">
        <v>181139.11</v>
      </c>
      <c r="G29" s="255">
        <v>165328.64999999985</v>
      </c>
      <c r="H29" s="255">
        <v>127555.93000000002</v>
      </c>
      <c r="I29" s="255">
        <v>166076.72</v>
      </c>
      <c r="J29" s="169">
        <v>113273.09999999998</v>
      </c>
      <c r="K29" s="104">
        <f>IF(J29="","",(J29-I29)/I29)</f>
        <v>-0.31794715117206085</v>
      </c>
      <c r="M29" s="163" t="s">
        <v>79</v>
      </c>
      <c r="N29" s="59">
        <v>5016.9969999999994</v>
      </c>
      <c r="O29" s="255">
        <v>5270.674</v>
      </c>
      <c r="P29" s="255">
        <v>5254.5140000000001</v>
      </c>
      <c r="Q29" s="255">
        <v>8076.4090000000024</v>
      </c>
      <c r="R29" s="255">
        <v>9156.59</v>
      </c>
      <c r="S29" s="255">
        <v>7918.5499999999993</v>
      </c>
      <c r="T29" s="255">
        <v>7491.7040000000034</v>
      </c>
      <c r="U29" s="255">
        <v>9184.7410000000036</v>
      </c>
      <c r="V29" s="169">
        <v>8816.402</v>
      </c>
      <c r="W29" s="104">
        <f>IF(V29="","",(V29-U29)/U29)</f>
        <v>-4.0103362740441288E-2</v>
      </c>
      <c r="Y29" s="181">
        <f t="shared" ref="Y29:Y38" si="31">(N29/B29)*10</f>
        <v>0.44749494995804673</v>
      </c>
      <c r="Z29" s="258">
        <f t="shared" ref="Z29:Z38" si="32">(O29/C29)*10</f>
        <v>0.42199049962249885</v>
      </c>
      <c r="AA29" s="258">
        <f t="shared" ref="AA29:AA38" si="33">(P29/D29)*10</f>
        <v>0.47202259593859536</v>
      </c>
      <c r="AB29" s="258">
        <f t="shared" ref="AB29:AB38" si="34">(Q29/E29)*10</f>
        <v>0.8081632158864277</v>
      </c>
      <c r="AC29" s="258">
        <f t="shared" ref="AC29:AC38" si="35">(R29/F29)*10</f>
        <v>0.50550044106984959</v>
      </c>
      <c r="AD29" s="258">
        <f t="shared" ref="AD29:AD38" si="36">(S29/G29)*10</f>
        <v>0.47895812371298058</v>
      </c>
      <c r="AE29" s="258">
        <f t="shared" ref="AE29:AE38" si="37">(T29/H29)*10</f>
        <v>0.58732698667949046</v>
      </c>
      <c r="AF29" s="258">
        <f t="shared" ref="AF29:AF38" si="38">(U29/I29)*10</f>
        <v>0.55304205189023503</v>
      </c>
      <c r="AG29" s="182">
        <f t="shared" ref="AG29:AG45" si="39">IF(V29="","",(V29/J29)*10)</f>
        <v>0.77833148382096029</v>
      </c>
      <c r="AH29" s="104">
        <f>IF(AG29="","",(AG29-AF29)/AF29)</f>
        <v>0.40736401718587495</v>
      </c>
      <c r="AJ29" s="164"/>
      <c r="AK29" s="164"/>
    </row>
    <row r="30" spans="1:37" ht="20.100000000000001" customHeight="1" x14ac:dyDescent="0.25">
      <c r="A30" s="178" t="s">
        <v>80</v>
      </c>
      <c r="B30" s="25">
        <v>103555.23</v>
      </c>
      <c r="C30" s="256">
        <v>109603.07999999999</v>
      </c>
      <c r="D30" s="256">
        <v>90618.02</v>
      </c>
      <c r="E30" s="256">
        <v>91080.090000000011</v>
      </c>
      <c r="F30" s="256">
        <v>178641.27</v>
      </c>
      <c r="G30" s="256">
        <v>189277.91000000003</v>
      </c>
      <c r="H30" s="256">
        <v>153965.19</v>
      </c>
      <c r="I30" s="256">
        <v>180821.44999999998</v>
      </c>
      <c r="J30" s="3">
        <v>103256.02999999991</v>
      </c>
      <c r="K30" s="92">
        <f t="shared" ref="K30:K45" si="40">IF(J30="","",(J30-I30)/I30)</f>
        <v>-0.42896138704783132</v>
      </c>
      <c r="M30" s="163" t="s">
        <v>80</v>
      </c>
      <c r="N30" s="25">
        <v>4768.4190000000008</v>
      </c>
      <c r="O30" s="256">
        <v>5015.1330000000007</v>
      </c>
      <c r="P30" s="256">
        <v>4911.1499999999996</v>
      </c>
      <c r="Q30" s="256">
        <v>7549.5049999999992</v>
      </c>
      <c r="R30" s="256">
        <v>9045.7329999999984</v>
      </c>
      <c r="S30" s="256">
        <v>9256.7200000000012</v>
      </c>
      <c r="T30" s="256">
        <v>8121.6060000000007</v>
      </c>
      <c r="U30" s="256">
        <v>9893.4409999999971</v>
      </c>
      <c r="V30" s="3">
        <v>9317.4850000000024</v>
      </c>
      <c r="W30" s="92">
        <f t="shared" ref="W30:W45" si="41">IF(V30="","",(V30-U30)/U30)</f>
        <v>-5.8215943269889096E-2</v>
      </c>
      <c r="Y30" s="183">
        <f t="shared" si="31"/>
        <v>0.46047109354109889</v>
      </c>
      <c r="Z30" s="259">
        <f t="shared" si="32"/>
        <v>0.45757226895448566</v>
      </c>
      <c r="AA30" s="259">
        <f t="shared" si="33"/>
        <v>0.5419617422671561</v>
      </c>
      <c r="AB30" s="259">
        <f t="shared" si="34"/>
        <v>0.82888642292733761</v>
      </c>
      <c r="AC30" s="259">
        <f t="shared" si="35"/>
        <v>0.50636300335303253</v>
      </c>
      <c r="AD30" s="259">
        <f t="shared" si="36"/>
        <v>0.48905442795728249</v>
      </c>
      <c r="AE30" s="259">
        <f t="shared" si="37"/>
        <v>0.52749624769079306</v>
      </c>
      <c r="AF30" s="259">
        <f t="shared" si="38"/>
        <v>0.5471386829383349</v>
      </c>
      <c r="AG30" s="342">
        <f t="shared" si="39"/>
        <v>0.90236715473178752</v>
      </c>
      <c r="AH30" s="92">
        <f t="shared" ref="AH30:AH45" si="42">IF(AG30="","",(AG30-AF30)/AF30)</f>
        <v>0.64924759091378037</v>
      </c>
      <c r="AJ30" s="164"/>
      <c r="AK30" s="164"/>
    </row>
    <row r="31" spans="1:37" ht="20.100000000000001" customHeight="1" x14ac:dyDescent="0.25">
      <c r="A31" s="178" t="s">
        <v>81</v>
      </c>
      <c r="B31" s="25">
        <v>167818.00999999992</v>
      </c>
      <c r="C31" s="256">
        <v>125233.35</v>
      </c>
      <c r="D31" s="256">
        <v>135773.26999999996</v>
      </c>
      <c r="E31" s="256">
        <v>78339.37000000001</v>
      </c>
      <c r="F31" s="256">
        <v>159104.78000000003</v>
      </c>
      <c r="G31" s="256">
        <v>179761.25999999998</v>
      </c>
      <c r="H31" s="256">
        <v>158375.03</v>
      </c>
      <c r="I31" s="256">
        <v>185592.73</v>
      </c>
      <c r="J31" s="3">
        <v>133136.26000000007</v>
      </c>
      <c r="K31" s="92">
        <f t="shared" si="40"/>
        <v>-0.28264291386844698</v>
      </c>
      <c r="M31" s="163" t="s">
        <v>81</v>
      </c>
      <c r="N31" s="25">
        <v>7424.4470000000001</v>
      </c>
      <c r="O31" s="256">
        <v>5510.3540000000003</v>
      </c>
      <c r="P31" s="256">
        <v>6830.2309999999961</v>
      </c>
      <c r="Q31" s="256">
        <v>7114.5390000000007</v>
      </c>
      <c r="R31" s="256">
        <v>8082.2549999999983</v>
      </c>
      <c r="S31" s="256">
        <v>8938.91</v>
      </c>
      <c r="T31" s="256">
        <v>8496.2859999999982</v>
      </c>
      <c r="U31" s="256">
        <v>9963.1959999999981</v>
      </c>
      <c r="V31" s="3">
        <v>10204.956000000004</v>
      </c>
      <c r="W31" s="92">
        <f t="shared" si="41"/>
        <v>2.426530603232193E-2</v>
      </c>
      <c r="Y31" s="183">
        <f t="shared" si="31"/>
        <v>0.44241062088628053</v>
      </c>
      <c r="Z31" s="259">
        <f t="shared" si="32"/>
        <v>0.44000691509090828</v>
      </c>
      <c r="AA31" s="259">
        <f t="shared" si="33"/>
        <v>0.50306153781226581</v>
      </c>
      <c r="AB31" s="259">
        <f t="shared" si="34"/>
        <v>0.908169034292719</v>
      </c>
      <c r="AC31" s="259">
        <f t="shared" si="35"/>
        <v>0.50798316681623246</v>
      </c>
      <c r="AD31" s="259">
        <f t="shared" si="36"/>
        <v>0.49726565111971294</v>
      </c>
      <c r="AE31" s="259">
        <f t="shared" si="37"/>
        <v>0.53646625986432317</v>
      </c>
      <c r="AF31" s="259">
        <f t="shared" si="38"/>
        <v>0.53683115712560492</v>
      </c>
      <c r="AG31" s="342">
        <f t="shared" si="39"/>
        <v>0.76650463217158116</v>
      </c>
      <c r="AH31" s="92">
        <f t="shared" si="42"/>
        <v>0.42783186481897595</v>
      </c>
      <c r="AJ31" s="164"/>
      <c r="AK31" s="164"/>
    </row>
    <row r="32" spans="1:37" ht="20.100000000000001" customHeight="1" x14ac:dyDescent="0.25">
      <c r="A32" s="178" t="s">
        <v>82</v>
      </c>
      <c r="B32" s="25">
        <v>169960.15000000005</v>
      </c>
      <c r="C32" s="256">
        <v>125324.62</v>
      </c>
      <c r="D32" s="256">
        <v>131109.87</v>
      </c>
      <c r="E32" s="256">
        <v>110880.58</v>
      </c>
      <c r="F32" s="256">
        <v>139339.33000000002</v>
      </c>
      <c r="G32" s="256">
        <v>172769.00000000006</v>
      </c>
      <c r="H32" s="256">
        <v>120881.34999999995</v>
      </c>
      <c r="I32" s="256">
        <v>196700.24999999983</v>
      </c>
      <c r="J32" s="3">
        <v>150816.52000000005</v>
      </c>
      <c r="K32" s="92">
        <f t="shared" si="40"/>
        <v>-0.23326726834358277</v>
      </c>
      <c r="M32" s="163" t="s">
        <v>82</v>
      </c>
      <c r="N32" s="25">
        <v>6997.9059999999999</v>
      </c>
      <c r="O32" s="256">
        <v>5641.7790000000005</v>
      </c>
      <c r="P32" s="256">
        <v>6955.6630000000014</v>
      </c>
      <c r="Q32" s="256">
        <v>8794.5019999999968</v>
      </c>
      <c r="R32" s="256">
        <v>7652.6419999999989</v>
      </c>
      <c r="S32" s="256">
        <v>8505.6460000000006</v>
      </c>
      <c r="T32" s="256">
        <v>6655.8349999999991</v>
      </c>
      <c r="U32" s="256">
        <v>10390.690999999988</v>
      </c>
      <c r="V32" s="3">
        <v>11236.633000000003</v>
      </c>
      <c r="W32" s="92">
        <f t="shared" si="41"/>
        <v>8.1413449788855854E-2</v>
      </c>
      <c r="Y32" s="183">
        <f t="shared" si="31"/>
        <v>0.4117380456536428</v>
      </c>
      <c r="Z32" s="259">
        <f t="shared" si="32"/>
        <v>0.45017323810756427</v>
      </c>
      <c r="AA32" s="259">
        <f t="shared" si="33"/>
        <v>0.53052169146380823</v>
      </c>
      <c r="AB32" s="259">
        <f t="shared" si="34"/>
        <v>0.79315079340313666</v>
      </c>
      <c r="AC32" s="259">
        <f t="shared" si="35"/>
        <v>0.54920904241465762</v>
      </c>
      <c r="AD32" s="259">
        <f t="shared" si="36"/>
        <v>0.49231320433642595</v>
      </c>
      <c r="AE32" s="259">
        <f t="shared" si="37"/>
        <v>0.55060892354362378</v>
      </c>
      <c r="AF32" s="259">
        <f t="shared" si="38"/>
        <v>0.52825001493389045</v>
      </c>
      <c r="AG32" s="342">
        <f t="shared" si="39"/>
        <v>0.74505319443785067</v>
      </c>
      <c r="AH32" s="92">
        <f t="shared" si="42"/>
        <v>0.41041774420222732</v>
      </c>
      <c r="AJ32" s="164"/>
      <c r="AK32" s="164"/>
    </row>
    <row r="33" spans="1:37" ht="20.100000000000001" customHeight="1" x14ac:dyDescent="0.25">
      <c r="A33" s="178" t="s">
        <v>83</v>
      </c>
      <c r="B33" s="25">
        <v>105627.73999999999</v>
      </c>
      <c r="C33" s="256">
        <v>146684.46999999994</v>
      </c>
      <c r="D33" s="256">
        <v>105806.44999999998</v>
      </c>
      <c r="E33" s="256">
        <v>156736.06999999992</v>
      </c>
      <c r="F33" s="256">
        <v>207228.25</v>
      </c>
      <c r="G33" s="256">
        <v>181747.00999999995</v>
      </c>
      <c r="H33" s="256">
        <v>156166.68</v>
      </c>
      <c r="I33" s="256">
        <v>208952.57000000007</v>
      </c>
      <c r="J33" s="3">
        <v>128122.79999999999</v>
      </c>
      <c r="K33" s="92">
        <f t="shared" si="40"/>
        <v>-0.38683309805665494</v>
      </c>
      <c r="M33" s="163" t="s">
        <v>83</v>
      </c>
      <c r="N33" s="25">
        <v>5233.5920000000015</v>
      </c>
      <c r="O33" s="256">
        <v>6774.5830000000024</v>
      </c>
      <c r="P33" s="256">
        <v>6184.9250000000011</v>
      </c>
      <c r="Q33" s="256">
        <v>12346.015000000001</v>
      </c>
      <c r="R33" s="256">
        <v>9823.5429999999997</v>
      </c>
      <c r="S33" s="256">
        <v>9567.4180000000015</v>
      </c>
      <c r="T33" s="256">
        <v>8929.8140000000003</v>
      </c>
      <c r="U33" s="256">
        <v>11049.052999999985</v>
      </c>
      <c r="V33" s="3">
        <v>12053.559000000003</v>
      </c>
      <c r="W33" s="92">
        <f t="shared" si="41"/>
        <v>9.0913311756221901E-2</v>
      </c>
      <c r="Y33" s="183">
        <f t="shared" si="31"/>
        <v>0.49547514696423517</v>
      </c>
      <c r="Z33" s="259">
        <f t="shared" si="32"/>
        <v>0.46184732439637305</v>
      </c>
      <c r="AA33" s="259">
        <f t="shared" si="33"/>
        <v>0.58455084732547036</v>
      </c>
      <c r="AB33" s="259">
        <f t="shared" si="34"/>
        <v>0.78769456194735565</v>
      </c>
      <c r="AC33" s="259">
        <f t="shared" si="35"/>
        <v>0.4740445861025222</v>
      </c>
      <c r="AD33" s="259">
        <f t="shared" si="36"/>
        <v>0.52641405214864356</v>
      </c>
      <c r="AE33" s="259">
        <f t="shared" si="37"/>
        <v>0.57181301414616748</v>
      </c>
      <c r="AF33" s="259">
        <f t="shared" si="38"/>
        <v>0.52878282377670593</v>
      </c>
      <c r="AG33" s="342">
        <f t="shared" si="39"/>
        <v>0.94078173439856161</v>
      </c>
      <c r="AH33" s="92">
        <f t="shared" si="42"/>
        <v>0.77914578934173984</v>
      </c>
      <c r="AJ33" s="164"/>
      <c r="AK33" s="164"/>
    </row>
    <row r="34" spans="1:37" ht="20.100000000000001" customHeight="1" x14ac:dyDescent="0.25">
      <c r="A34" s="178" t="s">
        <v>84</v>
      </c>
      <c r="B34" s="25">
        <v>172955.39000000004</v>
      </c>
      <c r="C34" s="256">
        <v>88363.709999999992</v>
      </c>
      <c r="D34" s="256">
        <v>120306.19000000003</v>
      </c>
      <c r="E34" s="256">
        <v>142180.06</v>
      </c>
      <c r="F34" s="256">
        <v>163672.61999999994</v>
      </c>
      <c r="G34" s="256">
        <v>227414.28000000014</v>
      </c>
      <c r="H34" s="256">
        <v>155058.31000000006</v>
      </c>
      <c r="I34" s="256">
        <v>247608.72999999992</v>
      </c>
      <c r="J34" s="3">
        <v>165852.16000000006</v>
      </c>
      <c r="K34" s="92">
        <f t="shared" si="40"/>
        <v>-0.33018452136158483</v>
      </c>
      <c r="M34" s="163" t="s">
        <v>84</v>
      </c>
      <c r="N34" s="25">
        <v>8418.2340000000022</v>
      </c>
      <c r="O34" s="256">
        <v>4390.6889999999994</v>
      </c>
      <c r="P34" s="256">
        <v>6848.4070000000011</v>
      </c>
      <c r="Q34" s="256">
        <v>11167.32799999999</v>
      </c>
      <c r="R34" s="256">
        <v>8872.2850000000017</v>
      </c>
      <c r="S34" s="256">
        <v>11662.620000000006</v>
      </c>
      <c r="T34" s="256">
        <v>9222.8069999999971</v>
      </c>
      <c r="U34" s="256">
        <v>14447.876000000004</v>
      </c>
      <c r="V34" s="3">
        <v>12922.970000000007</v>
      </c>
      <c r="W34" s="92">
        <f t="shared" si="41"/>
        <v>-0.10554534105912847</v>
      </c>
      <c r="Y34" s="183">
        <f t="shared" si="31"/>
        <v>0.48672862985073784</v>
      </c>
      <c r="Z34" s="259">
        <f t="shared" si="32"/>
        <v>0.49688825876595721</v>
      </c>
      <c r="AA34" s="259">
        <f t="shared" si="33"/>
        <v>0.56924809937044796</v>
      </c>
      <c r="AB34" s="259">
        <f t="shared" si="34"/>
        <v>0.78543559483657488</v>
      </c>
      <c r="AC34" s="259">
        <f t="shared" si="35"/>
        <v>0.54207508867396426</v>
      </c>
      <c r="AD34" s="259">
        <f t="shared" si="36"/>
        <v>0.51283586940978365</v>
      </c>
      <c r="AE34" s="259">
        <f t="shared" si="37"/>
        <v>0.59479604801574282</v>
      </c>
      <c r="AF34" s="259">
        <f t="shared" si="38"/>
        <v>0.58349622810148927</v>
      </c>
      <c r="AG34" s="342">
        <f t="shared" si="39"/>
        <v>0.77918611370512159</v>
      </c>
      <c r="AH34" s="92">
        <f t="shared" si="42"/>
        <v>0.33537472254164319</v>
      </c>
      <c r="AJ34" s="164"/>
      <c r="AK34" s="164"/>
    </row>
    <row r="35" spans="1:37" ht="20.100000000000001" customHeight="1" x14ac:dyDescent="0.25">
      <c r="A35" s="178" t="s">
        <v>85</v>
      </c>
      <c r="B35" s="25">
        <v>153575.38000000003</v>
      </c>
      <c r="C35" s="256">
        <v>146031.1</v>
      </c>
      <c r="D35" s="256">
        <v>129411.21999999994</v>
      </c>
      <c r="E35" s="256">
        <v>179559.8899999999</v>
      </c>
      <c r="F35" s="256">
        <v>269358.03999999998</v>
      </c>
      <c r="G35" s="256">
        <v>237433.11000000002</v>
      </c>
      <c r="H35" s="256">
        <v>147994.01999999999</v>
      </c>
      <c r="I35" s="256">
        <v>207502.76999999993</v>
      </c>
      <c r="J35" s="3">
        <v>165553.88000000003</v>
      </c>
      <c r="K35" s="92">
        <f t="shared" si="40"/>
        <v>-0.20216062657862308</v>
      </c>
      <c r="M35" s="163" t="s">
        <v>85</v>
      </c>
      <c r="N35" s="25">
        <v>8202.5570000000007</v>
      </c>
      <c r="O35" s="256">
        <v>7142.6719999999987</v>
      </c>
      <c r="P35" s="256">
        <v>8489.8880000000008</v>
      </c>
      <c r="Q35" s="256">
        <v>14058.68400000001</v>
      </c>
      <c r="R35" s="256">
        <v>13129.382000000001</v>
      </c>
      <c r="S35" s="256">
        <v>12275.063000000002</v>
      </c>
      <c r="T35" s="256">
        <v>8424.4100000000017</v>
      </c>
      <c r="U35" s="256">
        <v>11537.488000000001</v>
      </c>
      <c r="V35" s="3">
        <v>14044.476999999999</v>
      </c>
      <c r="W35" s="92">
        <f t="shared" si="41"/>
        <v>0.21729071354180368</v>
      </c>
      <c r="Y35" s="183">
        <f t="shared" si="31"/>
        <v>0.53410624801970208</v>
      </c>
      <c r="Z35" s="259">
        <f t="shared" si="32"/>
        <v>0.48911992034573448</v>
      </c>
      <c r="AA35" s="259">
        <f t="shared" si="33"/>
        <v>0.65603956133015395</v>
      </c>
      <c r="AB35" s="259">
        <f t="shared" si="34"/>
        <v>0.7829523620224994</v>
      </c>
      <c r="AC35" s="259">
        <f t="shared" si="35"/>
        <v>0.48743234098377025</v>
      </c>
      <c r="AD35" s="259">
        <f t="shared" si="36"/>
        <v>0.51699036414929667</v>
      </c>
      <c r="AE35" s="259">
        <f t="shared" si="37"/>
        <v>0.56923989226051175</v>
      </c>
      <c r="AF35" s="259">
        <f t="shared" si="38"/>
        <v>0.55601609559236276</v>
      </c>
      <c r="AG35" s="342">
        <f t="shared" si="39"/>
        <v>0.84833269990410354</v>
      </c>
      <c r="AH35" s="92">
        <f t="shared" si="42"/>
        <v>0.52573406890373464</v>
      </c>
      <c r="AJ35" s="164"/>
      <c r="AK35" s="164"/>
    </row>
    <row r="36" spans="1:37" ht="20.100000000000001" customHeight="1" x14ac:dyDescent="0.25">
      <c r="A36" s="178" t="s">
        <v>86</v>
      </c>
      <c r="B36" s="25">
        <v>172174.69999999992</v>
      </c>
      <c r="C36" s="256">
        <v>197846.85999999996</v>
      </c>
      <c r="D36" s="256">
        <v>108041.16999999998</v>
      </c>
      <c r="E36" s="256">
        <v>128500.73000000004</v>
      </c>
      <c r="F36" s="256">
        <v>196762.29</v>
      </c>
      <c r="G36" s="256">
        <v>236160.21999999988</v>
      </c>
      <c r="H36" s="256">
        <v>161643.40999999989</v>
      </c>
      <c r="I36" s="256">
        <v>171818.81999999995</v>
      </c>
      <c r="J36" s="3">
        <v>180977.27999999997</v>
      </c>
      <c r="K36" s="92">
        <f t="shared" si="40"/>
        <v>5.3303008366603982E-2</v>
      </c>
      <c r="M36" s="163" t="s">
        <v>86</v>
      </c>
      <c r="N36" s="25">
        <v>7606.0559999999978</v>
      </c>
      <c r="O36" s="256">
        <v>8313.0869999999995</v>
      </c>
      <c r="P36" s="256">
        <v>6909.0559999999987</v>
      </c>
      <c r="Q36" s="256">
        <v>9139.0069999999996</v>
      </c>
      <c r="R36" s="256">
        <v>8531.6860000000033</v>
      </c>
      <c r="S36" s="256">
        <v>10841.422999999999</v>
      </c>
      <c r="T36" s="256">
        <v>9683.087000000005</v>
      </c>
      <c r="U36" s="256">
        <v>9950.8159999999989</v>
      </c>
      <c r="V36" s="3">
        <v>14096.713000000003</v>
      </c>
      <c r="W36" s="92">
        <f t="shared" si="41"/>
        <v>0.41663889674977461</v>
      </c>
      <c r="Y36" s="183">
        <f t="shared" si="31"/>
        <v>0.44176385961468218</v>
      </c>
      <c r="Z36" s="259">
        <f t="shared" si="32"/>
        <v>0.42017785877420555</v>
      </c>
      <c r="AA36" s="259">
        <f t="shared" si="33"/>
        <v>0.63948363387771534</v>
      </c>
      <c r="AB36" s="259">
        <f t="shared" si="34"/>
        <v>0.71120273013234991</v>
      </c>
      <c r="AC36" s="259">
        <f t="shared" si="35"/>
        <v>0.43360371542738207</v>
      </c>
      <c r="AD36" s="259">
        <f t="shared" si="36"/>
        <v>0.45907066820991294</v>
      </c>
      <c r="AE36" s="259">
        <f t="shared" si="37"/>
        <v>0.59904001035365506</v>
      </c>
      <c r="AF36" s="259">
        <f t="shared" si="38"/>
        <v>0.57914587005078966</v>
      </c>
      <c r="AG36" s="342">
        <f t="shared" si="39"/>
        <v>0.77892169669032518</v>
      </c>
      <c r="AH36" s="92">
        <f t="shared" si="42"/>
        <v>0.34494906546085824</v>
      </c>
      <c r="AJ36" s="164"/>
      <c r="AK36" s="164"/>
    </row>
    <row r="37" spans="1:37" ht="20.100000000000001" customHeight="1" x14ac:dyDescent="0.25">
      <c r="A37" s="178" t="s">
        <v>87</v>
      </c>
      <c r="B37" s="25">
        <v>184593.24000000002</v>
      </c>
      <c r="C37" s="256">
        <v>144138.26999999993</v>
      </c>
      <c r="D37" s="256">
        <v>79979.249999999985</v>
      </c>
      <c r="E37" s="256">
        <v>122753.58</v>
      </c>
      <c r="F37" s="256">
        <v>216171.5800000001</v>
      </c>
      <c r="G37" s="256">
        <v>152140.34000000008</v>
      </c>
      <c r="H37" s="256">
        <v>150079.72999999981</v>
      </c>
      <c r="I37" s="256">
        <v>137978.00999999998</v>
      </c>
      <c r="J37" s="3">
        <v>160674.36000000002</v>
      </c>
      <c r="K37" s="92">
        <f t="shared" si="40"/>
        <v>0.16449251587263825</v>
      </c>
      <c r="M37" s="163" t="s">
        <v>87</v>
      </c>
      <c r="N37" s="25">
        <v>8950.255000000001</v>
      </c>
      <c r="O37" s="256">
        <v>8091.360999999999</v>
      </c>
      <c r="P37" s="256">
        <v>7317.6259999999966</v>
      </c>
      <c r="Q37" s="256">
        <v>9009.7860000000001</v>
      </c>
      <c r="R37" s="256">
        <v>11821.654999999999</v>
      </c>
      <c r="S37" s="256">
        <v>8422.7539999999954</v>
      </c>
      <c r="T37" s="256">
        <v>8932.9419999999991</v>
      </c>
      <c r="U37" s="256">
        <v>10853.973000000005</v>
      </c>
      <c r="V37" s="3">
        <v>13685.461999999998</v>
      </c>
      <c r="W37" s="92">
        <f t="shared" si="41"/>
        <v>0.26087120356757759</v>
      </c>
      <c r="Y37" s="183">
        <f t="shared" si="31"/>
        <v>0.48486363856011194</v>
      </c>
      <c r="Z37" s="259">
        <f t="shared" si="32"/>
        <v>0.56136104589017211</v>
      </c>
      <c r="AA37" s="259">
        <f t="shared" si="33"/>
        <v>0.91494056270845225</v>
      </c>
      <c r="AB37" s="259">
        <f t="shared" si="34"/>
        <v>0.73397337983951261</v>
      </c>
      <c r="AC37" s="259">
        <f t="shared" si="35"/>
        <v>0.54686443981211563</v>
      </c>
      <c r="AD37" s="259">
        <f t="shared" si="36"/>
        <v>0.55361740351046873</v>
      </c>
      <c r="AE37" s="259">
        <f t="shared" si="37"/>
        <v>0.5952130910683282</v>
      </c>
      <c r="AF37" s="259">
        <f t="shared" si="38"/>
        <v>0.78664513280050974</v>
      </c>
      <c r="AG37" s="342">
        <f t="shared" si="39"/>
        <v>0.85175145555270904</v>
      </c>
      <c r="AH37" s="92">
        <f t="shared" si="42"/>
        <v>8.2764540244997631E-2</v>
      </c>
      <c r="AJ37" s="164"/>
      <c r="AK37" s="164"/>
    </row>
    <row r="38" spans="1:37" ht="20.100000000000001" customHeight="1" x14ac:dyDescent="0.25">
      <c r="A38" s="178" t="s">
        <v>88</v>
      </c>
      <c r="B38" s="25">
        <v>174808.49999999997</v>
      </c>
      <c r="C38" s="256">
        <v>100779.39000000001</v>
      </c>
      <c r="D38" s="256">
        <v>69029.49000000002</v>
      </c>
      <c r="E38" s="256">
        <v>154336.00999999978</v>
      </c>
      <c r="F38" s="256">
        <v>191835.92000000007</v>
      </c>
      <c r="G38" s="256">
        <v>123373.27999999998</v>
      </c>
      <c r="H38" s="256">
        <v>139835.61999999988</v>
      </c>
      <c r="I38" s="256">
        <v>160438.77000000005</v>
      </c>
      <c r="J38" s="3">
        <v>220782.58999999997</v>
      </c>
      <c r="K38" s="92">
        <f t="shared" si="40"/>
        <v>0.37611744343340392</v>
      </c>
      <c r="M38" s="163" t="s">
        <v>88</v>
      </c>
      <c r="N38" s="25">
        <v>8836.2159999999967</v>
      </c>
      <c r="O38" s="256">
        <v>6184.2449999999999</v>
      </c>
      <c r="P38" s="256">
        <v>6843.8590000000013</v>
      </c>
      <c r="Q38" s="256">
        <v>12325.401000000003</v>
      </c>
      <c r="R38" s="256">
        <v>11790.632999999998</v>
      </c>
      <c r="S38" s="256">
        <v>8857.4580000000024</v>
      </c>
      <c r="T38" s="256">
        <v>10646.83</v>
      </c>
      <c r="U38" s="256">
        <v>13093.181999999999</v>
      </c>
      <c r="V38" s="3">
        <v>16769.883000000013</v>
      </c>
      <c r="W38" s="92">
        <f t="shared" si="41"/>
        <v>0.28081034846991465</v>
      </c>
      <c r="Y38" s="183">
        <f t="shared" si="31"/>
        <v>0.50547976786025839</v>
      </c>
      <c r="Z38" s="259">
        <f t="shared" si="32"/>
        <v>0.61364183688748253</v>
      </c>
      <c r="AA38" s="259">
        <f t="shared" si="33"/>
        <v>0.99143989040046498</v>
      </c>
      <c r="AB38" s="259">
        <f t="shared" si="34"/>
        <v>0.79860824444016809</v>
      </c>
      <c r="AC38" s="259">
        <f t="shared" si="35"/>
        <v>0.61462071336796531</v>
      </c>
      <c r="AD38" s="259">
        <f t="shared" si="36"/>
        <v>0.7179397354111039</v>
      </c>
      <c r="AE38" s="259">
        <f t="shared" si="37"/>
        <v>0.7613818281779714</v>
      </c>
      <c r="AF38" s="259">
        <f t="shared" si="38"/>
        <v>0.81608591240134754</v>
      </c>
      <c r="AG38" s="342">
        <f t="shared" si="39"/>
        <v>0.75956546211365739</v>
      </c>
      <c r="AH38" s="92">
        <f t="shared" si="42"/>
        <v>-6.9257965894029105E-2</v>
      </c>
      <c r="AJ38" s="164"/>
      <c r="AK38" s="164"/>
    </row>
    <row r="39" spans="1:37" ht="20.100000000000001" customHeight="1" x14ac:dyDescent="0.25">
      <c r="A39" s="178" t="s">
        <v>89</v>
      </c>
      <c r="B39" s="25">
        <v>143517.88</v>
      </c>
      <c r="C39" s="256">
        <v>108144.17000000003</v>
      </c>
      <c r="D39" s="256">
        <v>125852.90000000002</v>
      </c>
      <c r="E39" s="256">
        <v>102029.78999999992</v>
      </c>
      <c r="F39" s="256">
        <v>191064.2</v>
      </c>
      <c r="G39" s="256">
        <v>143527.37999999992</v>
      </c>
      <c r="H39" s="256">
        <v>152126.9200000001</v>
      </c>
      <c r="I39" s="256">
        <v>136689.44999999995</v>
      </c>
      <c r="J39" s="3">
        <v>270634.72000000015</v>
      </c>
      <c r="K39" s="92">
        <f t="shared" si="40"/>
        <v>0.97992398096561395</v>
      </c>
      <c r="M39" s="163" t="s">
        <v>89</v>
      </c>
      <c r="N39" s="25">
        <v>8561.616</v>
      </c>
      <c r="O39" s="256">
        <v>7679.9049999999988</v>
      </c>
      <c r="P39" s="256">
        <v>10402.912</v>
      </c>
      <c r="Q39" s="256">
        <v>7707.6290000000035</v>
      </c>
      <c r="R39" s="256">
        <v>12654.747000000003</v>
      </c>
      <c r="S39" s="256">
        <v>9979.3469999999979</v>
      </c>
      <c r="T39" s="256">
        <v>10750.968999999994</v>
      </c>
      <c r="U39" s="256">
        <v>11007.581000000007</v>
      </c>
      <c r="V39" s="3">
        <v>17844.027999999998</v>
      </c>
      <c r="W39" s="92">
        <f t="shared" si="41"/>
        <v>0.62106715362803022</v>
      </c>
      <c r="Y39" s="183">
        <f t="shared" ref="Y39:Z45" si="43">(N39/B39)*10</f>
        <v>0.59655396247491954</v>
      </c>
      <c r="Z39" s="259">
        <f t="shared" si="43"/>
        <v>0.7101543245465749</v>
      </c>
      <c r="AA39" s="259">
        <f t="shared" ref="AA39:AF41" si="44">IF(P39="","",(P39/D39)*10)</f>
        <v>0.82659295097689434</v>
      </c>
      <c r="AB39" s="259">
        <f t="shared" si="44"/>
        <v>0.75542927217629385</v>
      </c>
      <c r="AC39" s="259">
        <f t="shared" si="44"/>
        <v>0.66232957299169615</v>
      </c>
      <c r="AD39" s="259">
        <f t="shared" si="44"/>
        <v>0.69529221532504837</v>
      </c>
      <c r="AE39" s="259">
        <f t="shared" si="44"/>
        <v>0.70671048884707499</v>
      </c>
      <c r="AF39" s="259">
        <f t="shared" si="44"/>
        <v>0.80529850694402616</v>
      </c>
      <c r="AG39" s="342">
        <f t="shared" si="39"/>
        <v>0.65933993982738026</v>
      </c>
      <c r="AH39" s="92">
        <f t="shared" si="42"/>
        <v>-0.18124778061558114</v>
      </c>
      <c r="AJ39" s="164"/>
      <c r="AK39" s="164"/>
    </row>
    <row r="40" spans="1:37" ht="20.100000000000001" customHeight="1" thickBot="1" x14ac:dyDescent="0.3">
      <c r="A40" s="178" t="s">
        <v>90</v>
      </c>
      <c r="B40" s="25">
        <v>152820.21000000002</v>
      </c>
      <c r="C40" s="256">
        <v>216465.13999999996</v>
      </c>
      <c r="D40" s="256">
        <v>85804.429999999964</v>
      </c>
      <c r="E40" s="256">
        <v>229961.75</v>
      </c>
      <c r="F40" s="256">
        <v>233293.19000000015</v>
      </c>
      <c r="G40" s="256">
        <v>149139.44999999995</v>
      </c>
      <c r="H40" s="256">
        <v>169963.51000000004</v>
      </c>
      <c r="I40" s="256">
        <v>162570.22</v>
      </c>
      <c r="J40" s="3">
        <v>191629.44999999998</v>
      </c>
      <c r="K40" s="92">
        <f t="shared" si="40"/>
        <v>0.17874878929240534</v>
      </c>
      <c r="M40" s="166" t="s">
        <v>90</v>
      </c>
      <c r="N40" s="25">
        <v>8577.6339999999964</v>
      </c>
      <c r="O40" s="256">
        <v>10729.738000000001</v>
      </c>
      <c r="P40" s="256">
        <v>8400.3320000000022</v>
      </c>
      <c r="Q40" s="256">
        <v>14080.129999999997</v>
      </c>
      <c r="R40" s="256">
        <v>13582.820000000003</v>
      </c>
      <c r="S40" s="256">
        <v>9345.7980000000007</v>
      </c>
      <c r="T40" s="256">
        <v>11486.065000000006</v>
      </c>
      <c r="U40" s="256">
        <v>14724.041999999999</v>
      </c>
      <c r="V40" s="3">
        <v>13182.579000000005</v>
      </c>
      <c r="W40" s="92">
        <f t="shared" si="41"/>
        <v>-0.10469020667015173</v>
      </c>
      <c r="Y40" s="183">
        <f t="shared" si="43"/>
        <v>0.56128924309160388</v>
      </c>
      <c r="Z40" s="259">
        <f t="shared" si="43"/>
        <v>0.49567972006947647</v>
      </c>
      <c r="AA40" s="259">
        <f t="shared" si="44"/>
        <v>0.9790091257525988</v>
      </c>
      <c r="AB40" s="259">
        <f t="shared" si="44"/>
        <v>0.61228139027468687</v>
      </c>
      <c r="AC40" s="259">
        <f t="shared" si="44"/>
        <v>0.5822210241113337</v>
      </c>
      <c r="AD40" s="259">
        <f t="shared" si="44"/>
        <v>0.62664828118918259</v>
      </c>
      <c r="AE40" s="259">
        <f t="shared" si="44"/>
        <v>0.67579593996381937</v>
      </c>
      <c r="AF40" s="259">
        <f t="shared" si="44"/>
        <v>0.90570351691718187</v>
      </c>
      <c r="AG40" s="165">
        <f t="shared" si="39"/>
        <v>0.68792030661257997</v>
      </c>
      <c r="AH40" s="92">
        <f t="shared" si="42"/>
        <v>-0.24045750760236492</v>
      </c>
      <c r="AJ40" s="164"/>
      <c r="AK40" s="164"/>
    </row>
    <row r="41" spans="1:37" ht="20.100000000000001" customHeight="1" thickBot="1" x14ac:dyDescent="0.3">
      <c r="A41" s="52" t="s">
        <v>223</v>
      </c>
      <c r="B41" s="279">
        <f>SUM(B29:B40)</f>
        <v>1813519.3599999999</v>
      </c>
      <c r="C41" s="280">
        <f t="shared" ref="C41:J41" si="45">SUM(C29:C40)</f>
        <v>1633514.4599999997</v>
      </c>
      <c r="D41" s="280">
        <f t="shared" si="45"/>
        <v>1293051.3799999997</v>
      </c>
      <c r="E41" s="280">
        <f t="shared" si="45"/>
        <v>1596293.2899999996</v>
      </c>
      <c r="F41" s="280">
        <f t="shared" si="45"/>
        <v>2327610.58</v>
      </c>
      <c r="G41" s="280">
        <f t="shared" si="45"/>
        <v>2158071.8899999997</v>
      </c>
      <c r="H41" s="280">
        <f t="shared" si="45"/>
        <v>1793645.6999999997</v>
      </c>
      <c r="I41" s="280">
        <f t="shared" si="45"/>
        <v>2162750.4900000002</v>
      </c>
      <c r="J41" s="281">
        <f t="shared" si="45"/>
        <v>1984709.1500000001</v>
      </c>
      <c r="K41" s="104">
        <f t="shared" si="40"/>
        <v>-8.2321719876248908E-2</v>
      </c>
      <c r="M41" s="163"/>
      <c r="N41" s="279">
        <f>SUM(N29:N40)</f>
        <v>88593.928999999989</v>
      </c>
      <c r="O41" s="280">
        <f t="shared" ref="O41:V41" si="46">SUM(O29:O40)</f>
        <v>80744.22</v>
      </c>
      <c r="P41" s="280">
        <f t="shared" si="46"/>
        <v>85348.562999999995</v>
      </c>
      <c r="Q41" s="280">
        <f t="shared" si="46"/>
        <v>121368.935</v>
      </c>
      <c r="R41" s="280">
        <f t="shared" si="46"/>
        <v>124143.97100000001</v>
      </c>
      <c r="S41" s="280">
        <f t="shared" si="46"/>
        <v>115571.70700000001</v>
      </c>
      <c r="T41" s="280">
        <f t="shared" si="46"/>
        <v>108842.355</v>
      </c>
      <c r="U41" s="280">
        <f t="shared" si="46"/>
        <v>136096.07999999996</v>
      </c>
      <c r="V41" s="281">
        <f t="shared" si="46"/>
        <v>154175.14700000003</v>
      </c>
      <c r="W41" s="104">
        <f t="shared" si="41"/>
        <v>0.13284046829269494</v>
      </c>
      <c r="Y41" s="284">
        <f t="shared" si="43"/>
        <v>0.48851934505954209</v>
      </c>
      <c r="Z41" s="285">
        <f t="shared" si="43"/>
        <v>0.49429755277464771</v>
      </c>
      <c r="AA41" s="285">
        <f t="shared" si="44"/>
        <v>0.66005546508136448</v>
      </c>
      <c r="AB41" s="285">
        <f t="shared" si="44"/>
        <v>0.76031726600817851</v>
      </c>
      <c r="AC41" s="285">
        <f t="shared" si="44"/>
        <v>0.53335369785095244</v>
      </c>
      <c r="AD41" s="285">
        <f t="shared" si="44"/>
        <v>0.53553223845568942</v>
      </c>
      <c r="AE41" s="285">
        <f t="shared" si="44"/>
        <v>0.60682193255892181</v>
      </c>
      <c r="AF41" s="285">
        <f t="shared" si="44"/>
        <v>0.6292731437550152</v>
      </c>
      <c r="AG41" s="182">
        <f t="shared" si="39"/>
        <v>0.77681481440240252</v>
      </c>
      <c r="AH41" s="104">
        <f t="shared" si="42"/>
        <v>0.23446363810629642</v>
      </c>
      <c r="AJ41" s="164"/>
      <c r="AK41" s="164"/>
    </row>
    <row r="42" spans="1:37" ht="20.100000000000001" customHeight="1" x14ac:dyDescent="0.25">
      <c r="A42" s="178" t="s">
        <v>91</v>
      </c>
      <c r="B42" s="25">
        <f>SUM(B29:B31)</f>
        <v>383486.16999999993</v>
      </c>
      <c r="C42" s="256">
        <f>SUM(C29:C31)</f>
        <v>359736.73</v>
      </c>
      <c r="D42" s="256">
        <f>SUM(D29:D31)</f>
        <v>337710.40999999992</v>
      </c>
      <c r="E42" s="256">
        <f t="shared" ref="E42:I42" si="47">SUM(E29:E31)</f>
        <v>269354.83</v>
      </c>
      <c r="F42" s="256">
        <f t="shared" si="47"/>
        <v>518885.16000000003</v>
      </c>
      <c r="G42" s="256">
        <f t="shared" si="47"/>
        <v>534367.81999999983</v>
      </c>
      <c r="H42" s="256">
        <f t="shared" si="47"/>
        <v>439896.15</v>
      </c>
      <c r="I42" s="256">
        <f t="shared" si="47"/>
        <v>532490.9</v>
      </c>
      <c r="J42" s="3">
        <f>IF(J31="","",SUM(J29:J31))</f>
        <v>349665.38999999996</v>
      </c>
      <c r="K42" s="104">
        <f t="shared" si="40"/>
        <v>-0.34334015848909355</v>
      </c>
      <c r="M42" s="162" t="s">
        <v>91</v>
      </c>
      <c r="N42" s="25">
        <f>SUM(N29:N31)</f>
        <v>17209.863000000001</v>
      </c>
      <c r="O42" s="256">
        <f>SUM(O29:O31)</f>
        <v>15796.161</v>
      </c>
      <c r="P42" s="256">
        <f>SUM(P29:P31)</f>
        <v>16995.894999999997</v>
      </c>
      <c r="Q42" s="256">
        <f t="shared" ref="Q42:U42" si="48">SUM(Q29:Q31)</f>
        <v>22740.453000000001</v>
      </c>
      <c r="R42" s="256">
        <f t="shared" si="48"/>
        <v>26284.577999999994</v>
      </c>
      <c r="S42" s="256">
        <f t="shared" si="48"/>
        <v>26114.18</v>
      </c>
      <c r="T42" s="256">
        <f t="shared" si="48"/>
        <v>24109.596000000005</v>
      </c>
      <c r="U42" s="256">
        <f t="shared" si="48"/>
        <v>29041.377999999997</v>
      </c>
      <c r="V42" s="3">
        <f>IF(V31="","",SUM(V29:V31))</f>
        <v>28338.843000000008</v>
      </c>
      <c r="W42" s="104">
        <f t="shared" si="41"/>
        <v>-2.4190828685883604E-2</v>
      </c>
      <c r="Y42" s="181">
        <f t="shared" si="43"/>
        <v>0.44877401967325198</v>
      </c>
      <c r="Z42" s="258">
        <f t="shared" si="43"/>
        <v>0.43910336873301764</v>
      </c>
      <c r="AA42" s="258">
        <f t="shared" ref="AA42:AF44" si="49">(P42/D42)*10</f>
        <v>0.50326831796508742</v>
      </c>
      <c r="AB42" s="258">
        <f t="shared" si="49"/>
        <v>0.84425636622146327</v>
      </c>
      <c r="AC42" s="258">
        <f t="shared" si="49"/>
        <v>0.50655867668290977</v>
      </c>
      <c r="AD42" s="258">
        <f t="shared" si="49"/>
        <v>0.48869297556129054</v>
      </c>
      <c r="AE42" s="258">
        <f t="shared" si="49"/>
        <v>0.54807472172693494</v>
      </c>
      <c r="AF42" s="258">
        <f t="shared" si="49"/>
        <v>0.54538731084418524</v>
      </c>
      <c r="AG42" s="343">
        <f t="shared" si="39"/>
        <v>0.81045604770892565</v>
      </c>
      <c r="AH42" s="104">
        <f t="shared" si="42"/>
        <v>0.48601925933049328</v>
      </c>
      <c r="AJ42" s="164"/>
      <c r="AK42" s="164"/>
    </row>
    <row r="43" spans="1:37" ht="20.100000000000001" customHeight="1" x14ac:dyDescent="0.25">
      <c r="A43" s="178" t="s">
        <v>92</v>
      </c>
      <c r="B43" s="25">
        <f>SUM(B32:B34)</f>
        <v>448543.28</v>
      </c>
      <c r="C43" s="256">
        <f>SUM(C32:C34)</f>
        <v>360372.79999999993</v>
      </c>
      <c r="D43" s="256">
        <f>SUM(D32:D34)</f>
        <v>357222.51</v>
      </c>
      <c r="E43" s="256">
        <f t="shared" ref="E43:I43" si="50">SUM(E32:E34)</f>
        <v>409796.7099999999</v>
      </c>
      <c r="F43" s="256">
        <f t="shared" si="50"/>
        <v>510240.19999999995</v>
      </c>
      <c r="G43" s="256">
        <f t="shared" si="50"/>
        <v>581930.29000000015</v>
      </c>
      <c r="H43" s="256">
        <f t="shared" si="50"/>
        <v>432106.33999999997</v>
      </c>
      <c r="I43" s="256">
        <f t="shared" si="50"/>
        <v>653261.54999999981</v>
      </c>
      <c r="J43" s="3">
        <f>IF(J34="","",SUM(J32:J34))</f>
        <v>444791.4800000001</v>
      </c>
      <c r="K43" s="92">
        <f t="shared" si="40"/>
        <v>-0.31912190454190942</v>
      </c>
      <c r="M43" s="163" t="s">
        <v>92</v>
      </c>
      <c r="N43" s="25">
        <f>SUM(N32:N34)</f>
        <v>20649.732000000004</v>
      </c>
      <c r="O43" s="256">
        <f>SUM(O32:O34)</f>
        <v>16807.051000000003</v>
      </c>
      <c r="P43" s="256">
        <f>SUM(P32:P34)</f>
        <v>19988.995000000003</v>
      </c>
      <c r="Q43" s="256">
        <f t="shared" ref="Q43:U43" si="51">SUM(Q32:Q34)</f>
        <v>32307.84499999999</v>
      </c>
      <c r="R43" s="256">
        <f t="shared" si="51"/>
        <v>26348.47</v>
      </c>
      <c r="S43" s="256">
        <f t="shared" si="51"/>
        <v>29735.684000000008</v>
      </c>
      <c r="T43" s="256">
        <f t="shared" si="51"/>
        <v>24808.455999999998</v>
      </c>
      <c r="U43" s="256">
        <f t="shared" si="51"/>
        <v>35887.619999999981</v>
      </c>
      <c r="V43" s="3">
        <f>IF(V34="","",SUM(V32:V34))</f>
        <v>36213.162000000011</v>
      </c>
      <c r="W43" s="92">
        <f t="shared" si="41"/>
        <v>9.0711504412950925E-3</v>
      </c>
      <c r="Y43" s="183">
        <f t="shared" si="43"/>
        <v>0.46037323310250017</v>
      </c>
      <c r="Z43" s="259">
        <f t="shared" si="43"/>
        <v>0.46637956582738782</v>
      </c>
      <c r="AA43" s="259">
        <f t="shared" si="49"/>
        <v>0.55956706087754671</v>
      </c>
      <c r="AB43" s="259">
        <f t="shared" si="49"/>
        <v>0.78838712492347729</v>
      </c>
      <c r="AC43" s="259">
        <f t="shared" si="49"/>
        <v>0.51639345547450011</v>
      </c>
      <c r="AD43" s="259">
        <f t="shared" si="49"/>
        <v>0.51098360939417675</v>
      </c>
      <c r="AE43" s="259">
        <f t="shared" si="49"/>
        <v>0.57412848883448453</v>
      </c>
      <c r="AF43" s="259">
        <f t="shared" si="49"/>
        <v>0.54936066572416498</v>
      </c>
      <c r="AG43" s="342">
        <f t="shared" si="39"/>
        <v>0.81416042411603762</v>
      </c>
      <c r="AH43" s="92">
        <f t="shared" si="42"/>
        <v>0.48201441223101527</v>
      </c>
      <c r="AJ43" s="164"/>
      <c r="AK43" s="164"/>
    </row>
    <row r="44" spans="1:37" ht="20.100000000000001" customHeight="1" x14ac:dyDescent="0.25">
      <c r="A44" s="178" t="s">
        <v>93</v>
      </c>
      <c r="B44" s="25">
        <f>SUM(B35:B37)</f>
        <v>510343.31999999995</v>
      </c>
      <c r="C44" s="256">
        <f>SUM(C35:C37)</f>
        <v>488016.22999999986</v>
      </c>
      <c r="D44" s="256">
        <f>SUM(D35:D37)</f>
        <v>317431.6399999999</v>
      </c>
      <c r="E44" s="256">
        <f t="shared" ref="E44:I44" si="52">SUM(E35:E37)</f>
        <v>430814.19999999995</v>
      </c>
      <c r="F44" s="256">
        <f t="shared" si="52"/>
        <v>682291.91</v>
      </c>
      <c r="G44" s="256">
        <f t="shared" si="52"/>
        <v>625733.66999999993</v>
      </c>
      <c r="H44" s="256">
        <f t="shared" si="52"/>
        <v>459717.15999999968</v>
      </c>
      <c r="I44" s="256">
        <f t="shared" si="52"/>
        <v>517299.59999999986</v>
      </c>
      <c r="J44" s="3">
        <f>IF(J37="","",SUM(J35:J37))</f>
        <v>507205.52</v>
      </c>
      <c r="K44" s="92">
        <f t="shared" si="40"/>
        <v>-1.951302494724497E-2</v>
      </c>
      <c r="M44" s="163" t="s">
        <v>93</v>
      </c>
      <c r="N44" s="25">
        <f>SUM(N35:N37)</f>
        <v>24758.867999999999</v>
      </c>
      <c r="O44" s="256">
        <f>SUM(O35:O37)</f>
        <v>23547.119999999995</v>
      </c>
      <c r="P44" s="256">
        <f>SUM(P35:P37)</f>
        <v>22716.569999999996</v>
      </c>
      <c r="Q44" s="256">
        <f t="shared" ref="Q44:U44" si="53">SUM(Q35:Q37)</f>
        <v>32207.47700000001</v>
      </c>
      <c r="R44" s="256">
        <f t="shared" si="53"/>
        <v>33482.723000000005</v>
      </c>
      <c r="S44" s="256">
        <f t="shared" si="53"/>
        <v>31539.239999999998</v>
      </c>
      <c r="T44" s="256">
        <f t="shared" si="53"/>
        <v>27040.439000000006</v>
      </c>
      <c r="U44" s="256">
        <f t="shared" si="53"/>
        <v>32342.277000000006</v>
      </c>
      <c r="V44" s="3">
        <f>IF(V37="","",SUM(V35:V37))</f>
        <v>41826.652000000002</v>
      </c>
      <c r="W44" s="92">
        <f t="shared" si="41"/>
        <v>0.29325007017904137</v>
      </c>
      <c r="Y44" s="183">
        <f t="shared" si="43"/>
        <v>0.48514141421504259</v>
      </c>
      <c r="Z44" s="259">
        <f t="shared" si="43"/>
        <v>0.48250690351015585</v>
      </c>
      <c r="AA44" s="259">
        <f t="shared" si="49"/>
        <v>0.71563660131674345</v>
      </c>
      <c r="AB44" s="259">
        <f t="shared" si="49"/>
        <v>0.74759552958096576</v>
      </c>
      <c r="AC44" s="259">
        <f t="shared" si="49"/>
        <v>0.49073897124179594</v>
      </c>
      <c r="AD44" s="259">
        <f t="shared" si="49"/>
        <v>0.50403616605767754</v>
      </c>
      <c r="AE44" s="259">
        <f t="shared" si="49"/>
        <v>0.58819729504985252</v>
      </c>
      <c r="AF44" s="259">
        <f t="shared" si="49"/>
        <v>0.6252136479517868</v>
      </c>
      <c r="AG44" s="342">
        <f t="shared" si="39"/>
        <v>0.82464899041319584</v>
      </c>
      <c r="AH44" s="92">
        <f t="shared" si="42"/>
        <v>0.31898750629446981</v>
      </c>
      <c r="AJ44" s="164"/>
      <c r="AK44" s="164"/>
    </row>
    <row r="45" spans="1:37" ht="20.100000000000001" customHeight="1" thickBot="1" x14ac:dyDescent="0.3">
      <c r="A45" s="179" t="s">
        <v>94</v>
      </c>
      <c r="B45" s="28">
        <f>SUM(B38:B40)</f>
        <v>471146.59</v>
      </c>
      <c r="C45" s="257">
        <f>SUM(C38:C40)</f>
        <v>425388.7</v>
      </c>
      <c r="D45" s="257">
        <f>IF(D40="","",SUM(D38:D40))</f>
        <v>280686.82</v>
      </c>
      <c r="E45" s="257">
        <f t="shared" ref="E45:J45" si="54">IF(E40="","",SUM(E38:E40))</f>
        <v>486327.5499999997</v>
      </c>
      <c r="F45" s="257">
        <f t="shared" si="54"/>
        <v>616193.31000000029</v>
      </c>
      <c r="G45" s="257">
        <f t="shared" si="54"/>
        <v>416040.10999999987</v>
      </c>
      <c r="H45" s="257">
        <f t="shared" si="54"/>
        <v>461926.05000000005</v>
      </c>
      <c r="I45" s="257">
        <f t="shared" si="54"/>
        <v>459698.43999999994</v>
      </c>
      <c r="J45" s="180">
        <f t="shared" si="54"/>
        <v>683046.76000000013</v>
      </c>
      <c r="K45" s="95">
        <f t="shared" si="40"/>
        <v>0.48585833791387284</v>
      </c>
      <c r="M45" s="166" t="s">
        <v>94</v>
      </c>
      <c r="N45" s="28">
        <f>SUM(N38:N40)</f>
        <v>25975.465999999993</v>
      </c>
      <c r="O45" s="257">
        <f>SUM(O38:O40)</f>
        <v>24593.887999999999</v>
      </c>
      <c r="P45" s="257">
        <f>IF(P40="","",SUM(P38:P40))</f>
        <v>25647.103000000003</v>
      </c>
      <c r="Q45" s="257">
        <f t="shared" ref="Q45:V45" si="55">IF(Q40="","",SUM(Q38:Q40))</f>
        <v>34113.160000000003</v>
      </c>
      <c r="R45" s="257">
        <f t="shared" si="55"/>
        <v>38028.200000000004</v>
      </c>
      <c r="S45" s="257">
        <f t="shared" si="55"/>
        <v>28182.603000000003</v>
      </c>
      <c r="T45" s="257">
        <f t="shared" si="55"/>
        <v>32883.864000000001</v>
      </c>
      <c r="U45" s="257">
        <f t="shared" si="55"/>
        <v>38824.805000000008</v>
      </c>
      <c r="V45" s="180">
        <f t="shared" si="55"/>
        <v>47796.490000000013</v>
      </c>
      <c r="W45" s="95">
        <f t="shared" si="41"/>
        <v>0.23108126364060305</v>
      </c>
      <c r="Y45" s="184">
        <f t="shared" si="43"/>
        <v>0.5513245039086454</v>
      </c>
      <c r="Z45" s="260">
        <f t="shared" si="43"/>
        <v>0.5781509475921669</v>
      </c>
      <c r="AA45" s="260">
        <f t="shared" ref="AA45:AF45" si="56">IF(P40="","",(P45/D45)*10)</f>
        <v>0.91372665805968378</v>
      </c>
      <c r="AB45" s="260">
        <f t="shared" si="56"/>
        <v>0.70144411929778661</v>
      </c>
      <c r="AC45" s="260">
        <f t="shared" si="56"/>
        <v>0.61714723907015456</v>
      </c>
      <c r="AD45" s="260">
        <f t="shared" si="56"/>
        <v>0.67740110442716717</v>
      </c>
      <c r="AE45" s="260">
        <f t="shared" si="56"/>
        <v>0.71188589602166841</v>
      </c>
      <c r="AF45" s="260">
        <f t="shared" si="56"/>
        <v>0.84457117148363636</v>
      </c>
      <c r="AG45" s="344">
        <f t="shared" si="39"/>
        <v>0.69975428914998439</v>
      </c>
      <c r="AH45" s="95">
        <f t="shared" si="42"/>
        <v>-0.17146794399725473</v>
      </c>
      <c r="AJ45" s="164"/>
      <c r="AK45" s="164"/>
    </row>
    <row r="46" spans="1:37" x14ac:dyDescent="0.25">
      <c r="N46" s="176"/>
      <c r="O46" s="176"/>
      <c r="P46" s="176"/>
      <c r="Q46" s="176"/>
      <c r="R46" s="176"/>
      <c r="S46" s="176"/>
      <c r="T46" s="176"/>
      <c r="U46" s="176"/>
      <c r="V46" s="176"/>
      <c r="AJ46" s="164"/>
      <c r="AK46" s="164"/>
    </row>
    <row r="47" spans="1:37" ht="15.75" thickBot="1" x14ac:dyDescent="0.3">
      <c r="AJ47" s="164"/>
      <c r="AK47" s="164"/>
    </row>
    <row r="48" spans="1:37" ht="20.100000000000001" customHeight="1" x14ac:dyDescent="0.25">
      <c r="A48" s="379" t="s">
        <v>16</v>
      </c>
      <c r="B48" s="381" t="s">
        <v>77</v>
      </c>
      <c r="C48" s="382"/>
      <c r="D48" s="382"/>
      <c r="E48" s="382"/>
      <c r="F48" s="382"/>
      <c r="G48" s="382"/>
      <c r="H48" s="382"/>
      <c r="I48" s="382"/>
      <c r="J48" s="383"/>
      <c r="K48" s="389" t="str">
        <f>K26</f>
        <v>D       2018/2017</v>
      </c>
      <c r="M48" s="386" t="s">
        <v>3</v>
      </c>
      <c r="N48" s="388" t="s">
        <v>77</v>
      </c>
      <c r="O48" s="382"/>
      <c r="P48" s="382"/>
      <c r="Q48" s="382"/>
      <c r="R48" s="382"/>
      <c r="S48" s="382"/>
      <c r="T48" s="382"/>
      <c r="U48" s="382"/>
      <c r="V48" s="383"/>
      <c r="W48" s="389" t="str">
        <f>K48</f>
        <v>D       2018/2017</v>
      </c>
      <c r="Y48" s="388" t="s">
        <v>77</v>
      </c>
      <c r="Z48" s="382"/>
      <c r="AA48" s="382"/>
      <c r="AB48" s="382"/>
      <c r="AC48" s="382"/>
      <c r="AD48" s="382"/>
      <c r="AE48" s="382"/>
      <c r="AF48" s="382"/>
      <c r="AG48" s="383"/>
      <c r="AH48" s="389" t="s">
        <v>116</v>
      </c>
      <c r="AJ48" s="164"/>
      <c r="AK48" s="164"/>
    </row>
    <row r="49" spans="1:37" ht="20.100000000000001" customHeight="1" thickBot="1" x14ac:dyDescent="0.3">
      <c r="A49" s="380"/>
      <c r="B49" s="148">
        <v>2010</v>
      </c>
      <c r="C49" s="214">
        <v>2011</v>
      </c>
      <c r="D49" s="214">
        <v>2012</v>
      </c>
      <c r="E49" s="214">
        <v>2013</v>
      </c>
      <c r="F49" s="214">
        <v>2014</v>
      </c>
      <c r="G49" s="214">
        <v>2015</v>
      </c>
      <c r="H49" s="214">
        <v>2016</v>
      </c>
      <c r="I49" s="214">
        <v>2017</v>
      </c>
      <c r="J49" s="211">
        <v>2018</v>
      </c>
      <c r="K49" s="390"/>
      <c r="M49" s="387"/>
      <c r="N49" s="36">
        <v>2010</v>
      </c>
      <c r="O49" s="214">
        <v>2011</v>
      </c>
      <c r="P49" s="214">
        <v>2012</v>
      </c>
      <c r="Q49" s="214">
        <v>2013</v>
      </c>
      <c r="R49" s="214">
        <v>2014</v>
      </c>
      <c r="S49" s="214">
        <v>2015</v>
      </c>
      <c r="T49" s="214">
        <v>2016</v>
      </c>
      <c r="U49" s="214">
        <v>2017</v>
      </c>
      <c r="V49" s="211">
        <v>2018</v>
      </c>
      <c r="W49" s="390"/>
      <c r="Y49" s="36">
        <v>2010</v>
      </c>
      <c r="Z49" s="214">
        <v>2011</v>
      </c>
      <c r="AA49" s="214">
        <v>2012</v>
      </c>
      <c r="AB49" s="214">
        <v>2013</v>
      </c>
      <c r="AC49" s="214">
        <v>2014</v>
      </c>
      <c r="AD49" s="214">
        <v>2015</v>
      </c>
      <c r="AE49" s="214">
        <v>2016</v>
      </c>
      <c r="AF49" s="214">
        <v>2017</v>
      </c>
      <c r="AG49" s="211">
        <v>2018</v>
      </c>
      <c r="AH49" s="390"/>
      <c r="AJ49" s="164"/>
      <c r="AK49" s="164"/>
    </row>
    <row r="50" spans="1:37" ht="3" customHeight="1" thickBot="1" x14ac:dyDescent="0.3">
      <c r="A50" s="161" t="s">
        <v>96</v>
      </c>
      <c r="B50" s="186"/>
      <c r="C50" s="186"/>
      <c r="D50" s="186"/>
      <c r="E50" s="186"/>
      <c r="F50" s="186"/>
      <c r="G50" s="186"/>
      <c r="H50" s="186"/>
      <c r="I50" s="186"/>
      <c r="J50" s="186"/>
      <c r="K50" s="205"/>
      <c r="L50" s="8"/>
      <c r="M50" s="161"/>
      <c r="N50" s="186">
        <v>2010</v>
      </c>
      <c r="O50" s="186">
        <v>2011</v>
      </c>
      <c r="P50" s="186">
        <v>2012</v>
      </c>
      <c r="Q50" s="186"/>
      <c r="R50" s="186"/>
      <c r="S50" s="186"/>
      <c r="T50" s="186"/>
      <c r="U50" s="186"/>
      <c r="V50" s="186"/>
      <c r="W50" s="205"/>
      <c r="X50" s="8"/>
      <c r="Y50" s="160"/>
      <c r="Z50" s="160"/>
      <c r="AA50" s="160"/>
      <c r="AB50" s="160"/>
      <c r="AC50" s="160"/>
      <c r="AD50" s="160"/>
      <c r="AE50" s="160"/>
      <c r="AF50" s="160"/>
      <c r="AG50" s="160"/>
      <c r="AH50" s="207"/>
      <c r="AJ50" s="164"/>
      <c r="AK50" s="164"/>
    </row>
    <row r="51" spans="1:37" ht="20.100000000000001" customHeight="1" x14ac:dyDescent="0.25">
      <c r="A51" s="177" t="s">
        <v>79</v>
      </c>
      <c r="B51" s="59">
        <v>95.28</v>
      </c>
      <c r="C51" s="255">
        <v>512.16999999999996</v>
      </c>
      <c r="D51" s="255">
        <v>329.39</v>
      </c>
      <c r="E51" s="255">
        <v>1097.1199999999999</v>
      </c>
      <c r="F51" s="255">
        <v>359.98</v>
      </c>
      <c r="G51" s="255">
        <v>186.74000000000004</v>
      </c>
      <c r="H51" s="255">
        <v>103.10999999999999</v>
      </c>
      <c r="I51" s="255">
        <v>197.02</v>
      </c>
      <c r="J51" s="169">
        <v>149.84999999999997</v>
      </c>
      <c r="K51" s="104">
        <f>IF(J51="","",(J51-I51)/I51)</f>
        <v>-0.239417318038778</v>
      </c>
      <c r="M51" s="163" t="s">
        <v>79</v>
      </c>
      <c r="N51" s="59">
        <v>29.815000000000005</v>
      </c>
      <c r="O51" s="255">
        <v>149.20400000000001</v>
      </c>
      <c r="P51" s="255">
        <v>122.17799999999998</v>
      </c>
      <c r="Q51" s="255">
        <v>109.56100000000001</v>
      </c>
      <c r="R51" s="255">
        <v>97.120999999999995</v>
      </c>
      <c r="S51" s="255">
        <v>99.907999999999987</v>
      </c>
      <c r="T51" s="255">
        <v>68.53</v>
      </c>
      <c r="U51" s="255">
        <v>118.282</v>
      </c>
      <c r="V51" s="169">
        <v>104.797</v>
      </c>
      <c r="W51" s="104">
        <f>IF(V51="","",(V51-U51)/U51)</f>
        <v>-0.11400720312473579</v>
      </c>
      <c r="Y51" s="181">
        <f t="shared" ref="Y51:Y60" si="57">(N51/B51)*10</f>
        <v>3.1291981528127626</v>
      </c>
      <c r="Z51" s="258">
        <f t="shared" ref="Z51:Z60" si="58">(O51/C51)*10</f>
        <v>2.9131733604076775</v>
      </c>
      <c r="AA51" s="258">
        <f t="shared" ref="AA51:AA60" si="59">(P51/D51)*10</f>
        <v>3.7092200734691394</v>
      </c>
      <c r="AB51" s="258">
        <f t="shared" ref="AB51:AB60" si="60">(Q51/E51)*10</f>
        <v>0.99862366924310941</v>
      </c>
      <c r="AC51" s="258">
        <f t="shared" ref="AC51:AC60" si="61">(R51/F51)*10</f>
        <v>2.6979554419689982</v>
      </c>
      <c r="AD51" s="258">
        <f t="shared" ref="AD51:AD60" si="62">(S51/G51)*10</f>
        <v>5.3501124558209252</v>
      </c>
      <c r="AE51" s="258">
        <f t="shared" ref="AE51:AE60" si="63">(T51/H51)*10</f>
        <v>6.6463000678886637</v>
      </c>
      <c r="AF51" s="258">
        <f t="shared" ref="AF51:AF60" si="64">(U51/I51)*10</f>
        <v>6.0035529387879389</v>
      </c>
      <c r="AG51" s="182">
        <f t="shared" ref="AG51:AG67" si="65">IF(J51="","",(V51/J51)*10)</f>
        <v>6.9934601267934617</v>
      </c>
      <c r="AH51" s="104">
        <f>IF(AG51="","",(AG51-AF51)/AF51)</f>
        <v>0.1648868924949258</v>
      </c>
      <c r="AJ51" s="164"/>
      <c r="AK51" s="164"/>
    </row>
    <row r="52" spans="1:37" ht="20.100000000000001" customHeight="1" x14ac:dyDescent="0.25">
      <c r="A52" s="178" t="s">
        <v>80</v>
      </c>
      <c r="B52" s="25">
        <v>321.11</v>
      </c>
      <c r="C52" s="256">
        <v>100.60000000000001</v>
      </c>
      <c r="D52" s="256">
        <v>100.41000000000001</v>
      </c>
      <c r="E52" s="256">
        <v>382.40000000000003</v>
      </c>
      <c r="F52" s="256">
        <v>109.25</v>
      </c>
      <c r="G52" s="256">
        <v>49.88</v>
      </c>
      <c r="H52" s="256">
        <v>109.05999999999999</v>
      </c>
      <c r="I52" s="256">
        <v>459.19</v>
      </c>
      <c r="J52" s="3">
        <v>210.03000000000003</v>
      </c>
      <c r="K52" s="92">
        <f t="shared" ref="K52:K67" si="66">IF(J52="","",(J52-I52)/I52)</f>
        <v>-0.54260763518369293</v>
      </c>
      <c r="M52" s="163" t="s">
        <v>80</v>
      </c>
      <c r="N52" s="25">
        <v>106.98100000000001</v>
      </c>
      <c r="O52" s="256">
        <v>32.087000000000003</v>
      </c>
      <c r="P52" s="256">
        <v>68.099000000000004</v>
      </c>
      <c r="Q52" s="256">
        <v>95.572999999999993</v>
      </c>
      <c r="R52" s="256">
        <v>79.214999999999989</v>
      </c>
      <c r="S52" s="256">
        <v>14.875999999999999</v>
      </c>
      <c r="T52" s="256">
        <v>102.047</v>
      </c>
      <c r="U52" s="256">
        <v>223.39400000000003</v>
      </c>
      <c r="V52" s="3">
        <v>153.98099999999999</v>
      </c>
      <c r="W52" s="92">
        <f t="shared" ref="W52:W67" si="67">IF(V52="","",(V52-U52)/U52)</f>
        <v>-0.31072007305478228</v>
      </c>
      <c r="Y52" s="183">
        <f t="shared" si="57"/>
        <v>3.3315997633209804</v>
      </c>
      <c r="Z52" s="259">
        <f t="shared" si="58"/>
        <v>3.1895626242544735</v>
      </c>
      <c r="AA52" s="259">
        <f t="shared" si="59"/>
        <v>6.7820934169903389</v>
      </c>
      <c r="AB52" s="259">
        <f t="shared" si="60"/>
        <v>2.4992939330543926</v>
      </c>
      <c r="AC52" s="259">
        <f t="shared" si="61"/>
        <v>7.2508009153318067</v>
      </c>
      <c r="AD52" s="259">
        <f t="shared" si="62"/>
        <v>2.9823576583801121</v>
      </c>
      <c r="AE52" s="259">
        <f t="shared" si="63"/>
        <v>9.3569594718503577</v>
      </c>
      <c r="AF52" s="259">
        <f t="shared" si="64"/>
        <v>4.8649578605805885</v>
      </c>
      <c r="AG52" s="341">
        <f t="shared" si="65"/>
        <v>7.3313812312526769</v>
      </c>
      <c r="AH52" s="92">
        <f t="shared" ref="AH52:AH67" si="68">IF(AG52="","",(AG52-AF52)/AF52)</f>
        <v>0.50697733492346075</v>
      </c>
      <c r="AJ52" s="164"/>
      <c r="AK52" s="164"/>
    </row>
    <row r="53" spans="1:37" ht="20.100000000000001" customHeight="1" x14ac:dyDescent="0.25">
      <c r="A53" s="178" t="s">
        <v>81</v>
      </c>
      <c r="B53" s="25">
        <v>94.44</v>
      </c>
      <c r="C53" s="256">
        <v>412.02000000000004</v>
      </c>
      <c r="D53" s="256">
        <v>20.839999999999996</v>
      </c>
      <c r="E53" s="256">
        <v>99.119999999999976</v>
      </c>
      <c r="F53" s="256">
        <v>153.96</v>
      </c>
      <c r="G53" s="256">
        <v>19.999999999999996</v>
      </c>
      <c r="H53" s="256">
        <v>65.94</v>
      </c>
      <c r="I53" s="256">
        <v>25.840000000000003</v>
      </c>
      <c r="J53" s="3">
        <v>3.52</v>
      </c>
      <c r="K53" s="92">
        <f t="shared" si="66"/>
        <v>-0.86377708978328172</v>
      </c>
      <c r="M53" s="163" t="s">
        <v>81</v>
      </c>
      <c r="N53" s="25">
        <v>39.945</v>
      </c>
      <c r="O53" s="256">
        <v>210.15600000000001</v>
      </c>
      <c r="P53" s="256">
        <v>21.706999999999997</v>
      </c>
      <c r="Q53" s="256">
        <v>27.781999999999996</v>
      </c>
      <c r="R53" s="256">
        <v>90.24</v>
      </c>
      <c r="S53" s="256">
        <v>14.796000000000001</v>
      </c>
      <c r="T53" s="256">
        <v>59.37299999999999</v>
      </c>
      <c r="U53" s="256">
        <v>51.395000000000003</v>
      </c>
      <c r="V53" s="3">
        <v>48.672999999999995</v>
      </c>
      <c r="W53" s="92">
        <f t="shared" si="67"/>
        <v>-5.2962350423193076E-2</v>
      </c>
      <c r="Y53" s="183">
        <f t="shared" si="57"/>
        <v>4.2296696315120714</v>
      </c>
      <c r="Z53" s="259">
        <f t="shared" si="58"/>
        <v>5.1006261831949908</v>
      </c>
      <c r="AA53" s="259">
        <f t="shared" si="59"/>
        <v>10.416026871401151</v>
      </c>
      <c r="AB53" s="259">
        <f t="shared" si="60"/>
        <v>2.8028652138821637</v>
      </c>
      <c r="AC53" s="259">
        <f t="shared" si="61"/>
        <v>5.8612626656274349</v>
      </c>
      <c r="AD53" s="259">
        <f t="shared" si="62"/>
        <v>7.3980000000000024</v>
      </c>
      <c r="AE53" s="259">
        <f t="shared" si="63"/>
        <v>9.0040946314831647</v>
      </c>
      <c r="AF53" s="259">
        <f t="shared" si="64"/>
        <v>19.889705882352938</v>
      </c>
      <c r="AG53" s="165">
        <f t="shared" si="65"/>
        <v>138.27556818181816</v>
      </c>
      <c r="AH53" s="92">
        <f t="shared" si="68"/>
        <v>5.952117291211561</v>
      </c>
      <c r="AJ53" s="164"/>
      <c r="AK53" s="164"/>
    </row>
    <row r="54" spans="1:37" ht="20.100000000000001" customHeight="1" x14ac:dyDescent="0.25">
      <c r="A54" s="178" t="s">
        <v>82</v>
      </c>
      <c r="B54" s="25">
        <v>449.70000000000005</v>
      </c>
      <c r="C54" s="256">
        <v>201.03000000000003</v>
      </c>
      <c r="D54" s="256">
        <v>32.190000000000005</v>
      </c>
      <c r="E54" s="256">
        <v>433.89999999999986</v>
      </c>
      <c r="F54" s="256">
        <v>116.07000000000001</v>
      </c>
      <c r="G54" s="256">
        <v>102.54</v>
      </c>
      <c r="H54" s="256">
        <v>105.56000000000002</v>
      </c>
      <c r="I54" s="256">
        <v>10.379999999999999</v>
      </c>
      <c r="J54" s="3">
        <v>20.220000000000002</v>
      </c>
      <c r="K54" s="92">
        <f t="shared" si="66"/>
        <v>0.94797687861271718</v>
      </c>
      <c r="M54" s="163" t="s">
        <v>82</v>
      </c>
      <c r="N54" s="25">
        <v>85.614000000000019</v>
      </c>
      <c r="O54" s="256">
        <v>92.996999999999986</v>
      </c>
      <c r="P54" s="256">
        <v>30.552</v>
      </c>
      <c r="Q54" s="256">
        <v>154.78400000000005</v>
      </c>
      <c r="R54" s="256">
        <v>82.786999999999978</v>
      </c>
      <c r="S54" s="256">
        <v>74.756</v>
      </c>
      <c r="T54" s="256">
        <v>80.057000000000002</v>
      </c>
      <c r="U54" s="256">
        <v>55.018000000000008</v>
      </c>
      <c r="V54" s="3">
        <v>24.622999999999998</v>
      </c>
      <c r="W54" s="92">
        <f t="shared" si="67"/>
        <v>-0.55245555999854601</v>
      </c>
      <c r="Y54" s="183">
        <f t="shared" si="57"/>
        <v>1.9038025350233492</v>
      </c>
      <c r="Z54" s="259">
        <f t="shared" si="58"/>
        <v>4.6260259662736889</v>
      </c>
      <c r="AA54" s="259">
        <f t="shared" si="59"/>
        <v>9.4911463187325236</v>
      </c>
      <c r="AB54" s="259">
        <f t="shared" si="60"/>
        <v>3.5672735653376373</v>
      </c>
      <c r="AC54" s="259">
        <f t="shared" si="61"/>
        <v>7.1325062462307205</v>
      </c>
      <c r="AD54" s="259">
        <f t="shared" si="62"/>
        <v>7.2904232494636236</v>
      </c>
      <c r="AE54" s="259">
        <f t="shared" si="63"/>
        <v>7.5840280409245917</v>
      </c>
      <c r="AF54" s="259">
        <f t="shared" si="64"/>
        <v>53.003853564547221</v>
      </c>
      <c r="AG54" s="165">
        <f t="shared" si="65"/>
        <v>12.177546983184964</v>
      </c>
      <c r="AH54" s="92">
        <f t="shared" si="68"/>
        <v>-0.770251667298957</v>
      </c>
      <c r="AJ54" s="164"/>
      <c r="AK54" s="164"/>
    </row>
    <row r="55" spans="1:37" ht="20.100000000000001" customHeight="1" x14ac:dyDescent="0.25">
      <c r="A55" s="178" t="s">
        <v>83</v>
      </c>
      <c r="B55" s="25">
        <v>115.13000000000001</v>
      </c>
      <c r="C55" s="256">
        <v>87.89</v>
      </c>
      <c r="D55" s="256">
        <v>385.15999999999991</v>
      </c>
      <c r="E55" s="256">
        <v>4.24</v>
      </c>
      <c r="F55" s="256">
        <v>1094.3</v>
      </c>
      <c r="G55" s="256">
        <v>355.73999999999995</v>
      </c>
      <c r="H55" s="256">
        <v>257.62</v>
      </c>
      <c r="I55" s="256">
        <v>23.620000000000005</v>
      </c>
      <c r="J55" s="3">
        <v>291.11999999999995</v>
      </c>
      <c r="K55" s="92">
        <f t="shared" si="66"/>
        <v>11.325148179508886</v>
      </c>
      <c r="M55" s="163" t="s">
        <v>83</v>
      </c>
      <c r="N55" s="25">
        <v>36.316000000000003</v>
      </c>
      <c r="O55" s="256">
        <v>16.928000000000001</v>
      </c>
      <c r="P55" s="256">
        <v>146.25000000000003</v>
      </c>
      <c r="Q55" s="256">
        <v>10.174000000000001</v>
      </c>
      <c r="R55" s="256">
        <v>189.64499999999995</v>
      </c>
      <c r="S55" s="256">
        <v>141.92499999999998</v>
      </c>
      <c r="T55" s="256">
        <v>147.154</v>
      </c>
      <c r="U55" s="256">
        <v>82.36399999999999</v>
      </c>
      <c r="V55" s="3">
        <v>196.86600000000001</v>
      </c>
      <c r="W55" s="92">
        <f t="shared" si="67"/>
        <v>1.3901947452770633</v>
      </c>
      <c r="Y55" s="183">
        <f t="shared" si="57"/>
        <v>3.1543472596195605</v>
      </c>
      <c r="Z55" s="259">
        <f t="shared" si="58"/>
        <v>1.9260439185345319</v>
      </c>
      <c r="AA55" s="259">
        <f t="shared" si="59"/>
        <v>3.7971232734448042</v>
      </c>
      <c r="AB55" s="259">
        <f t="shared" si="60"/>
        <v>23.995283018867926</v>
      </c>
      <c r="AC55" s="259">
        <f t="shared" si="61"/>
        <v>1.7330256785159459</v>
      </c>
      <c r="AD55" s="259">
        <f t="shared" si="62"/>
        <v>3.9895710350255804</v>
      </c>
      <c r="AE55" s="259">
        <f t="shared" si="63"/>
        <v>5.7120565173511375</v>
      </c>
      <c r="AF55" s="259">
        <f t="shared" si="64"/>
        <v>34.870448772226915</v>
      </c>
      <c r="AG55" s="165">
        <f t="shared" si="65"/>
        <v>6.7623660346248986</v>
      </c>
      <c r="AH55" s="92">
        <f t="shared" si="68"/>
        <v>-0.8060717234011946</v>
      </c>
      <c r="AJ55" s="164"/>
      <c r="AK55" s="164"/>
    </row>
    <row r="56" spans="1:37" ht="20.100000000000001" customHeight="1" x14ac:dyDescent="0.25">
      <c r="A56" s="178" t="s">
        <v>84</v>
      </c>
      <c r="B56" s="25">
        <v>87.69</v>
      </c>
      <c r="C56" s="256">
        <v>193.86</v>
      </c>
      <c r="D56" s="256">
        <v>760.19999999999993</v>
      </c>
      <c r="E56" s="256">
        <v>201.37000000000003</v>
      </c>
      <c r="F56" s="256">
        <v>0.83</v>
      </c>
      <c r="G56" s="256">
        <v>312.90000000000003</v>
      </c>
      <c r="H56" s="256">
        <v>805.90999999999985</v>
      </c>
      <c r="I56" s="256">
        <v>97.779999999999973</v>
      </c>
      <c r="J56" s="3">
        <v>379.49000000000007</v>
      </c>
      <c r="K56" s="92">
        <f t="shared" si="66"/>
        <v>2.881059521374516</v>
      </c>
      <c r="M56" s="163" t="s">
        <v>84</v>
      </c>
      <c r="N56" s="25">
        <v>50.512</v>
      </c>
      <c r="O56" s="256">
        <v>76.984999999999985</v>
      </c>
      <c r="P56" s="256">
        <v>140.74100000000001</v>
      </c>
      <c r="Q56" s="256">
        <v>108.19399999999999</v>
      </c>
      <c r="R56" s="256">
        <v>2.327</v>
      </c>
      <c r="S56" s="256">
        <v>108.241</v>
      </c>
      <c r="T56" s="256">
        <v>89.242999999999995</v>
      </c>
      <c r="U56" s="256">
        <v>81.237000000000023</v>
      </c>
      <c r="V56" s="3">
        <v>251.595</v>
      </c>
      <c r="W56" s="92">
        <f t="shared" si="67"/>
        <v>2.097049374053694</v>
      </c>
      <c r="Y56" s="183">
        <f t="shared" si="57"/>
        <v>5.7602919375071266</v>
      </c>
      <c r="Z56" s="259">
        <f t="shared" si="58"/>
        <v>3.9711647580728346</v>
      </c>
      <c r="AA56" s="259">
        <f t="shared" si="59"/>
        <v>1.8513680610365695</v>
      </c>
      <c r="AB56" s="259">
        <f t="shared" si="60"/>
        <v>5.3728956646968253</v>
      </c>
      <c r="AC56" s="259">
        <f t="shared" si="61"/>
        <v>28.036144578313255</v>
      </c>
      <c r="AD56" s="259">
        <f t="shared" si="62"/>
        <v>3.4592841163310957</v>
      </c>
      <c r="AE56" s="259">
        <f t="shared" si="63"/>
        <v>1.1073569008946409</v>
      </c>
      <c r="AF56" s="259">
        <f t="shared" si="64"/>
        <v>8.3081407240744571</v>
      </c>
      <c r="AG56" s="165">
        <f t="shared" si="65"/>
        <v>6.629818967561727</v>
      </c>
      <c r="AH56" s="92">
        <f t="shared" si="68"/>
        <v>-0.20200930776839945</v>
      </c>
      <c r="AJ56" s="164"/>
      <c r="AK56" s="164"/>
    </row>
    <row r="57" spans="1:37" ht="20.100000000000001" customHeight="1" x14ac:dyDescent="0.25">
      <c r="A57" s="178" t="s">
        <v>85</v>
      </c>
      <c r="B57" s="25">
        <v>303.20000000000005</v>
      </c>
      <c r="C57" s="256">
        <v>239.99999999999997</v>
      </c>
      <c r="D57" s="256">
        <v>243.11000000000004</v>
      </c>
      <c r="E57" s="256">
        <v>240.37</v>
      </c>
      <c r="F57" s="256">
        <v>134.97000000000006</v>
      </c>
      <c r="G57" s="256">
        <v>337.20000000000005</v>
      </c>
      <c r="H57" s="256">
        <v>84.99</v>
      </c>
      <c r="I57" s="256">
        <v>171.96000000000004</v>
      </c>
      <c r="J57" s="3">
        <v>42.180000000000014</v>
      </c>
      <c r="K57" s="92">
        <f t="shared" si="66"/>
        <v>-0.7547103977669225</v>
      </c>
      <c r="M57" s="163" t="s">
        <v>85</v>
      </c>
      <c r="N57" s="25">
        <v>101.88200000000002</v>
      </c>
      <c r="O57" s="256">
        <v>208.25</v>
      </c>
      <c r="P57" s="256">
        <v>120.58900000000001</v>
      </c>
      <c r="Q57" s="256">
        <v>63.236000000000004</v>
      </c>
      <c r="R57" s="256">
        <v>133.27200000000002</v>
      </c>
      <c r="S57" s="256">
        <v>88.903999999999996</v>
      </c>
      <c r="T57" s="256">
        <v>66.512999999999991</v>
      </c>
      <c r="U57" s="256">
        <v>161.839</v>
      </c>
      <c r="V57" s="3">
        <v>69.401999999999987</v>
      </c>
      <c r="W57" s="92">
        <f t="shared" si="67"/>
        <v>-0.57116640611966218</v>
      </c>
      <c r="Y57" s="183">
        <f t="shared" si="57"/>
        <v>3.3602242744063329</v>
      </c>
      <c r="Z57" s="259">
        <f t="shared" si="58"/>
        <v>8.6770833333333339</v>
      </c>
      <c r="AA57" s="259">
        <f t="shared" si="59"/>
        <v>4.960264900662251</v>
      </c>
      <c r="AB57" s="259">
        <f t="shared" si="60"/>
        <v>2.6307775512751173</v>
      </c>
      <c r="AC57" s="259">
        <f t="shared" si="61"/>
        <v>9.8741942653923065</v>
      </c>
      <c r="AD57" s="259">
        <f t="shared" si="62"/>
        <v>2.636536180308422</v>
      </c>
      <c r="AE57" s="259">
        <f t="shared" si="63"/>
        <v>7.8259795270031765</v>
      </c>
      <c r="AF57" s="259">
        <f t="shared" si="64"/>
        <v>9.4114328913700831</v>
      </c>
      <c r="AG57" s="165">
        <f t="shared" si="65"/>
        <v>16.453769559032708</v>
      </c>
      <c r="AH57" s="92">
        <f t="shared" si="68"/>
        <v>0.74827465158043815</v>
      </c>
      <c r="AJ57" s="164"/>
      <c r="AK57" s="164"/>
    </row>
    <row r="58" spans="1:37" ht="20.100000000000001" customHeight="1" x14ac:dyDescent="0.25">
      <c r="A58" s="178" t="s">
        <v>86</v>
      </c>
      <c r="B58" s="25">
        <v>733.11</v>
      </c>
      <c r="C58" s="256">
        <v>19</v>
      </c>
      <c r="D58" s="256">
        <v>777.31</v>
      </c>
      <c r="E58" s="256">
        <v>199.58</v>
      </c>
      <c r="F58" s="256">
        <v>112.44000000000001</v>
      </c>
      <c r="G58" s="256">
        <v>335.96999999999997</v>
      </c>
      <c r="H58" s="256">
        <v>208.92000000000002</v>
      </c>
      <c r="I58" s="256">
        <v>156.26000000000005</v>
      </c>
      <c r="J58" s="3">
        <v>103.26000000000002</v>
      </c>
      <c r="K58" s="92">
        <f t="shared" si="66"/>
        <v>-0.33917829258927434</v>
      </c>
      <c r="M58" s="163" t="s">
        <v>86</v>
      </c>
      <c r="N58" s="25">
        <v>248.68200000000002</v>
      </c>
      <c r="O58" s="256">
        <v>13.135</v>
      </c>
      <c r="P58" s="256">
        <v>170.39499999999998</v>
      </c>
      <c r="Q58" s="256">
        <v>85.355999999999995</v>
      </c>
      <c r="R58" s="256">
        <v>57.158000000000001</v>
      </c>
      <c r="S58" s="256">
        <v>62.073999999999998</v>
      </c>
      <c r="T58" s="256">
        <v>182.14699999999996</v>
      </c>
      <c r="U58" s="256">
        <v>90.742000000000004</v>
      </c>
      <c r="V58" s="3">
        <v>92.774000000000001</v>
      </c>
      <c r="W58" s="92">
        <f t="shared" si="67"/>
        <v>2.2393158625553727E-2</v>
      </c>
      <c r="Y58" s="183">
        <f t="shared" si="57"/>
        <v>3.3921512460613008</v>
      </c>
      <c r="Z58" s="259">
        <f t="shared" si="58"/>
        <v>6.9131578947368419</v>
      </c>
      <c r="AA58" s="259">
        <f t="shared" si="59"/>
        <v>2.1921112554836548</v>
      </c>
      <c r="AB58" s="259">
        <f t="shared" si="60"/>
        <v>4.2767812406052705</v>
      </c>
      <c r="AC58" s="259">
        <f t="shared" si="61"/>
        <v>5.0834222696549265</v>
      </c>
      <c r="AD58" s="259">
        <f t="shared" si="62"/>
        <v>1.8476054409619906</v>
      </c>
      <c r="AE58" s="259">
        <f t="shared" si="63"/>
        <v>8.7185046907907306</v>
      </c>
      <c r="AF58" s="259">
        <f t="shared" si="64"/>
        <v>5.8071163445539478</v>
      </c>
      <c r="AG58" s="165">
        <f t="shared" si="65"/>
        <v>8.9845051326747996</v>
      </c>
      <c r="AH58" s="92">
        <f t="shared" si="68"/>
        <v>0.54715431887302945</v>
      </c>
      <c r="AJ58" s="164"/>
      <c r="AK58" s="164"/>
    </row>
    <row r="59" spans="1:37" ht="20.100000000000001" customHeight="1" x14ac:dyDescent="0.25">
      <c r="A59" s="178" t="s">
        <v>87</v>
      </c>
      <c r="B59" s="25">
        <v>75.409999999999982</v>
      </c>
      <c r="C59" s="256">
        <v>202.55</v>
      </c>
      <c r="D59" s="256">
        <v>126.27000000000001</v>
      </c>
      <c r="E59" s="256">
        <v>192.72</v>
      </c>
      <c r="F59" s="256">
        <v>183.71</v>
      </c>
      <c r="G59" s="256">
        <v>506.25</v>
      </c>
      <c r="H59" s="256">
        <v>278.89</v>
      </c>
      <c r="I59" s="256">
        <v>2.5899999999999994</v>
      </c>
      <c r="J59" s="3">
        <v>285.61</v>
      </c>
      <c r="K59" s="92">
        <f t="shared" si="66"/>
        <v>109.27413127413132</v>
      </c>
      <c r="M59" s="163" t="s">
        <v>87</v>
      </c>
      <c r="N59" s="25">
        <v>26.283999999999999</v>
      </c>
      <c r="O59" s="256">
        <v>140.136</v>
      </c>
      <c r="P59" s="256">
        <v>62.427000000000007</v>
      </c>
      <c r="Q59" s="256">
        <v>148.22899999999998</v>
      </c>
      <c r="R59" s="256">
        <v>99.02600000000001</v>
      </c>
      <c r="S59" s="256">
        <v>189.15099999999995</v>
      </c>
      <c r="T59" s="256">
        <v>114.91000000000001</v>
      </c>
      <c r="U59" s="256">
        <v>15.391</v>
      </c>
      <c r="V59" s="3">
        <v>141.86100000000002</v>
      </c>
      <c r="W59" s="92">
        <f t="shared" si="67"/>
        <v>8.2171398869469172</v>
      </c>
      <c r="Y59" s="183">
        <f t="shared" si="57"/>
        <v>3.485479379392654</v>
      </c>
      <c r="Z59" s="259">
        <f t="shared" si="58"/>
        <v>6.9185880029622302</v>
      </c>
      <c r="AA59" s="259">
        <f t="shared" si="59"/>
        <v>4.9439296745070092</v>
      </c>
      <c r="AB59" s="259">
        <f t="shared" si="60"/>
        <v>7.6914176006641757</v>
      </c>
      <c r="AC59" s="259">
        <f t="shared" si="61"/>
        <v>5.3903434761308588</v>
      </c>
      <c r="AD59" s="259">
        <f t="shared" si="62"/>
        <v>3.7363160493827152</v>
      </c>
      <c r="AE59" s="259">
        <f t="shared" si="63"/>
        <v>4.120262469073829</v>
      </c>
      <c r="AF59" s="259">
        <f t="shared" si="64"/>
        <v>59.42471042471044</v>
      </c>
      <c r="AG59" s="165">
        <f t="shared" si="65"/>
        <v>4.9669479359966386</v>
      </c>
      <c r="AH59" s="92">
        <f t="shared" si="68"/>
        <v>-0.91641611880819129</v>
      </c>
      <c r="AJ59" s="164"/>
      <c r="AK59" s="164"/>
    </row>
    <row r="60" spans="1:37" ht="20.100000000000001" customHeight="1" x14ac:dyDescent="0.25">
      <c r="A60" s="178" t="s">
        <v>88</v>
      </c>
      <c r="B60" s="25">
        <v>240.72</v>
      </c>
      <c r="C60" s="256">
        <v>303.53000000000003</v>
      </c>
      <c r="D60" s="256">
        <v>1.4</v>
      </c>
      <c r="E60" s="256">
        <v>199.3</v>
      </c>
      <c r="F60" s="256">
        <v>162.61000000000001</v>
      </c>
      <c r="G60" s="256">
        <v>265.22999999999996</v>
      </c>
      <c r="H60" s="256">
        <v>74.89</v>
      </c>
      <c r="I60" s="256">
        <v>2.6999999999999997</v>
      </c>
      <c r="J60" s="3">
        <v>243.41000000000011</v>
      </c>
      <c r="K60" s="92">
        <f t="shared" si="66"/>
        <v>89.151851851851902</v>
      </c>
      <c r="M60" s="163" t="s">
        <v>88</v>
      </c>
      <c r="N60" s="25">
        <v>80.941000000000003</v>
      </c>
      <c r="O60" s="256">
        <v>133.739</v>
      </c>
      <c r="P60" s="256">
        <v>0.89600000000000013</v>
      </c>
      <c r="Q60" s="256">
        <v>99.911000000000001</v>
      </c>
      <c r="R60" s="256">
        <v>62.055999999999997</v>
      </c>
      <c r="S60" s="256">
        <v>42.978000000000009</v>
      </c>
      <c r="T60" s="256">
        <v>73.328000000000003</v>
      </c>
      <c r="U60" s="256">
        <v>7.7379999999999995</v>
      </c>
      <c r="V60" s="3">
        <v>45.496000000000002</v>
      </c>
      <c r="W60" s="92">
        <f t="shared" si="67"/>
        <v>4.8795554406823474</v>
      </c>
      <c r="Y60" s="183">
        <f t="shared" si="57"/>
        <v>3.3624543037554004</v>
      </c>
      <c r="Z60" s="259">
        <f t="shared" si="58"/>
        <v>4.4061213059664608</v>
      </c>
      <c r="AA60" s="259">
        <f t="shared" si="59"/>
        <v>6.4000000000000012</v>
      </c>
      <c r="AB60" s="259">
        <f t="shared" si="60"/>
        <v>5.0130958354239841</v>
      </c>
      <c r="AC60" s="259">
        <f t="shared" si="61"/>
        <v>3.816247463255642</v>
      </c>
      <c r="AD60" s="259">
        <f t="shared" si="62"/>
        <v>1.6204049315688276</v>
      </c>
      <c r="AE60" s="259">
        <f t="shared" si="63"/>
        <v>9.7914274268927759</v>
      </c>
      <c r="AF60" s="259">
        <f t="shared" si="64"/>
        <v>28.659259259259258</v>
      </c>
      <c r="AG60" s="165">
        <f t="shared" si="65"/>
        <v>1.8691097325500179</v>
      </c>
      <c r="AH60" s="92">
        <f t="shared" si="68"/>
        <v>-0.93478164541373676</v>
      </c>
      <c r="AJ60" s="164"/>
      <c r="AK60" s="164"/>
    </row>
    <row r="61" spans="1:37" ht="20.100000000000001" customHeight="1" x14ac:dyDescent="0.25">
      <c r="A61" s="178" t="s">
        <v>89</v>
      </c>
      <c r="B61" s="25">
        <v>134.53000000000003</v>
      </c>
      <c r="C61" s="256">
        <v>176.85999999999999</v>
      </c>
      <c r="D61" s="256">
        <v>203.78999999999996</v>
      </c>
      <c r="E61" s="256">
        <v>75.959999999999994</v>
      </c>
      <c r="F61" s="256">
        <v>86.76</v>
      </c>
      <c r="G61" s="256">
        <v>338.64999999999992</v>
      </c>
      <c r="H61" s="256">
        <v>107.72999999999999</v>
      </c>
      <c r="I61" s="256">
        <v>189.56000000000003</v>
      </c>
      <c r="J61" s="3">
        <v>163.65000000000006</v>
      </c>
      <c r="K61" s="92">
        <f t="shared" si="66"/>
        <v>-0.13668495463177865</v>
      </c>
      <c r="M61" s="163" t="s">
        <v>89</v>
      </c>
      <c r="N61" s="25">
        <v>62.047999999999995</v>
      </c>
      <c r="O61" s="256">
        <v>49.418999999999997</v>
      </c>
      <c r="P61" s="256">
        <v>115.30700000000002</v>
      </c>
      <c r="Q61" s="256">
        <v>48.548999999999999</v>
      </c>
      <c r="R61" s="256">
        <v>60.350999999999999</v>
      </c>
      <c r="S61" s="256">
        <v>250.62000000000003</v>
      </c>
      <c r="T61" s="256">
        <v>66.029999999999987</v>
      </c>
      <c r="U61" s="256">
        <v>58.631000000000007</v>
      </c>
      <c r="V61" s="3">
        <v>111.69199999999999</v>
      </c>
      <c r="W61" s="92">
        <f t="shared" si="67"/>
        <v>0.90499906192969559</v>
      </c>
      <c r="Y61" s="183">
        <f t="shared" ref="Y61:Z67" si="69">(N61/B61)*10</f>
        <v>4.6122054560321102</v>
      </c>
      <c r="Z61" s="259">
        <f t="shared" si="69"/>
        <v>2.7942440348298092</v>
      </c>
      <c r="AA61" s="259">
        <f t="shared" ref="AA61:AF63" si="70">IF(P61="","",(P61/D61)*10)</f>
        <v>5.6581284655773123</v>
      </c>
      <c r="AB61" s="259">
        <f t="shared" si="70"/>
        <v>6.3913902053712492</v>
      </c>
      <c r="AC61" s="259">
        <f t="shared" si="70"/>
        <v>6.9560857538035954</v>
      </c>
      <c r="AD61" s="259">
        <f t="shared" si="70"/>
        <v>7.400561051232839</v>
      </c>
      <c r="AE61" s="259">
        <f t="shared" si="70"/>
        <v>6.129211918685602</v>
      </c>
      <c r="AF61" s="259">
        <f t="shared" si="70"/>
        <v>3.0930048533445875</v>
      </c>
      <c r="AG61" s="165">
        <f t="shared" si="65"/>
        <v>6.8250534677665717</v>
      </c>
      <c r="AH61" s="92">
        <f t="shared" si="68"/>
        <v>1.2066093625383012</v>
      </c>
      <c r="AJ61" s="164"/>
      <c r="AK61" s="164"/>
    </row>
    <row r="62" spans="1:37" ht="20.100000000000001" customHeight="1" thickBot="1" x14ac:dyDescent="0.3">
      <c r="A62" s="179" t="s">
        <v>90</v>
      </c>
      <c r="B62" s="28">
        <v>93.24</v>
      </c>
      <c r="C62" s="257">
        <v>124.46000000000001</v>
      </c>
      <c r="D62" s="257">
        <v>113.12</v>
      </c>
      <c r="E62" s="257">
        <v>110.57000000000001</v>
      </c>
      <c r="F62" s="257">
        <v>72.960000000000008</v>
      </c>
      <c r="G62" s="257">
        <v>208.45</v>
      </c>
      <c r="H62" s="257">
        <v>87.240000000000009</v>
      </c>
      <c r="I62" s="257">
        <v>106.97</v>
      </c>
      <c r="J62" s="180">
        <v>115.35999999999999</v>
      </c>
      <c r="K62" s="95">
        <f t="shared" si="66"/>
        <v>7.8433205571655479E-2</v>
      </c>
      <c r="M62" s="166" t="s">
        <v>90</v>
      </c>
      <c r="N62" s="28">
        <v>30.416</v>
      </c>
      <c r="O62" s="257">
        <v>47.312999999999995</v>
      </c>
      <c r="P62" s="257">
        <v>23.595999999999997</v>
      </c>
      <c r="Q62" s="257">
        <v>78.717000000000013</v>
      </c>
      <c r="R62" s="257">
        <v>56.821999999999996</v>
      </c>
      <c r="S62" s="257">
        <v>94.972999999999999</v>
      </c>
      <c r="T62" s="257">
        <v>72.218000000000018</v>
      </c>
      <c r="U62" s="257">
        <v>81.169000000000011</v>
      </c>
      <c r="V62" s="180">
        <v>81.001999999999981</v>
      </c>
      <c r="W62" s="92">
        <f t="shared" si="67"/>
        <v>-2.0574357205340706E-3</v>
      </c>
      <c r="Y62" s="183">
        <f t="shared" si="69"/>
        <v>3.2621192621192625</v>
      </c>
      <c r="Z62" s="259">
        <f t="shared" si="69"/>
        <v>3.8014623172103477</v>
      </c>
      <c r="AA62" s="259">
        <f t="shared" si="70"/>
        <v>2.0859264497878356</v>
      </c>
      <c r="AB62" s="259">
        <f t="shared" si="70"/>
        <v>7.1192005064664921</v>
      </c>
      <c r="AC62" s="259">
        <f t="shared" si="70"/>
        <v>7.7881030701754375</v>
      </c>
      <c r="AD62" s="259">
        <f t="shared" si="70"/>
        <v>4.5561525545694419</v>
      </c>
      <c r="AE62" s="259">
        <f t="shared" si="70"/>
        <v>8.2780834479596539</v>
      </c>
      <c r="AF62" s="259">
        <f t="shared" si="70"/>
        <v>7.588015331401329</v>
      </c>
      <c r="AG62" s="165">
        <f t="shared" si="65"/>
        <v>7.0216712898751723</v>
      </c>
      <c r="AH62" s="92">
        <f t="shared" si="68"/>
        <v>-7.4636649610138064E-2</v>
      </c>
      <c r="AJ62" s="164"/>
      <c r="AK62" s="164"/>
    </row>
    <row r="63" spans="1:37" ht="20.100000000000001" customHeight="1" thickBot="1" x14ac:dyDescent="0.3">
      <c r="A63" s="52" t="s">
        <v>223</v>
      </c>
      <c r="B63" s="279">
        <f>SUM(B51:B62)</f>
        <v>2743.56</v>
      </c>
      <c r="C63" s="280">
        <f t="shared" ref="C63:J63" si="71">SUM(C51:C62)</f>
        <v>2573.9700000000003</v>
      </c>
      <c r="D63" s="280">
        <f t="shared" si="71"/>
        <v>3093.1899999999996</v>
      </c>
      <c r="E63" s="280">
        <f t="shared" si="71"/>
        <v>3236.6499999999996</v>
      </c>
      <c r="F63" s="280">
        <f t="shared" si="71"/>
        <v>2587.84</v>
      </c>
      <c r="G63" s="280">
        <f t="shared" si="71"/>
        <v>3019.55</v>
      </c>
      <c r="H63" s="280">
        <f t="shared" si="71"/>
        <v>2289.8599999999997</v>
      </c>
      <c r="I63" s="280">
        <f t="shared" si="71"/>
        <v>1443.8700000000001</v>
      </c>
      <c r="J63" s="281">
        <f t="shared" si="71"/>
        <v>2007.7000000000003</v>
      </c>
      <c r="K63" s="104">
        <f t="shared" si="66"/>
        <v>0.39049914465983787</v>
      </c>
      <c r="M63" s="163"/>
      <c r="N63" s="279">
        <f>SUM(N51:N62)</f>
        <v>899.43600000000015</v>
      </c>
      <c r="O63" s="280">
        <f t="shared" ref="O63:V63" si="72">SUM(O51:O62)</f>
        <v>1170.3490000000002</v>
      </c>
      <c r="P63" s="280">
        <f t="shared" si="72"/>
        <v>1022.7370000000001</v>
      </c>
      <c r="Q63" s="280">
        <f t="shared" si="72"/>
        <v>1030.066</v>
      </c>
      <c r="R63" s="280">
        <f t="shared" si="72"/>
        <v>1010.02</v>
      </c>
      <c r="S63" s="280">
        <f t="shared" si="72"/>
        <v>1183.202</v>
      </c>
      <c r="T63" s="280">
        <f t="shared" si="72"/>
        <v>1121.55</v>
      </c>
      <c r="U63" s="280">
        <f t="shared" si="72"/>
        <v>1027.1999999999998</v>
      </c>
      <c r="V63" s="281">
        <f t="shared" si="72"/>
        <v>1322.7620000000002</v>
      </c>
      <c r="W63" s="104">
        <f t="shared" si="67"/>
        <v>0.28773559190031189</v>
      </c>
      <c r="Y63" s="284">
        <f t="shared" si="69"/>
        <v>3.2783536718715833</v>
      </c>
      <c r="Z63" s="285">
        <f t="shared" si="69"/>
        <v>4.5468634055563975</v>
      </c>
      <c r="AA63" s="285">
        <f t="shared" si="70"/>
        <v>3.3064150601805906</v>
      </c>
      <c r="AB63" s="285">
        <f t="shared" si="70"/>
        <v>3.1825066040504844</v>
      </c>
      <c r="AC63" s="285">
        <f t="shared" si="70"/>
        <v>3.9029460863113634</v>
      </c>
      <c r="AD63" s="285">
        <f t="shared" si="70"/>
        <v>3.9184712953916971</v>
      </c>
      <c r="AE63" s="285">
        <f t="shared" si="70"/>
        <v>4.8978976880682668</v>
      </c>
      <c r="AF63" s="285">
        <f t="shared" si="70"/>
        <v>7.1142138835213675</v>
      </c>
      <c r="AG63" s="286">
        <f t="shared" si="65"/>
        <v>6.5884444887184337</v>
      </c>
      <c r="AH63" s="104">
        <f t="shared" si="68"/>
        <v>-7.3904074773570125E-2</v>
      </c>
      <c r="AJ63" s="164"/>
      <c r="AK63" s="164"/>
    </row>
    <row r="64" spans="1:37" ht="20.100000000000001" customHeight="1" x14ac:dyDescent="0.25">
      <c r="A64" s="178" t="s">
        <v>91</v>
      </c>
      <c r="B64" s="25">
        <f>SUM(B51:B53)</f>
        <v>510.83</v>
      </c>
      <c r="C64" s="256">
        <f>SUM(C51:C53)</f>
        <v>1024.79</v>
      </c>
      <c r="D64" s="256">
        <f>SUM(D51:D53)</f>
        <v>450.64</v>
      </c>
      <c r="E64" s="256">
        <f t="shared" ref="E64:I64" si="73">SUM(E51:E53)</f>
        <v>1578.6399999999999</v>
      </c>
      <c r="F64" s="256">
        <f t="shared" si="73"/>
        <v>623.19000000000005</v>
      </c>
      <c r="G64" s="256">
        <f t="shared" si="73"/>
        <v>256.62</v>
      </c>
      <c r="H64" s="256">
        <f t="shared" si="73"/>
        <v>278.10999999999996</v>
      </c>
      <c r="I64" s="256">
        <f t="shared" si="73"/>
        <v>682.05000000000007</v>
      </c>
      <c r="J64" s="3">
        <f>IF(J53="","",SUM(J51:J53))</f>
        <v>363.4</v>
      </c>
      <c r="K64" s="104">
        <f t="shared" si="66"/>
        <v>-0.46719448720768281</v>
      </c>
      <c r="M64" s="162" t="s">
        <v>91</v>
      </c>
      <c r="N64" s="25">
        <f>SUM(N51:N53)</f>
        <v>176.74100000000001</v>
      </c>
      <c r="O64" s="255">
        <f t="shared" ref="O64:U64" si="74">SUM(O51:O53)</f>
        <v>391.447</v>
      </c>
      <c r="P64" s="255">
        <f t="shared" si="74"/>
        <v>211.98399999999998</v>
      </c>
      <c r="Q64" s="255">
        <f t="shared" si="74"/>
        <v>232.916</v>
      </c>
      <c r="R64" s="255">
        <f t="shared" si="74"/>
        <v>266.57599999999996</v>
      </c>
      <c r="S64" s="255">
        <f t="shared" si="74"/>
        <v>129.57999999999998</v>
      </c>
      <c r="T64" s="255">
        <f t="shared" si="74"/>
        <v>229.95</v>
      </c>
      <c r="U64" s="255">
        <f t="shared" si="74"/>
        <v>393.07100000000003</v>
      </c>
      <c r="V64" s="3">
        <f>IF(V53="","",SUM(V51:V53))</f>
        <v>307.45100000000002</v>
      </c>
      <c r="W64" s="104">
        <f t="shared" si="67"/>
        <v>-0.21782324312910389</v>
      </c>
      <c r="Y64" s="181">
        <f t="shared" si="69"/>
        <v>3.4598790204177519</v>
      </c>
      <c r="Z64" s="258">
        <f t="shared" si="69"/>
        <v>3.819777710555333</v>
      </c>
      <c r="AA64" s="258">
        <f t="shared" ref="AA64:AF66" si="75">(P64/D64)*10</f>
        <v>4.7040653293094268</v>
      </c>
      <c r="AB64" s="258">
        <f t="shared" si="75"/>
        <v>1.4754218821263874</v>
      </c>
      <c r="AC64" s="258">
        <f t="shared" si="75"/>
        <v>4.2776039410131732</v>
      </c>
      <c r="AD64" s="258">
        <f t="shared" si="75"/>
        <v>5.0494895175746235</v>
      </c>
      <c r="AE64" s="258">
        <f t="shared" si="75"/>
        <v>8.2683110999244906</v>
      </c>
      <c r="AF64" s="258">
        <f t="shared" si="75"/>
        <v>5.7630818854922659</v>
      </c>
      <c r="AG64" s="182">
        <f t="shared" si="65"/>
        <v>8.4604017611447464</v>
      </c>
      <c r="AH64" s="104">
        <f t="shared" si="68"/>
        <v>0.46803427909684875</v>
      </c>
    </row>
    <row r="65" spans="1:34" ht="20.100000000000001" customHeight="1" x14ac:dyDescent="0.25">
      <c r="A65" s="178" t="s">
        <v>92</v>
      </c>
      <c r="B65" s="25">
        <f>SUM(B54:B56)</f>
        <v>652.52</v>
      </c>
      <c r="C65" s="256">
        <f>SUM(C54:C56)</f>
        <v>482.78000000000003</v>
      </c>
      <c r="D65" s="256">
        <f>SUM(D54:D56)</f>
        <v>1177.5499999999997</v>
      </c>
      <c r="E65" s="256">
        <f t="shared" ref="E65:I65" si="76">SUM(E54:E56)</f>
        <v>639.50999999999988</v>
      </c>
      <c r="F65" s="256">
        <f t="shared" si="76"/>
        <v>1211.1999999999998</v>
      </c>
      <c r="G65" s="256">
        <f t="shared" si="76"/>
        <v>771.18000000000006</v>
      </c>
      <c r="H65" s="256">
        <f t="shared" si="76"/>
        <v>1169.0899999999999</v>
      </c>
      <c r="I65" s="256">
        <f t="shared" si="76"/>
        <v>131.77999999999997</v>
      </c>
      <c r="J65" s="3">
        <f>IF(J56="","",SUM(J54:J56))</f>
        <v>690.83</v>
      </c>
      <c r="K65" s="92">
        <f t="shared" si="66"/>
        <v>4.2422977690089558</v>
      </c>
      <c r="M65" s="163" t="s">
        <v>92</v>
      </c>
      <c r="N65" s="25">
        <f>SUM(N54:N56)</f>
        <v>172.44200000000001</v>
      </c>
      <c r="O65" s="256">
        <f t="shared" ref="O65:U65" si="77">SUM(O54:O56)</f>
        <v>186.90999999999997</v>
      </c>
      <c r="P65" s="256">
        <f t="shared" si="77"/>
        <v>317.54300000000001</v>
      </c>
      <c r="Q65" s="256">
        <f t="shared" si="77"/>
        <v>273.15200000000004</v>
      </c>
      <c r="R65" s="256">
        <f t="shared" si="77"/>
        <v>274.7589999999999</v>
      </c>
      <c r="S65" s="256">
        <f t="shared" si="77"/>
        <v>324.92199999999997</v>
      </c>
      <c r="T65" s="256">
        <f t="shared" si="77"/>
        <v>316.45400000000001</v>
      </c>
      <c r="U65" s="256">
        <f t="shared" si="77"/>
        <v>218.61900000000003</v>
      </c>
      <c r="V65" s="3">
        <f>IF(V56="","",SUM(V54:V56))</f>
        <v>473.084</v>
      </c>
      <c r="W65" s="92">
        <f t="shared" si="67"/>
        <v>1.1639656205544804</v>
      </c>
      <c r="Y65" s="183">
        <f t="shared" si="69"/>
        <v>2.6427082694783306</v>
      </c>
      <c r="Z65" s="259">
        <f t="shared" si="69"/>
        <v>3.8715356891337658</v>
      </c>
      <c r="AA65" s="259">
        <f t="shared" si="75"/>
        <v>2.6966413315782778</v>
      </c>
      <c r="AB65" s="259">
        <f t="shared" si="75"/>
        <v>4.2712701912401698</v>
      </c>
      <c r="AC65" s="259">
        <f t="shared" si="75"/>
        <v>2.2684857992073972</v>
      </c>
      <c r="AD65" s="259">
        <f t="shared" si="75"/>
        <v>4.2133094737934069</v>
      </c>
      <c r="AE65" s="259">
        <f t="shared" si="75"/>
        <v>2.7068403630173901</v>
      </c>
      <c r="AF65" s="259">
        <f t="shared" si="75"/>
        <v>16.589694946122332</v>
      </c>
      <c r="AG65" s="165">
        <f t="shared" si="65"/>
        <v>6.8480523428339826</v>
      </c>
      <c r="AH65" s="92">
        <f t="shared" si="68"/>
        <v>-0.5872104722194037</v>
      </c>
    </row>
    <row r="66" spans="1:34" ht="20.100000000000001" customHeight="1" x14ac:dyDescent="0.25">
      <c r="A66" s="178" t="s">
        <v>93</v>
      </c>
      <c r="B66" s="25">
        <f>SUM(B57:B59)</f>
        <v>1111.72</v>
      </c>
      <c r="C66" s="256">
        <f>SUM(C57:C59)</f>
        <v>461.55</v>
      </c>
      <c r="D66" s="256">
        <f>SUM(D57:D59)</f>
        <v>1146.69</v>
      </c>
      <c r="E66" s="256">
        <f t="shared" ref="E66:I66" si="78">SUM(E57:E59)</f>
        <v>632.67000000000007</v>
      </c>
      <c r="F66" s="256">
        <f t="shared" si="78"/>
        <v>431.12000000000012</v>
      </c>
      <c r="G66" s="256">
        <f t="shared" si="78"/>
        <v>1179.42</v>
      </c>
      <c r="H66" s="256">
        <f t="shared" si="78"/>
        <v>572.79999999999995</v>
      </c>
      <c r="I66" s="256">
        <f t="shared" si="78"/>
        <v>330.81000000000006</v>
      </c>
      <c r="J66" s="3">
        <f>IF(J59="","",SUM(J57:J59))</f>
        <v>431.05000000000007</v>
      </c>
      <c r="K66" s="92">
        <f t="shared" si="66"/>
        <v>0.30301381457634291</v>
      </c>
      <c r="M66" s="163" t="s">
        <v>93</v>
      </c>
      <c r="N66" s="25">
        <f>SUM(N57:N59)</f>
        <v>376.84800000000001</v>
      </c>
      <c r="O66" s="256">
        <f t="shared" ref="O66:U66" si="79">SUM(O57:O59)</f>
        <v>361.52099999999996</v>
      </c>
      <c r="P66" s="256">
        <f t="shared" si="79"/>
        <v>353.411</v>
      </c>
      <c r="Q66" s="256">
        <f t="shared" si="79"/>
        <v>296.82099999999997</v>
      </c>
      <c r="R66" s="256">
        <f t="shared" si="79"/>
        <v>289.45600000000002</v>
      </c>
      <c r="S66" s="256">
        <f t="shared" si="79"/>
        <v>340.12899999999996</v>
      </c>
      <c r="T66" s="256">
        <f t="shared" si="79"/>
        <v>363.57</v>
      </c>
      <c r="U66" s="256">
        <f t="shared" si="79"/>
        <v>267.97200000000004</v>
      </c>
      <c r="V66" s="3">
        <f>IF(V59="","",SUM(V57:V59))</f>
        <v>304.03700000000003</v>
      </c>
      <c r="W66" s="92">
        <f t="shared" si="67"/>
        <v>0.13458495663726058</v>
      </c>
      <c r="Y66" s="183">
        <f t="shared" si="69"/>
        <v>3.3897744036268125</v>
      </c>
      <c r="Z66" s="259">
        <f t="shared" si="69"/>
        <v>7.8327591810204735</v>
      </c>
      <c r="AA66" s="259">
        <f t="shared" si="75"/>
        <v>3.0820099590996692</v>
      </c>
      <c r="AB66" s="259">
        <f t="shared" si="75"/>
        <v>4.691561161426967</v>
      </c>
      <c r="AC66" s="259">
        <f t="shared" si="75"/>
        <v>6.7140471330488012</v>
      </c>
      <c r="AD66" s="259">
        <f t="shared" si="75"/>
        <v>2.883866646317681</v>
      </c>
      <c r="AE66" s="259">
        <f t="shared" si="75"/>
        <v>6.3472416201117321</v>
      </c>
      <c r="AF66" s="259">
        <f t="shared" si="75"/>
        <v>8.1004806384329378</v>
      </c>
      <c r="AG66" s="165">
        <f t="shared" si="65"/>
        <v>7.0534044774388116</v>
      </c>
      <c r="AH66" s="92">
        <f t="shared" si="68"/>
        <v>-0.12926099175229758</v>
      </c>
    </row>
    <row r="67" spans="1:34" ht="20.100000000000001" customHeight="1" thickBot="1" x14ac:dyDescent="0.3">
      <c r="A67" s="179" t="s">
        <v>94</v>
      </c>
      <c r="B67" s="28">
        <f>SUM(B60:B62)</f>
        <v>468.49</v>
      </c>
      <c r="C67" s="257">
        <f>SUM(C60:C62)</f>
        <v>604.85</v>
      </c>
      <c r="D67" s="257">
        <f>IF(D62="","",SUM(D60:D62))</f>
        <v>318.30999999999995</v>
      </c>
      <c r="E67" s="257">
        <f t="shared" ref="E67:J67" si="80">IF(E62="","",SUM(E60:E62))</f>
        <v>385.83</v>
      </c>
      <c r="F67" s="257">
        <f t="shared" si="80"/>
        <v>322.33000000000004</v>
      </c>
      <c r="G67" s="257">
        <f t="shared" si="80"/>
        <v>812.32999999999993</v>
      </c>
      <c r="H67" s="257">
        <f t="shared" si="80"/>
        <v>269.86</v>
      </c>
      <c r="I67" s="257">
        <f t="shared" si="80"/>
        <v>299.23</v>
      </c>
      <c r="J67" s="180">
        <f t="shared" si="80"/>
        <v>522.42000000000019</v>
      </c>
      <c r="K67" s="95">
        <f t="shared" si="66"/>
        <v>0.74588109481001286</v>
      </c>
      <c r="M67" s="166" t="s">
        <v>94</v>
      </c>
      <c r="N67" s="28">
        <f>SUM(N60:N62)</f>
        <v>173.405</v>
      </c>
      <c r="O67" s="257">
        <f t="shared" ref="O67:U67" si="81">SUM(O60:O62)</f>
        <v>230.471</v>
      </c>
      <c r="P67" s="257">
        <f t="shared" si="81"/>
        <v>139.79900000000001</v>
      </c>
      <c r="Q67" s="257">
        <f t="shared" si="81"/>
        <v>227.17700000000002</v>
      </c>
      <c r="R67" s="257">
        <f t="shared" si="81"/>
        <v>179.22899999999998</v>
      </c>
      <c r="S67" s="257">
        <f t="shared" si="81"/>
        <v>388.57100000000008</v>
      </c>
      <c r="T67" s="257">
        <f t="shared" si="81"/>
        <v>211.57600000000002</v>
      </c>
      <c r="U67" s="257">
        <f t="shared" si="81"/>
        <v>147.53800000000001</v>
      </c>
      <c r="V67" s="180">
        <f>IF(V62="","",SUM(V60:V62))</f>
        <v>238.18999999999997</v>
      </c>
      <c r="W67" s="95">
        <f t="shared" si="67"/>
        <v>0.61443153628217784</v>
      </c>
      <c r="Y67" s="184">
        <f t="shared" si="69"/>
        <v>3.7013596875066703</v>
      </c>
      <c r="Z67" s="260">
        <f t="shared" si="69"/>
        <v>3.8103827395221956</v>
      </c>
      <c r="AA67" s="260">
        <f t="shared" ref="AA67:AF67" si="82">IF(P62="","",(P67/D67)*10)</f>
        <v>4.3919135434010883</v>
      </c>
      <c r="AB67" s="260">
        <f t="shared" si="82"/>
        <v>5.8880076717725425</v>
      </c>
      <c r="AC67" s="260">
        <f t="shared" si="82"/>
        <v>5.5604194459094707</v>
      </c>
      <c r="AD67" s="260">
        <f t="shared" si="82"/>
        <v>4.7834131449041664</v>
      </c>
      <c r="AE67" s="260">
        <f t="shared" si="82"/>
        <v>7.840213444008004</v>
      </c>
      <c r="AF67" s="260">
        <f t="shared" si="82"/>
        <v>4.9305885105103098</v>
      </c>
      <c r="AG67" s="185">
        <f t="shared" si="65"/>
        <v>4.5593583706596199</v>
      </c>
      <c r="AH67" s="95">
        <f t="shared" si="68"/>
        <v>-7.5291243440687772E-2</v>
      </c>
    </row>
    <row r="69" spans="1:34" x14ac:dyDescent="0.25">
      <c r="N69" s="176"/>
      <c r="O69" s="176"/>
      <c r="P69" s="176"/>
      <c r="Q69" s="176"/>
      <c r="R69" s="176"/>
      <c r="S69" s="176"/>
      <c r="T69" s="176"/>
      <c r="U69" s="176"/>
      <c r="V69" s="176"/>
    </row>
    <row r="70" spans="1:34" x14ac:dyDescent="0.25">
      <c r="B70" s="176"/>
      <c r="C70" s="176"/>
      <c r="D70" s="176"/>
      <c r="E70" s="176"/>
      <c r="F70" s="176"/>
      <c r="G70" s="176"/>
      <c r="H70" s="176"/>
      <c r="I70" s="176"/>
      <c r="J70" s="176"/>
    </row>
  </sheetData>
  <mergeCells count="24">
    <mergeCell ref="N48:V48"/>
    <mergeCell ref="W48:W49"/>
    <mergeCell ref="Y48:AG48"/>
    <mergeCell ref="AH48:AH49"/>
    <mergeCell ref="A48:A49"/>
    <mergeCell ref="B48:J48"/>
    <mergeCell ref="K48:K49"/>
    <mergeCell ref="M48:M49"/>
    <mergeCell ref="Y26:AG26"/>
    <mergeCell ref="AH26:AH27"/>
    <mergeCell ref="A26:A27"/>
    <mergeCell ref="B26:J26"/>
    <mergeCell ref="K26:K27"/>
    <mergeCell ref="M26:M27"/>
    <mergeCell ref="N26:V26"/>
    <mergeCell ref="W26:W27"/>
    <mergeCell ref="N4:V4"/>
    <mergeCell ref="W4:W5"/>
    <mergeCell ref="Y4:AG4"/>
    <mergeCell ref="AH4:AH5"/>
    <mergeCell ref="A4:A5"/>
    <mergeCell ref="B4:J4"/>
    <mergeCell ref="K4:K5"/>
    <mergeCell ref="M4:M5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4294967292" r:id="rId1"/>
  <ignoredErrors>
    <ignoredError sqref="B42:J45 N42:V45 B64:J67 N64:V67 N20:V23 N41:P41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A0B8392A-5F18-4656-A967-728CC36183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K7:K23</xm:sqref>
        </x14:conditionalFormatting>
        <x14:conditionalFormatting xmlns:xm="http://schemas.microsoft.com/office/excel/2006/main">
          <x14:cfRule type="iconSet" priority="16" id="{3AB780F1-0126-4896-BB61-62B7BD7867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AH7:AH23</xm:sqref>
        </x14:conditionalFormatting>
        <x14:conditionalFormatting xmlns:xm="http://schemas.microsoft.com/office/excel/2006/main">
          <x14:cfRule type="iconSet" priority="14" id="{BDEDE4A8-32C3-4814-9F1E-5A3E9C7392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W7:W23</xm:sqref>
        </x14:conditionalFormatting>
        <x14:conditionalFormatting xmlns:xm="http://schemas.microsoft.com/office/excel/2006/main">
          <x14:cfRule type="iconSet" priority="12" id="{D4A6CDAA-B8DF-4A2E-8F2B-2AC9A56705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K29:K45</xm:sqref>
        </x14:conditionalFormatting>
        <x14:conditionalFormatting xmlns:xm="http://schemas.microsoft.com/office/excel/2006/main">
          <x14:cfRule type="iconSet" priority="10" id="{2E570351-B27E-4800-8DF4-EB029E25F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AH29:AH45</xm:sqref>
        </x14:conditionalFormatting>
        <x14:conditionalFormatting xmlns:xm="http://schemas.microsoft.com/office/excel/2006/main">
          <x14:cfRule type="iconSet" priority="8" id="{8B06DD77-01FC-4286-B684-9DD7F2C228C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W29:W45</xm:sqref>
        </x14:conditionalFormatting>
        <x14:conditionalFormatting xmlns:xm="http://schemas.microsoft.com/office/excel/2006/main">
          <x14:cfRule type="iconSet" priority="6" id="{3C28E215-595C-4579-8060-BECCF53FCCD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K51:K67</xm:sqref>
        </x14:conditionalFormatting>
        <x14:conditionalFormatting xmlns:xm="http://schemas.microsoft.com/office/excel/2006/main">
          <x14:cfRule type="iconSet" priority="4" id="{8C38FA28-7E42-4776-8A3E-E85B08F737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AH51:AH67</xm:sqref>
        </x14:conditionalFormatting>
        <x14:conditionalFormatting xmlns:xm="http://schemas.microsoft.com/office/excel/2006/main">
          <x14:cfRule type="iconSet" priority="2" id="{D13A5D0D-BE92-4C44-A079-7E5254D71C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W51:W67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S57"/>
  <sheetViews>
    <sheetView showGridLines="0" topLeftCell="A49" workbookViewId="0">
      <selection activeCell="M59" sqref="M59"/>
    </sheetView>
  </sheetViews>
  <sheetFormatPr defaultRowHeight="15" x14ac:dyDescent="0.25"/>
  <cols>
    <col min="1" max="1" width="3.140625" customWidth="1"/>
    <col min="2" max="2" width="28.7109375" customWidth="1"/>
    <col min="7" max="8" width="9.85546875" style="65" customWidth="1"/>
    <col min="9" max="9" width="1.85546875" customWidth="1"/>
    <col min="14" max="15" width="9.85546875" style="65" customWidth="1"/>
    <col min="16" max="16" width="1.85546875" customWidth="1"/>
    <col min="18" max="18" width="9.140625" style="51"/>
    <col min="19" max="19" width="9.85546875" style="65" customWidth="1"/>
  </cols>
  <sheetData>
    <row r="1" spans="1:19" ht="15.75" x14ac:dyDescent="0.25">
      <c r="A1" s="6" t="s">
        <v>25</v>
      </c>
    </row>
    <row r="3" spans="1:19" ht="8.25" customHeight="1" thickBot="1" x14ac:dyDescent="0.3">
      <c r="S3" s="91"/>
    </row>
    <row r="4" spans="1:19" x14ac:dyDescent="0.25">
      <c r="A4" s="379" t="s">
        <v>3</v>
      </c>
      <c r="B4" s="401"/>
      <c r="C4" s="404" t="s">
        <v>1</v>
      </c>
      <c r="D4" s="405"/>
      <c r="E4" s="399" t="s">
        <v>13</v>
      </c>
      <c r="F4" s="399"/>
      <c r="G4" s="404" t="s">
        <v>14</v>
      </c>
      <c r="H4" s="400"/>
      <c r="J4" s="406">
        <v>1000</v>
      </c>
      <c r="K4" s="399"/>
      <c r="L4" s="397" t="s">
        <v>13</v>
      </c>
      <c r="M4" s="398"/>
      <c r="N4" s="399" t="s">
        <v>14</v>
      </c>
      <c r="O4" s="400"/>
      <c r="Q4" s="410" t="s">
        <v>23</v>
      </c>
      <c r="R4" s="399"/>
      <c r="S4" s="208" t="s">
        <v>0</v>
      </c>
    </row>
    <row r="5" spans="1:19" x14ac:dyDescent="0.25">
      <c r="A5" s="402"/>
      <c r="B5" s="403"/>
      <c r="C5" s="407" t="s">
        <v>184</v>
      </c>
      <c r="D5" s="408"/>
      <c r="E5" s="395" t="str">
        <f>C5</f>
        <v>jan-dez</v>
      </c>
      <c r="F5" s="395"/>
      <c r="G5" s="407" t="s">
        <v>111</v>
      </c>
      <c r="H5" s="396"/>
      <c r="J5" s="409" t="str">
        <f>C5</f>
        <v>jan-dez</v>
      </c>
      <c r="K5" s="395"/>
      <c r="L5" s="393" t="str">
        <f>C5</f>
        <v>jan-dez</v>
      </c>
      <c r="M5" s="394"/>
      <c r="N5" s="395" t="s">
        <v>111</v>
      </c>
      <c r="O5" s="396"/>
      <c r="Q5" s="409" t="str">
        <f>C5</f>
        <v>jan-dez</v>
      </c>
      <c r="R5" s="408"/>
      <c r="S5" s="209" t="s">
        <v>112</v>
      </c>
    </row>
    <row r="6" spans="1:19" ht="19.5" customHeight="1" x14ac:dyDescent="0.25">
      <c r="A6" s="402"/>
      <c r="B6" s="403"/>
      <c r="C6" s="221">
        <v>2017</v>
      </c>
      <c r="D6" s="219">
        <v>2018</v>
      </c>
      <c r="E6" s="216">
        <f>C6</f>
        <v>2017</v>
      </c>
      <c r="F6" s="219">
        <f>D6</f>
        <v>2018</v>
      </c>
      <c r="G6" s="221" t="s">
        <v>1</v>
      </c>
      <c r="H6" s="222" t="s">
        <v>15</v>
      </c>
      <c r="J6" s="22">
        <f>C6</f>
        <v>2017</v>
      </c>
      <c r="K6" s="220">
        <f>D6</f>
        <v>2018</v>
      </c>
      <c r="L6" s="218">
        <f>E6</f>
        <v>2017</v>
      </c>
      <c r="M6" s="219">
        <f>D6</f>
        <v>2018</v>
      </c>
      <c r="N6" s="217">
        <v>1000</v>
      </c>
      <c r="O6" s="222" t="s">
        <v>15</v>
      </c>
      <c r="Q6" s="66">
        <f>C6</f>
        <v>2017</v>
      </c>
      <c r="R6" s="220">
        <f>D6</f>
        <v>2018</v>
      </c>
      <c r="S6" s="209" t="s">
        <v>24</v>
      </c>
    </row>
    <row r="7" spans="1:19" ht="20.100000000000001" customHeight="1" x14ac:dyDescent="0.25">
      <c r="A7" s="14" t="s">
        <v>4</v>
      </c>
      <c r="B7" s="1"/>
      <c r="C7" s="25">
        <v>596827.40000000049</v>
      </c>
      <c r="D7" s="223">
        <v>620850.21000000043</v>
      </c>
      <c r="E7" s="31">
        <f t="shared" ref="E7:E18" si="0">C7/$C$19</f>
        <v>0.19939757634753244</v>
      </c>
      <c r="F7" s="229">
        <f t="shared" ref="F7:F18" si="1">D7/$D$19</f>
        <v>0.20933881568752083</v>
      </c>
      <c r="G7" s="87">
        <f>(D7-C7)/C7</f>
        <v>4.0250849743158443E-2</v>
      </c>
      <c r="H7" s="83">
        <f>(F7-E7)/E7</f>
        <v>4.9856369982459986E-2</v>
      </c>
      <c r="J7" s="25">
        <v>185654.33100000021</v>
      </c>
      <c r="K7" s="223">
        <v>193609.35799999998</v>
      </c>
      <c r="L7" s="31">
        <f t="shared" ref="L7:L18" si="2">J7/$J$19</f>
        <v>0.23813663050641937</v>
      </c>
      <c r="M7" s="229">
        <f t="shared" ref="M7:M18" si="3">K7/$K$19</f>
        <v>0.24100713157417258</v>
      </c>
      <c r="N7" s="87">
        <f>(K7-J7)/J7</f>
        <v>4.2848593712579534E-2</v>
      </c>
      <c r="O7" s="83">
        <f>(M7-L7)/L7</f>
        <v>1.2054008917690796E-2</v>
      </c>
      <c r="Q7" s="49">
        <f>(J7/C7)*10</f>
        <v>3.1106871266299114</v>
      </c>
      <c r="R7" s="236">
        <f>(K7/D7)*10</f>
        <v>3.1184552228789593</v>
      </c>
      <c r="S7" s="92">
        <f>(R7-Q7)/Q7</f>
        <v>2.4972284041512465E-3</v>
      </c>
    </row>
    <row r="8" spans="1:19" ht="20.100000000000001" customHeight="1" x14ac:dyDescent="0.25">
      <c r="A8" s="14" t="s">
        <v>5</v>
      </c>
      <c r="B8" s="1"/>
      <c r="C8" s="25">
        <v>510472.58000000025</v>
      </c>
      <c r="D8" s="223">
        <v>504084.94000000012</v>
      </c>
      <c r="E8" s="31">
        <f t="shared" si="0"/>
        <v>0.17054678663190032</v>
      </c>
      <c r="F8" s="229">
        <f t="shared" si="1"/>
        <v>0.16996780003588136</v>
      </c>
      <c r="G8" s="87">
        <f>(D8-C8)/C8</f>
        <v>-1.2513189249068241E-2</v>
      </c>
      <c r="H8" s="83">
        <f>(F8-E8)/E8</f>
        <v>-3.3948842276847807E-3</v>
      </c>
      <c r="J8" s="25">
        <v>128506.85400000001</v>
      </c>
      <c r="K8" s="223">
        <v>129926.91400000002</v>
      </c>
      <c r="L8" s="31">
        <f t="shared" si="2"/>
        <v>0.16483423275776068</v>
      </c>
      <c r="M8" s="229">
        <f t="shared" si="3"/>
        <v>0.16173450075395743</v>
      </c>
      <c r="N8" s="87">
        <f>(K8-J8)/J8</f>
        <v>1.1050461168398163E-2</v>
      </c>
      <c r="O8" s="83">
        <f>(M8-L8)/L8</f>
        <v>-1.8805147158713099E-2</v>
      </c>
      <c r="Q8" s="49">
        <f t="shared" ref="Q8:Q18" si="4">(J8/C8)*10</f>
        <v>2.5174095345140763</v>
      </c>
      <c r="R8" s="236">
        <f t="shared" ref="R8:R18" si="5">(K8/D8)*10</f>
        <v>2.5774805730161265</v>
      </c>
      <c r="S8" s="92">
        <f t="shared" ref="S8:S19" si="6">(R8-Q8)/Q8</f>
        <v>2.386224318231377E-2</v>
      </c>
    </row>
    <row r="9" spans="1:19" ht="20.100000000000001" customHeight="1" x14ac:dyDescent="0.25">
      <c r="A9" s="33" t="s">
        <v>42</v>
      </c>
      <c r="B9" s="21"/>
      <c r="C9" s="27">
        <f>C10+C11</f>
        <v>1159454.4000000011</v>
      </c>
      <c r="D9" s="224">
        <f>D10+D11</f>
        <v>1144316.330000001</v>
      </c>
      <c r="E9" s="34">
        <f t="shared" si="0"/>
        <v>0.38736893990705257</v>
      </c>
      <c r="F9" s="230">
        <f t="shared" si="1"/>
        <v>0.38584157891174797</v>
      </c>
      <c r="G9" s="88">
        <f>(D9-C9)/C9</f>
        <v>-1.3056201261558929E-2</v>
      </c>
      <c r="H9" s="84">
        <f>(F9-E9)/E9</f>
        <v>-3.9429103316106799E-3</v>
      </c>
      <c r="J9" s="27">
        <f>J10+J11</f>
        <v>119838.24699999994</v>
      </c>
      <c r="K9" s="224">
        <f>K10+K11</f>
        <v>136504.95599999989</v>
      </c>
      <c r="L9" s="34">
        <f t="shared" si="2"/>
        <v>0.15371511234163437</v>
      </c>
      <c r="M9" s="230">
        <f t="shared" si="3"/>
        <v>0.16992292227537173</v>
      </c>
      <c r="N9" s="88">
        <f>(K9-J9)/J9</f>
        <v>0.13907670895753299</v>
      </c>
      <c r="O9" s="84">
        <f>(M9-L9)/L9</f>
        <v>0.10544057566516446</v>
      </c>
      <c r="Q9" s="50">
        <f t="shared" si="4"/>
        <v>1.0335744726140144</v>
      </c>
      <c r="R9" s="237">
        <f t="shared" si="5"/>
        <v>1.1928952897141629</v>
      </c>
      <c r="S9" s="93">
        <f t="shared" si="6"/>
        <v>0.1541454644261967</v>
      </c>
    </row>
    <row r="10" spans="1:19" ht="20.100000000000001" customHeight="1" x14ac:dyDescent="0.25">
      <c r="A10" s="14"/>
      <c r="B10" s="1" t="s">
        <v>6</v>
      </c>
      <c r="C10" s="25">
        <v>1124285.790000001</v>
      </c>
      <c r="D10" s="223">
        <v>1065660.2000000011</v>
      </c>
      <c r="E10" s="44">
        <f t="shared" si="0"/>
        <v>0.37561925214554631</v>
      </c>
      <c r="F10" s="231">
        <f t="shared" si="1"/>
        <v>0.35932023634706778</v>
      </c>
      <c r="G10" s="87">
        <f t="shared" ref="G10:G18" si="7">(D10-C10)/C10</f>
        <v>-5.2144739817444281E-2</v>
      </c>
      <c r="H10" s="83">
        <f t="shared" ref="H10:H18" si="8">(F10-E10)/E10</f>
        <v>-4.3392386586625045E-2</v>
      </c>
      <c r="J10" s="25">
        <v>114140.68099999994</v>
      </c>
      <c r="K10" s="223">
        <v>124733.30599999989</v>
      </c>
      <c r="L10" s="44">
        <f t="shared" si="2"/>
        <v>0.14640691133161896</v>
      </c>
      <c r="M10" s="231">
        <f t="shared" si="3"/>
        <v>0.15526943842674956</v>
      </c>
      <c r="N10" s="87">
        <f t="shared" ref="N10:N18" si="9">(K10-J10)/J10</f>
        <v>9.2803239889553163E-2</v>
      </c>
      <c r="O10" s="83">
        <f t="shared" ref="O10:O18" si="10">(M10-L10)/L10</f>
        <v>6.0533529561705872E-2</v>
      </c>
      <c r="Q10" s="49">
        <f t="shared" si="4"/>
        <v>1.0152283522146075</v>
      </c>
      <c r="R10" s="236">
        <f t="shared" si="5"/>
        <v>1.170479163996176</v>
      </c>
      <c r="S10" s="92">
        <f t="shared" si="6"/>
        <v>0.15292206077864767</v>
      </c>
    </row>
    <row r="11" spans="1:19" ht="20.100000000000001" customHeight="1" x14ac:dyDescent="0.25">
      <c r="A11" s="14"/>
      <c r="B11" s="1" t="s">
        <v>43</v>
      </c>
      <c r="C11" s="25">
        <v>35168.61</v>
      </c>
      <c r="D11" s="223">
        <v>78656.13</v>
      </c>
      <c r="E11" s="43">
        <f t="shared" si="0"/>
        <v>1.1749687761506237E-2</v>
      </c>
      <c r="F11" s="232">
        <f t="shared" si="1"/>
        <v>2.6521342564680243E-2</v>
      </c>
      <c r="G11" s="87">
        <f t="shared" si="7"/>
        <v>1.236543610907568</v>
      </c>
      <c r="H11" s="83">
        <f t="shared" si="8"/>
        <v>1.2571955189795081</v>
      </c>
      <c r="J11" s="25">
        <v>5697.5660000000034</v>
      </c>
      <c r="K11" s="223">
        <v>11771.649999999996</v>
      </c>
      <c r="L11" s="43">
        <f t="shared" si="2"/>
        <v>7.3082010100154193E-3</v>
      </c>
      <c r="M11" s="232">
        <f t="shared" si="3"/>
        <v>1.4653483848622173E-2</v>
      </c>
      <c r="N11" s="87">
        <f t="shared" si="9"/>
        <v>1.0660840085046823</v>
      </c>
      <c r="O11" s="83">
        <f t="shared" si="10"/>
        <v>1.0050740022805225</v>
      </c>
      <c r="Q11" s="49">
        <f t="shared" si="4"/>
        <v>1.6200714216456105</v>
      </c>
      <c r="R11" s="236">
        <f t="shared" si="5"/>
        <v>1.4965966416094965</v>
      </c>
      <c r="S11" s="92">
        <f t="shared" si="6"/>
        <v>-7.6215639870180998E-2</v>
      </c>
    </row>
    <row r="12" spans="1:19" ht="20.100000000000001" customHeight="1" x14ac:dyDescent="0.25">
      <c r="A12" s="33" t="s">
        <v>41</v>
      </c>
      <c r="B12" s="21"/>
      <c r="C12" s="27">
        <f>SUM(C13:C15)</f>
        <v>678230.26999999967</v>
      </c>
      <c r="D12" s="224">
        <f>SUM(D13:D15)</f>
        <v>649407.44000000029</v>
      </c>
      <c r="E12" s="34">
        <f t="shared" si="0"/>
        <v>0.2265939399624286</v>
      </c>
      <c r="F12" s="230">
        <f t="shared" si="1"/>
        <v>0.21896776742374738</v>
      </c>
      <c r="G12" s="88">
        <f t="shared" si="7"/>
        <v>-4.2497115323383294E-2</v>
      </c>
      <c r="H12" s="84">
        <f t="shared" si="8"/>
        <v>-3.3655677375774989E-2</v>
      </c>
      <c r="J12" s="27">
        <f>SUM(J13:J15)</f>
        <v>330659.01299999986</v>
      </c>
      <c r="K12" s="224">
        <f>SUM(K13:K15)</f>
        <v>324310.80999999988</v>
      </c>
      <c r="L12" s="34">
        <f t="shared" si="2"/>
        <v>0.4241324335299142</v>
      </c>
      <c r="M12" s="230">
        <f t="shared" si="3"/>
        <v>0.40370578604261714</v>
      </c>
      <c r="N12" s="88">
        <f t="shared" si="9"/>
        <v>-1.9198638931399649E-2</v>
      </c>
      <c r="O12" s="84">
        <f t="shared" si="10"/>
        <v>-4.8161012628279362E-2</v>
      </c>
      <c r="Q12" s="50">
        <f t="shared" si="4"/>
        <v>4.8753207815392852</v>
      </c>
      <c r="R12" s="237">
        <f t="shared" si="5"/>
        <v>4.9939497151433887</v>
      </c>
      <c r="S12" s="93">
        <f t="shared" si="6"/>
        <v>2.4332539112769686E-2</v>
      </c>
    </row>
    <row r="13" spans="1:19" ht="20.100000000000001" customHeight="1" x14ac:dyDescent="0.25">
      <c r="A13" s="14"/>
      <c r="B13" s="5" t="s">
        <v>7</v>
      </c>
      <c r="C13" s="42">
        <v>640531.58999999973</v>
      </c>
      <c r="D13" s="225">
        <v>610076.94000000029</v>
      </c>
      <c r="E13" s="31">
        <f t="shared" si="0"/>
        <v>0.2139989662338411</v>
      </c>
      <c r="F13" s="229">
        <f t="shared" si="1"/>
        <v>0.20570627510598197</v>
      </c>
      <c r="G13" s="87">
        <f t="shared" si="7"/>
        <v>-4.7545898555915803E-2</v>
      </c>
      <c r="H13" s="83">
        <f t="shared" si="8"/>
        <v>-3.8751080315021412E-2</v>
      </c>
      <c r="J13" s="42">
        <v>310504.05899999989</v>
      </c>
      <c r="K13" s="225">
        <v>304457.56199999986</v>
      </c>
      <c r="L13" s="31">
        <f t="shared" si="2"/>
        <v>0.39827991068426155</v>
      </c>
      <c r="M13" s="229">
        <f t="shared" si="3"/>
        <v>0.37899223705749691</v>
      </c>
      <c r="N13" s="87">
        <f t="shared" si="9"/>
        <v>-1.9473165727601757E-2</v>
      </c>
      <c r="O13" s="83">
        <f t="shared" si="10"/>
        <v>-4.8427432841459707E-2</v>
      </c>
      <c r="Q13" s="49">
        <f t="shared" si="4"/>
        <v>4.8475994603170154</v>
      </c>
      <c r="R13" s="236">
        <f t="shared" si="5"/>
        <v>4.9904781190385545</v>
      </c>
      <c r="S13" s="92">
        <f t="shared" si="6"/>
        <v>2.9474105666352932E-2</v>
      </c>
    </row>
    <row r="14" spans="1:19" ht="20.100000000000001" customHeight="1" x14ac:dyDescent="0.25">
      <c r="A14" s="14"/>
      <c r="B14" s="5" t="s">
        <v>8</v>
      </c>
      <c r="C14" s="42">
        <v>28385.32</v>
      </c>
      <c r="D14" s="225">
        <v>28081.08</v>
      </c>
      <c r="E14" s="31">
        <f t="shared" si="0"/>
        <v>9.4834185090180746E-3</v>
      </c>
      <c r="F14" s="229">
        <f t="shared" si="1"/>
        <v>9.4684030636415888E-3</v>
      </c>
      <c r="G14" s="87">
        <f t="shared" si="7"/>
        <v>-1.0718216317448525E-2</v>
      </c>
      <c r="H14" s="83">
        <f t="shared" si="8"/>
        <v>-1.5833367853804205E-3</v>
      </c>
      <c r="J14" s="42">
        <v>17148.310000000001</v>
      </c>
      <c r="K14" s="225">
        <v>16137.075000000001</v>
      </c>
      <c r="L14" s="31">
        <f t="shared" si="2"/>
        <v>2.1995935889475866E-2</v>
      </c>
      <c r="M14" s="229">
        <f t="shared" si="3"/>
        <v>2.0087614555011808E-2</v>
      </c>
      <c r="N14" s="87">
        <f t="shared" si="9"/>
        <v>-5.8969950974760807E-2</v>
      </c>
      <c r="O14" s="83">
        <f t="shared" si="10"/>
        <v>-8.67579058264627E-2</v>
      </c>
      <c r="Q14" s="49">
        <f t="shared" si="4"/>
        <v>6.041260059777378</v>
      </c>
      <c r="R14" s="236">
        <f t="shared" si="5"/>
        <v>5.7466005580981925</v>
      </c>
      <c r="S14" s="92">
        <f t="shared" si="6"/>
        <v>-4.8774510410671483E-2</v>
      </c>
    </row>
    <row r="15" spans="1:19" ht="20.100000000000001" customHeight="1" x14ac:dyDescent="0.25">
      <c r="A15" s="45"/>
      <c r="B15" s="46" t="s">
        <v>9</v>
      </c>
      <c r="C15" s="47">
        <v>9313.3599999999969</v>
      </c>
      <c r="D15" s="226">
        <v>11249.419999999998</v>
      </c>
      <c r="E15" s="48">
        <f t="shared" si="0"/>
        <v>3.111555219569431E-3</v>
      </c>
      <c r="F15" s="233">
        <f t="shared" si="1"/>
        <v>3.7930892541238066E-3</v>
      </c>
      <c r="G15" s="87">
        <f t="shared" si="7"/>
        <v>0.20787986290662039</v>
      </c>
      <c r="H15" s="83">
        <f t="shared" si="8"/>
        <v>0.21903324429790594</v>
      </c>
      <c r="J15" s="47">
        <v>3006.6439999999993</v>
      </c>
      <c r="K15" s="226">
        <v>3716.1729999999989</v>
      </c>
      <c r="L15" s="48">
        <f t="shared" si="2"/>
        <v>3.8565869561768625E-3</v>
      </c>
      <c r="M15" s="233">
        <f t="shared" si="3"/>
        <v>4.6259344301084228E-3</v>
      </c>
      <c r="N15" s="87">
        <f t="shared" si="9"/>
        <v>0.23598703404859361</v>
      </c>
      <c r="O15" s="83">
        <f t="shared" si="10"/>
        <v>0.19948920708227333</v>
      </c>
      <c r="Q15" s="49">
        <f t="shared" si="4"/>
        <v>3.2283128752673584</v>
      </c>
      <c r="R15" s="236">
        <f t="shared" si="5"/>
        <v>3.3034351993258317</v>
      </c>
      <c r="S15" s="92">
        <f t="shared" si="6"/>
        <v>2.3269839994133752E-2</v>
      </c>
    </row>
    <row r="16" spans="1:19" ht="20.100000000000001" customHeight="1" x14ac:dyDescent="0.25">
      <c r="A16" s="14" t="s">
        <v>44</v>
      </c>
      <c r="B16" s="5"/>
      <c r="C16" s="42">
        <v>3116.4900000000002</v>
      </c>
      <c r="D16" s="225">
        <v>3403.699999999998</v>
      </c>
      <c r="E16" s="31">
        <f t="shared" si="0"/>
        <v>1.0412064739509629E-3</v>
      </c>
      <c r="F16" s="229">
        <f t="shared" si="1"/>
        <v>1.1476625367584457E-3</v>
      </c>
      <c r="G16" s="89">
        <f t="shared" si="7"/>
        <v>9.2158165115241109E-2</v>
      </c>
      <c r="H16" s="85">
        <f t="shared" si="8"/>
        <v>0.10224298971511815</v>
      </c>
      <c r="J16" s="42">
        <v>925.31499999999994</v>
      </c>
      <c r="K16" s="225">
        <v>1714.3570000000002</v>
      </c>
      <c r="L16" s="31">
        <f t="shared" si="2"/>
        <v>1.1868906858792708E-3</v>
      </c>
      <c r="M16" s="229">
        <f t="shared" si="3"/>
        <v>2.1340510982124318E-3</v>
      </c>
      <c r="N16" s="89">
        <f t="shared" si="9"/>
        <v>0.85272798992775467</v>
      </c>
      <c r="O16" s="85">
        <f t="shared" si="10"/>
        <v>0.79801823672707217</v>
      </c>
      <c r="Q16" s="81">
        <f t="shared" si="4"/>
        <v>2.9690934352428529</v>
      </c>
      <c r="R16" s="238">
        <f t="shared" si="5"/>
        <v>5.0367453065781387</v>
      </c>
      <c r="S16" s="94">
        <f t="shared" si="6"/>
        <v>0.6963916483033028</v>
      </c>
    </row>
    <row r="17" spans="1:19" ht="20.100000000000001" customHeight="1" x14ac:dyDescent="0.25">
      <c r="A17" s="14" t="s">
        <v>10</v>
      </c>
      <c r="B17" s="1"/>
      <c r="C17" s="25">
        <v>13966.240000000005</v>
      </c>
      <c r="D17" s="223">
        <v>18893.870000000006</v>
      </c>
      <c r="E17" s="31">
        <f t="shared" si="0"/>
        <v>4.6660632650041877E-3</v>
      </c>
      <c r="F17" s="229">
        <f t="shared" si="1"/>
        <v>6.3706515772201768E-3</v>
      </c>
      <c r="G17" s="87">
        <f t="shared" si="7"/>
        <v>0.3528243822245643</v>
      </c>
      <c r="H17" s="83">
        <f t="shared" si="8"/>
        <v>0.36531615955585617</v>
      </c>
      <c r="J17" s="25">
        <v>8437.9360000000015</v>
      </c>
      <c r="K17" s="223">
        <v>11883.361000000003</v>
      </c>
      <c r="L17" s="31">
        <f t="shared" si="2"/>
        <v>1.0823241432858425E-2</v>
      </c>
      <c r="M17" s="229">
        <f t="shared" si="3"/>
        <v>1.4792542972382524E-2</v>
      </c>
      <c r="N17" s="87">
        <f t="shared" si="9"/>
        <v>0.40832556682108045</v>
      </c>
      <c r="O17" s="83">
        <f t="shared" si="10"/>
        <v>0.36673870431030414</v>
      </c>
      <c r="Q17" s="49">
        <f t="shared" si="4"/>
        <v>6.0416661893251149</v>
      </c>
      <c r="R17" s="236">
        <f t="shared" si="5"/>
        <v>6.2895325309214032</v>
      </c>
      <c r="S17" s="92">
        <f t="shared" si="6"/>
        <v>4.1026156333204535E-2</v>
      </c>
    </row>
    <row r="18" spans="1:19" ht="20.100000000000001" customHeight="1" thickBot="1" x14ac:dyDescent="0.3">
      <c r="A18" s="14" t="s">
        <v>11</v>
      </c>
      <c r="B18" s="16"/>
      <c r="C18" s="28">
        <v>31085.350000000013</v>
      </c>
      <c r="D18" s="227">
        <v>24810.790000000005</v>
      </c>
      <c r="E18" s="32">
        <f t="shared" si="0"/>
        <v>1.0385487412130818E-2</v>
      </c>
      <c r="F18" s="234">
        <f t="shared" si="1"/>
        <v>8.3657238271237482E-3</v>
      </c>
      <c r="G18" s="90">
        <f t="shared" si="7"/>
        <v>-0.20184942424646998</v>
      </c>
      <c r="H18" s="86">
        <f t="shared" si="8"/>
        <v>-0.19447942160594939</v>
      </c>
      <c r="J18" s="28">
        <v>5590.9600000000009</v>
      </c>
      <c r="K18" s="227">
        <v>5384.8039999999992</v>
      </c>
      <c r="L18" s="32">
        <f t="shared" si="2"/>
        <v>7.1714587455337583E-3</v>
      </c>
      <c r="M18" s="234">
        <f t="shared" si="3"/>
        <v>6.7030652832862081E-3</v>
      </c>
      <c r="N18" s="90">
        <f t="shared" si="9"/>
        <v>-3.6873095139296604E-2</v>
      </c>
      <c r="O18" s="86">
        <f t="shared" si="10"/>
        <v>-6.5313554587378239E-2</v>
      </c>
      <c r="Q18" s="82">
        <f t="shared" si="4"/>
        <v>1.7985835771512941</v>
      </c>
      <c r="R18" s="239">
        <f t="shared" si="5"/>
        <v>2.1703476592240709</v>
      </c>
      <c r="S18" s="95">
        <f t="shared" si="6"/>
        <v>0.20669825233342745</v>
      </c>
    </row>
    <row r="19" spans="1:19" ht="26.25" customHeight="1" thickBot="1" x14ac:dyDescent="0.3">
      <c r="A19" s="18" t="s">
        <v>12</v>
      </c>
      <c r="B19" s="75"/>
      <c r="C19" s="76">
        <f>C7+C8+C9+C12+C16+C17+C18</f>
        <v>2993152.7300000018</v>
      </c>
      <c r="D19" s="228">
        <f>D7+D8+D9+D12+D16+D17+D18</f>
        <v>2965767.2800000021</v>
      </c>
      <c r="E19" s="77">
        <f>E7+E8+E9+E12+E16+E17+E18</f>
        <v>1</v>
      </c>
      <c r="F19" s="235">
        <f>F7+F8+F9+F12+F16+F17+F18</f>
        <v>0.99999999999999989</v>
      </c>
      <c r="G19" s="90">
        <f>(D19-C19)/C19</f>
        <v>-9.1493660599135888E-3</v>
      </c>
      <c r="H19" s="86">
        <v>0</v>
      </c>
      <c r="I19" s="2"/>
      <c r="J19" s="76">
        <f>J7+J8+J9+J12+J16+J17+J18</f>
        <v>779612.65599999996</v>
      </c>
      <c r="K19" s="228">
        <f>K7+K8+K9+K12+K16+K17+K18</f>
        <v>803334.55999999971</v>
      </c>
      <c r="L19" s="77">
        <f>L7+L8+L9+L12+L16+L17+L18</f>
        <v>1</v>
      </c>
      <c r="M19" s="235">
        <f>M7+M8+M9+M12+M16+M17+M18</f>
        <v>1</v>
      </c>
      <c r="N19" s="90">
        <f>(K19-J19)/J19</f>
        <v>3.0427807729175384E-2</v>
      </c>
      <c r="O19" s="86">
        <f>(M19-L19)/L19</f>
        <v>0</v>
      </c>
      <c r="P19" s="2"/>
      <c r="Q19" s="35">
        <f>(J19/C19)*10</f>
        <v>2.6046537758866699</v>
      </c>
      <c r="R19" s="240">
        <f>(K19/D19)*10</f>
        <v>2.7086904809334844</v>
      </c>
      <c r="S19" s="95">
        <f t="shared" si="6"/>
        <v>3.9942623472633547E-2</v>
      </c>
    </row>
    <row r="21" spans="1:19" x14ac:dyDescent="0.25">
      <c r="A21" s="2"/>
    </row>
    <row r="22" spans="1:19" ht="8.25" customHeight="1" thickBot="1" x14ac:dyDescent="0.3"/>
    <row r="23" spans="1:19" ht="15" customHeight="1" x14ac:dyDescent="0.25">
      <c r="A23" s="379" t="s">
        <v>2</v>
      </c>
      <c r="B23" s="401"/>
      <c r="C23" s="404" t="s">
        <v>1</v>
      </c>
      <c r="D23" s="405"/>
      <c r="E23" s="399" t="s">
        <v>13</v>
      </c>
      <c r="F23" s="399"/>
      <c r="G23" s="404" t="s">
        <v>14</v>
      </c>
      <c r="H23" s="400"/>
      <c r="J23" s="406">
        <v>1000</v>
      </c>
      <c r="K23" s="399"/>
      <c r="L23" s="397" t="s">
        <v>13</v>
      </c>
      <c r="M23" s="398"/>
      <c r="N23" s="399" t="s">
        <v>14</v>
      </c>
      <c r="O23" s="400"/>
      <c r="Q23" s="410" t="s">
        <v>23</v>
      </c>
      <c r="R23" s="399"/>
      <c r="S23" s="208" t="s">
        <v>0</v>
      </c>
    </row>
    <row r="24" spans="1:19" ht="15" customHeight="1" x14ac:dyDescent="0.25">
      <c r="A24" s="402"/>
      <c r="B24" s="403"/>
      <c r="C24" s="407" t="str">
        <f>C5</f>
        <v>jan-dez</v>
      </c>
      <c r="D24" s="408"/>
      <c r="E24" s="395" t="str">
        <f>C5</f>
        <v>jan-dez</v>
      </c>
      <c r="F24" s="395"/>
      <c r="G24" s="407" t="str">
        <f>G5</f>
        <v>2018/2017</v>
      </c>
      <c r="H24" s="396"/>
      <c r="J24" s="409" t="str">
        <f>C5</f>
        <v>jan-dez</v>
      </c>
      <c r="K24" s="395"/>
      <c r="L24" s="393" t="str">
        <f>C5</f>
        <v>jan-dez</v>
      </c>
      <c r="M24" s="394"/>
      <c r="N24" s="395" t="str">
        <f>N5</f>
        <v>2018/2017</v>
      </c>
      <c r="O24" s="396"/>
      <c r="Q24" s="409" t="str">
        <f>C5</f>
        <v>jan-dez</v>
      </c>
      <c r="R24" s="408"/>
      <c r="S24" s="209" t="str">
        <f>S5</f>
        <v>2018 /2017</v>
      </c>
    </row>
    <row r="25" spans="1:19" ht="19.5" customHeight="1" x14ac:dyDescent="0.25">
      <c r="A25" s="402"/>
      <c r="B25" s="403"/>
      <c r="C25" s="221">
        <f>C6</f>
        <v>2017</v>
      </c>
      <c r="D25" s="219">
        <f>D6</f>
        <v>2018</v>
      </c>
      <c r="E25" s="216">
        <f>C6</f>
        <v>2017</v>
      </c>
      <c r="F25" s="219">
        <f>D6</f>
        <v>2018</v>
      </c>
      <c r="G25" s="221" t="s">
        <v>1</v>
      </c>
      <c r="H25" s="222" t="s">
        <v>15</v>
      </c>
      <c r="J25" s="215">
        <f>C6</f>
        <v>2017</v>
      </c>
      <c r="K25" s="220">
        <f>D6</f>
        <v>2018</v>
      </c>
      <c r="L25" s="218">
        <f>C6</f>
        <v>2017</v>
      </c>
      <c r="M25" s="219">
        <f>D6</f>
        <v>2018</v>
      </c>
      <c r="N25" s="217">
        <v>1000</v>
      </c>
      <c r="O25" s="222" t="s">
        <v>15</v>
      </c>
      <c r="Q25" s="215">
        <f>C6</f>
        <v>2017</v>
      </c>
      <c r="R25" s="220">
        <f>D6</f>
        <v>2018</v>
      </c>
      <c r="S25" s="209" t="s">
        <v>24</v>
      </c>
    </row>
    <row r="26" spans="1:19" ht="20.100000000000001" customHeight="1" x14ac:dyDescent="0.25">
      <c r="A26" s="14" t="s">
        <v>4</v>
      </c>
      <c r="B26" s="1"/>
      <c r="C26" s="25">
        <v>276707.29000000004</v>
      </c>
      <c r="D26" s="223">
        <v>291654.3</v>
      </c>
      <c r="E26" s="31">
        <f>C26/$C$38</f>
        <v>0.16383544820061935</v>
      </c>
      <c r="F26" s="229">
        <f>D26/$D$38</f>
        <v>0.17207525163134396</v>
      </c>
      <c r="G26" s="87">
        <f>(D26-C26)/C26</f>
        <v>5.4017405902099469E-2</v>
      </c>
      <c r="H26" s="83">
        <f>(F26-E26)/E26</f>
        <v>5.0293166230026304E-2</v>
      </c>
      <c r="J26" s="25">
        <v>74120.782000000007</v>
      </c>
      <c r="K26" s="223">
        <v>77252.205000000031</v>
      </c>
      <c r="L26" s="31">
        <f>J26/$J$38</f>
        <v>0.16705094138117196</v>
      </c>
      <c r="M26" s="229">
        <f>K26/$K$38</f>
        <v>0.16901479012885018</v>
      </c>
      <c r="N26" s="87">
        <f>(K26-J26)/J26</f>
        <v>4.2247570998374305E-2</v>
      </c>
      <c r="O26" s="83">
        <f>(M26-L26)/L26</f>
        <v>1.175598731405627E-2</v>
      </c>
      <c r="Q26" s="49">
        <f t="shared" ref="Q26:Q38" si="11">(J26/C26)*10</f>
        <v>2.678671096811363</v>
      </c>
      <c r="R26" s="236">
        <f t="shared" ref="R26:R38" si="12">(K26/D26)*10</f>
        <v>2.6487593359672745</v>
      </c>
      <c r="S26" s="92">
        <f>(R26-Q26)/Q26</f>
        <v>-1.1166641876897386E-2</v>
      </c>
    </row>
    <row r="27" spans="1:19" ht="20.100000000000001" customHeight="1" x14ac:dyDescent="0.25">
      <c r="A27" s="14" t="s">
        <v>5</v>
      </c>
      <c r="B27" s="1"/>
      <c r="C27" s="25">
        <v>189415.15000000005</v>
      </c>
      <c r="D27" s="223">
        <v>180660.63999999998</v>
      </c>
      <c r="E27" s="31">
        <f>C27/$C$38</f>
        <v>0.11215069901569109</v>
      </c>
      <c r="F27" s="229">
        <f>D27/$D$38</f>
        <v>0.10658929111581636</v>
      </c>
      <c r="G27" s="87">
        <f t="shared" ref="G27:G38" si="13">(D27-C27)/C27</f>
        <v>-4.6218636682441007E-2</v>
      </c>
      <c r="H27" s="83">
        <f t="shared" ref="H27:H38" si="14">(F27-E27)/E27</f>
        <v>-4.95887047400091E-2</v>
      </c>
      <c r="J27" s="25">
        <v>45239.966000000008</v>
      </c>
      <c r="K27" s="223">
        <v>43884.163000000008</v>
      </c>
      <c r="L27" s="31">
        <f t="shared" ref="L27:L37" si="15">J27/$J$38</f>
        <v>0.10196032346707046</v>
      </c>
      <c r="M27" s="229">
        <f t="shared" ref="M27:M37" si="16">K27/$K$38</f>
        <v>9.6011144269930543E-2</v>
      </c>
      <c r="N27" s="87">
        <f t="shared" ref="N27:N38" si="17">(K27-J27)/J27</f>
        <v>-2.9969142770796948E-2</v>
      </c>
      <c r="O27" s="83">
        <f t="shared" ref="O27:O37" si="18">(M27-L27)/L27</f>
        <v>-5.8347982772546686E-2</v>
      </c>
      <c r="Q27" s="49">
        <f t="shared" si="11"/>
        <v>2.388402722802268</v>
      </c>
      <c r="R27" s="236">
        <f t="shared" si="12"/>
        <v>2.4290937417248166</v>
      </c>
      <c r="S27" s="92">
        <f t="shared" ref="S27:S36" si="19">(R27-Q27)/Q27</f>
        <v>1.7036916988106037E-2</v>
      </c>
    </row>
    <row r="28" spans="1:19" ht="20.100000000000001" customHeight="1" x14ac:dyDescent="0.25">
      <c r="A28" s="33" t="s">
        <v>42</v>
      </c>
      <c r="B28" s="21"/>
      <c r="C28" s="27">
        <f>C29+C30</f>
        <v>608935.17999999993</v>
      </c>
      <c r="D28" s="224">
        <f>D29+D30</f>
        <v>638192.72000000055</v>
      </c>
      <c r="E28" s="34">
        <f>C28/$C$38</f>
        <v>0.36054405411734836</v>
      </c>
      <c r="F28" s="230">
        <f>D28/$D$38</f>
        <v>0.37653198627036166</v>
      </c>
      <c r="G28" s="88">
        <f>(D28-C28)/C28</f>
        <v>4.804705157616386E-2</v>
      </c>
      <c r="H28" s="84">
        <f t="shared" si="14"/>
        <v>4.4343907410021026E-2</v>
      </c>
      <c r="J28" s="27">
        <f>J29+J30</f>
        <v>64083.539000000012</v>
      </c>
      <c r="K28" s="224">
        <f>K29+K30</f>
        <v>79208.321999999956</v>
      </c>
      <c r="L28" s="34">
        <f t="shared" si="15"/>
        <v>0.14442933854889778</v>
      </c>
      <c r="M28" s="230">
        <f t="shared" si="16"/>
        <v>0.1732944440781771</v>
      </c>
      <c r="N28" s="88">
        <f t="shared" si="17"/>
        <v>0.23601666256290779</v>
      </c>
      <c r="O28" s="84">
        <f t="shared" si="18"/>
        <v>0.19985624679369968</v>
      </c>
      <c r="Q28" s="50">
        <f t="shared" ref="Q28:R30" si="20">(J28/C28)*10</f>
        <v>1.05238687309871</v>
      </c>
      <c r="R28" s="237">
        <f t="shared" si="20"/>
        <v>1.2411348408988414</v>
      </c>
      <c r="S28" s="93">
        <f t="shared" si="19"/>
        <v>0.17935226353058806</v>
      </c>
    </row>
    <row r="29" spans="1:19" ht="20.100000000000001" customHeight="1" x14ac:dyDescent="0.25">
      <c r="A29" s="14"/>
      <c r="B29" s="1" t="s">
        <v>6</v>
      </c>
      <c r="C29" s="25">
        <v>581046.49999999988</v>
      </c>
      <c r="D29" s="223">
        <v>580416.86000000057</v>
      </c>
      <c r="E29" s="44">
        <f t="shared" ref="E29:E36" si="21">C29/$C$38</f>
        <v>0.34403146282449276</v>
      </c>
      <c r="F29" s="231">
        <f t="shared" ref="F29:F36" si="22">D29/$D$38</f>
        <v>0.34244438444958514</v>
      </c>
      <c r="G29" s="87">
        <f>(D29-C29)/C29</f>
        <v>-1.0836310002716057E-3</v>
      </c>
      <c r="H29" s="83">
        <f>(F29-E29)/E29</f>
        <v>-4.6131779979590726E-3</v>
      </c>
      <c r="J29" s="25">
        <v>60223.941000000013</v>
      </c>
      <c r="K29" s="223">
        <v>71616.793999999951</v>
      </c>
      <c r="L29" s="44">
        <f>J29/$J$38</f>
        <v>0.13573070556290354</v>
      </c>
      <c r="M29" s="231">
        <f>K29/$K$38</f>
        <v>0.15668546169796813</v>
      </c>
      <c r="N29" s="87">
        <f>(K29-J29)/J29</f>
        <v>0.18917481670619887</v>
      </c>
      <c r="O29" s="83">
        <f>(M29-L29)/L29</f>
        <v>0.15438478749639475</v>
      </c>
      <c r="Q29" s="49">
        <f t="shared" si="20"/>
        <v>1.0364736901435603</v>
      </c>
      <c r="R29" s="236">
        <f t="shared" si="20"/>
        <v>1.2338854870618314</v>
      </c>
      <c r="S29" s="92">
        <f t="shared" si="19"/>
        <v>0.19046484131297917</v>
      </c>
    </row>
    <row r="30" spans="1:19" ht="20.100000000000001" customHeight="1" x14ac:dyDescent="0.25">
      <c r="A30" s="14"/>
      <c r="B30" s="1" t="s">
        <v>43</v>
      </c>
      <c r="C30" s="25">
        <v>27888.68</v>
      </c>
      <c r="D30" s="223">
        <v>57775.859999999993</v>
      </c>
      <c r="E30" s="43">
        <f t="shared" si="21"/>
        <v>1.6512591292855525E-2</v>
      </c>
      <c r="F30" s="232">
        <f t="shared" si="22"/>
        <v>3.4087601820776511E-2</v>
      </c>
      <c r="G30" s="87">
        <f>(D30-C30)/C30</f>
        <v>1.0716598992853013</v>
      </c>
      <c r="H30" s="83">
        <f>(F30-E30)/E30</f>
        <v>1.0643399461794429</v>
      </c>
      <c r="J30" s="25">
        <v>3859.5980000000004</v>
      </c>
      <c r="K30" s="223">
        <v>7591.528000000003</v>
      </c>
      <c r="L30" s="43">
        <f>J30/$J$38</f>
        <v>8.6986329859942459E-3</v>
      </c>
      <c r="M30" s="232">
        <f>K30/$K$38</f>
        <v>1.6608982380208949E-2</v>
      </c>
      <c r="N30" s="87">
        <f>(K30-J30)/J30</f>
        <v>0.96692194368429096</v>
      </c>
      <c r="O30" s="83">
        <f>(M30-L30)/L30</f>
        <v>0.90937845141313978</v>
      </c>
      <c r="Q30" s="49">
        <f t="shared" si="20"/>
        <v>1.3839299672842174</v>
      </c>
      <c r="R30" s="236">
        <f t="shared" si="20"/>
        <v>1.3139619211206901</v>
      </c>
      <c r="S30" s="92">
        <f t="shared" si="19"/>
        <v>-5.0557504944293133E-2</v>
      </c>
    </row>
    <row r="31" spans="1:19" ht="20.100000000000001" customHeight="1" x14ac:dyDescent="0.25">
      <c r="A31" s="33" t="s">
        <v>41</v>
      </c>
      <c r="B31" s="21"/>
      <c r="C31" s="27">
        <f>SUM(C32:C34)</f>
        <v>586679.19999999995</v>
      </c>
      <c r="D31" s="224">
        <f>SUM(D32:D34)</f>
        <v>560085.05000000005</v>
      </c>
      <c r="E31" s="34">
        <f t="shared" si="21"/>
        <v>0.34736652468383028</v>
      </c>
      <c r="F31" s="230">
        <f t="shared" si="22"/>
        <v>0.33044867129921923</v>
      </c>
      <c r="G31" s="88">
        <f t="shared" si="13"/>
        <v>-4.5329969087023893E-2</v>
      </c>
      <c r="H31" s="84">
        <f t="shared" si="14"/>
        <v>-4.8703177141232935E-2</v>
      </c>
      <c r="J31" s="27">
        <f>SUM(J32:J34)</f>
        <v>253169.91100000002</v>
      </c>
      <c r="K31" s="224">
        <f>SUM(K32:K34)</f>
        <v>246971.47499999998</v>
      </c>
      <c r="L31" s="34">
        <f t="shared" si="15"/>
        <v>0.57058588456254444</v>
      </c>
      <c r="M31" s="230">
        <f t="shared" si="16"/>
        <v>0.54033191693282467</v>
      </c>
      <c r="N31" s="88">
        <f t="shared" si="17"/>
        <v>-2.4483304416060898E-2</v>
      </c>
      <c r="O31" s="84">
        <f t="shared" si="18"/>
        <v>-5.3022635940100087E-2</v>
      </c>
      <c r="Q31" s="50">
        <f t="shared" si="11"/>
        <v>4.315304019641399</v>
      </c>
      <c r="R31" s="237">
        <f t="shared" si="12"/>
        <v>4.4095352125538785</v>
      </c>
      <c r="S31" s="93">
        <f t="shared" si="19"/>
        <v>2.1836513136404719E-2</v>
      </c>
    </row>
    <row r="32" spans="1:19" ht="20.100000000000001" customHeight="1" x14ac:dyDescent="0.25">
      <c r="A32" s="14"/>
      <c r="B32" s="5" t="s">
        <v>7</v>
      </c>
      <c r="C32" s="42">
        <v>559274.64999999991</v>
      </c>
      <c r="D32" s="225">
        <v>530580.55000000005</v>
      </c>
      <c r="E32" s="31">
        <f t="shared" si="21"/>
        <v>0.33114058162325427</v>
      </c>
      <c r="F32" s="229">
        <f t="shared" si="22"/>
        <v>0.3130410957491348</v>
      </c>
      <c r="G32" s="87">
        <f t="shared" si="13"/>
        <v>-5.1305919193726846E-2</v>
      </c>
      <c r="H32" s="83">
        <f t="shared" si="14"/>
        <v>-5.4658011970008684E-2</v>
      </c>
      <c r="J32" s="42">
        <v>240675.46100000001</v>
      </c>
      <c r="K32" s="225">
        <v>234826.16399999999</v>
      </c>
      <c r="L32" s="31">
        <f t="shared" si="15"/>
        <v>0.54242631071266278</v>
      </c>
      <c r="M32" s="229">
        <f t="shared" si="16"/>
        <v>0.51376002568758949</v>
      </c>
      <c r="N32" s="87">
        <f t="shared" si="17"/>
        <v>-2.4303670077939606E-2</v>
      </c>
      <c r="O32" s="83">
        <f t="shared" si="18"/>
        <v>-5.2848256913294464E-2</v>
      </c>
      <c r="Q32" s="49">
        <f t="shared" si="11"/>
        <v>4.3033500803227902</v>
      </c>
      <c r="R32" s="236">
        <f t="shared" si="12"/>
        <v>4.4258343808494294</v>
      </c>
      <c r="S32" s="92">
        <f t="shared" si="19"/>
        <v>2.8462546211776414E-2</v>
      </c>
    </row>
    <row r="33" spans="1:19" ht="20.100000000000001" customHeight="1" x14ac:dyDescent="0.25">
      <c r="A33" s="14"/>
      <c r="B33" s="5" t="s">
        <v>8</v>
      </c>
      <c r="C33" s="42">
        <v>19974.060000000005</v>
      </c>
      <c r="D33" s="225">
        <v>20116.550000000003</v>
      </c>
      <c r="E33" s="31">
        <f t="shared" si="21"/>
        <v>1.1826428832019797E-2</v>
      </c>
      <c r="F33" s="229">
        <f t="shared" si="22"/>
        <v>1.186871033001918E-2</v>
      </c>
      <c r="G33" s="87">
        <f t="shared" si="13"/>
        <v>7.1337524769625165E-3</v>
      </c>
      <c r="H33" s="83">
        <f t="shared" si="14"/>
        <v>3.5751703747547814E-3</v>
      </c>
      <c r="J33" s="42">
        <v>10461.731000000002</v>
      </c>
      <c r="K33" s="225">
        <v>9715.4270000000015</v>
      </c>
      <c r="L33" s="31">
        <f t="shared" si="15"/>
        <v>2.3578299700434756E-2</v>
      </c>
      <c r="M33" s="229">
        <f t="shared" si="16"/>
        <v>2.1255715036446715E-2</v>
      </c>
      <c r="N33" s="87">
        <f t="shared" si="17"/>
        <v>-7.1336569445343223E-2</v>
      </c>
      <c r="O33" s="83">
        <f t="shared" si="18"/>
        <v>-9.8505180335171291E-2</v>
      </c>
      <c r="Q33" s="49">
        <f t="shared" si="11"/>
        <v>5.2376587433901767</v>
      </c>
      <c r="R33" s="236">
        <f t="shared" si="12"/>
        <v>4.8295691855710841</v>
      </c>
      <c r="S33" s="92">
        <f t="shared" si="19"/>
        <v>-7.7914499170854482E-2</v>
      </c>
    </row>
    <row r="34" spans="1:19" ht="20.100000000000001" customHeight="1" x14ac:dyDescent="0.25">
      <c r="A34" s="45"/>
      <c r="B34" s="46" t="s">
        <v>9</v>
      </c>
      <c r="C34" s="47">
        <v>7430.4900000000016</v>
      </c>
      <c r="D34" s="226">
        <v>9387.9500000000007</v>
      </c>
      <c r="E34" s="48">
        <f t="shared" si="21"/>
        <v>4.3995142285561768E-3</v>
      </c>
      <c r="F34" s="233">
        <f t="shared" si="22"/>
        <v>5.5388652200652469E-3</v>
      </c>
      <c r="G34" s="87">
        <f t="shared" si="13"/>
        <v>0.26343619330622864</v>
      </c>
      <c r="H34" s="83">
        <f t="shared" si="14"/>
        <v>0.25897199834332163</v>
      </c>
      <c r="J34" s="47">
        <v>2032.7189999999998</v>
      </c>
      <c r="K34" s="226">
        <v>2429.8840000000005</v>
      </c>
      <c r="L34" s="48">
        <f t="shared" si="15"/>
        <v>4.5812741494469719E-3</v>
      </c>
      <c r="M34" s="233">
        <f t="shared" si="16"/>
        <v>5.3161762087884853E-3</v>
      </c>
      <c r="N34" s="87">
        <f t="shared" si="17"/>
        <v>0.19538608140131553</v>
      </c>
      <c r="O34" s="83">
        <f t="shared" si="18"/>
        <v>0.16041433788244849</v>
      </c>
      <c r="Q34" s="49">
        <f t="shared" si="11"/>
        <v>2.7356459668204911</v>
      </c>
      <c r="R34" s="236">
        <f t="shared" si="12"/>
        <v>2.5883009602735423</v>
      </c>
      <c r="S34" s="92">
        <f t="shared" si="19"/>
        <v>-5.386113858811957E-2</v>
      </c>
    </row>
    <row r="35" spans="1:19" ht="20.100000000000001" customHeight="1" x14ac:dyDescent="0.25">
      <c r="A35" s="14" t="s">
        <v>44</v>
      </c>
      <c r="B35" s="5"/>
      <c r="C35" s="42">
        <v>2353.2599999999998</v>
      </c>
      <c r="D35" s="225">
        <v>2646.2599999999989</v>
      </c>
      <c r="E35" s="31">
        <f t="shared" si="21"/>
        <v>1.3933402579765406E-3</v>
      </c>
      <c r="F35" s="229">
        <f t="shared" si="22"/>
        <v>1.5612862741333148E-3</v>
      </c>
      <c r="G35" s="89">
        <f>(D35-C35)/C35</f>
        <v>0.1245081291485</v>
      </c>
      <c r="H35" s="85">
        <f>(F35-E35)/E35</f>
        <v>0.12053481925561496</v>
      </c>
      <c r="J35" s="42">
        <v>527.20999999999992</v>
      </c>
      <c r="K35" s="225">
        <v>597.83800000000019</v>
      </c>
      <c r="L35" s="31">
        <f>J35/$J$38</f>
        <v>1.1882082788274907E-3</v>
      </c>
      <c r="M35" s="229">
        <f>K35/$K$38</f>
        <v>1.3079686735291442E-3</v>
      </c>
      <c r="N35" s="89">
        <f>(K35-J35)/J35</f>
        <v>0.13396559245841369</v>
      </c>
      <c r="O35" s="85">
        <f>(M35-L35)/L35</f>
        <v>0.1007907425286008</v>
      </c>
      <c r="Q35" s="81">
        <f>(J35/C35)*10</f>
        <v>2.2403389340744329</v>
      </c>
      <c r="R35" s="238">
        <f>(K35/D35)*10</f>
        <v>2.2591808816971897</v>
      </c>
      <c r="S35" s="94">
        <f t="shared" si="19"/>
        <v>8.4103111971944207E-3</v>
      </c>
    </row>
    <row r="36" spans="1:19" ht="20.100000000000001" customHeight="1" x14ac:dyDescent="0.25">
      <c r="A36" s="14" t="s">
        <v>10</v>
      </c>
      <c r="B36" s="1"/>
      <c r="C36" s="25">
        <v>4125.2699999999986</v>
      </c>
      <c r="D36" s="223">
        <v>6651.5400000000009</v>
      </c>
      <c r="E36" s="31">
        <f t="shared" si="21"/>
        <v>2.4425285629394466E-3</v>
      </c>
      <c r="F36" s="229">
        <f t="shared" si="22"/>
        <v>3.9243906886884568E-3</v>
      </c>
      <c r="G36" s="87">
        <f t="shared" si="13"/>
        <v>0.6123890072649798</v>
      </c>
      <c r="H36" s="83">
        <f t="shared" si="14"/>
        <v>0.60669183084830414</v>
      </c>
      <c r="J36" s="25">
        <v>2736.7470000000012</v>
      </c>
      <c r="K36" s="223">
        <v>5552.3290000000006</v>
      </c>
      <c r="L36" s="31">
        <f t="shared" si="15"/>
        <v>6.1679889274791838E-3</v>
      </c>
      <c r="M36" s="229">
        <f t="shared" si="16"/>
        <v>1.2147559032927645E-2</v>
      </c>
      <c r="N36" s="87">
        <f t="shared" si="17"/>
        <v>1.028806097165722</v>
      </c>
      <c r="O36" s="83">
        <f t="shared" si="18"/>
        <v>0.96945214651873124</v>
      </c>
      <c r="Q36" s="49">
        <f t="shared" si="11"/>
        <v>6.6341039495596696</v>
      </c>
      <c r="R36" s="236">
        <f t="shared" si="12"/>
        <v>8.3474338273542674</v>
      </c>
      <c r="S36" s="92">
        <f t="shared" si="19"/>
        <v>0.25826093332594191</v>
      </c>
    </row>
    <row r="37" spans="1:19" ht="20.100000000000001" customHeight="1" thickBot="1" x14ac:dyDescent="0.3">
      <c r="A37" s="14" t="s">
        <v>11</v>
      </c>
      <c r="B37" s="16"/>
      <c r="C37" s="28">
        <v>20718.84</v>
      </c>
      <c r="D37" s="227">
        <v>15032.480000000003</v>
      </c>
      <c r="E37" s="32">
        <f>C37/$C$38</f>
        <v>1.2267405161594839E-2</v>
      </c>
      <c r="F37" s="234">
        <f>D37/$D$38</f>
        <v>8.8691227204369897E-3</v>
      </c>
      <c r="G37" s="90">
        <f t="shared" si="13"/>
        <v>-0.27445358910054796</v>
      </c>
      <c r="H37" s="86">
        <f t="shared" si="14"/>
        <v>-0.27701721728379364</v>
      </c>
      <c r="J37" s="28">
        <v>3823.5169999999998</v>
      </c>
      <c r="K37" s="227">
        <v>3607.3059999999996</v>
      </c>
      <c r="L37" s="32">
        <f t="shared" si="15"/>
        <v>8.6173148340085576E-3</v>
      </c>
      <c r="M37" s="234">
        <f t="shared" si="16"/>
        <v>7.8921768837606852E-3</v>
      </c>
      <c r="N37" s="90">
        <f t="shared" si="17"/>
        <v>-5.654767587014789E-2</v>
      </c>
      <c r="O37" s="86">
        <f t="shared" si="18"/>
        <v>-8.4148944794971189E-2</v>
      </c>
      <c r="Q37" s="82">
        <f t="shared" si="11"/>
        <v>1.8454300530338568</v>
      </c>
      <c r="R37" s="239">
        <f t="shared" si="12"/>
        <v>2.3996745713282164</v>
      </c>
      <c r="S37" s="95">
        <f>(R37-Q37)/Q37</f>
        <v>0.30033352788592055</v>
      </c>
    </row>
    <row r="38" spans="1:19" ht="26.25" customHeight="1" thickBot="1" x14ac:dyDescent="0.3">
      <c r="A38" s="18" t="s">
        <v>12</v>
      </c>
      <c r="B38" s="75"/>
      <c r="C38" s="76">
        <f>C26+C27+C28+C31+C35+C36+C37</f>
        <v>1688934.1900000002</v>
      </c>
      <c r="D38" s="228">
        <f>D26+D27+D28+D31+D35+D36+D37</f>
        <v>1694922.9900000007</v>
      </c>
      <c r="E38" s="77">
        <f>C38/$C$38</f>
        <v>1</v>
      </c>
      <c r="F38" s="235">
        <f>D38/$D$38</f>
        <v>1</v>
      </c>
      <c r="G38" s="90">
        <f t="shared" si="13"/>
        <v>3.5459048881001762E-3</v>
      </c>
      <c r="H38" s="86">
        <f t="shared" si="14"/>
        <v>0</v>
      </c>
      <c r="I38" s="2"/>
      <c r="J38" s="76">
        <f>J26+J27+J28+J31+J35+J36+J37</f>
        <v>443701.67200000008</v>
      </c>
      <c r="K38" s="228">
        <f>K26+K27+K28+K31+K35+K36+K37</f>
        <v>457073.63799999998</v>
      </c>
      <c r="L38" s="77">
        <f>L26+L27+L28+L31+L35+L36+L37</f>
        <v>0.99999999999999989</v>
      </c>
      <c r="M38" s="235">
        <f>M26+M27+M28+M31+M35+M36+M37</f>
        <v>0.99999999999999989</v>
      </c>
      <c r="N38" s="90">
        <f t="shared" si="17"/>
        <v>3.0137290084405848E-2</v>
      </c>
      <c r="O38" s="86">
        <v>0</v>
      </c>
      <c r="P38" s="2"/>
      <c r="Q38" s="35">
        <f t="shared" si="11"/>
        <v>2.62711048557789</v>
      </c>
      <c r="R38" s="240">
        <f t="shared" si="12"/>
        <v>2.6967221560904058</v>
      </c>
      <c r="S38" s="95">
        <f>(R38-Q38)/Q38</f>
        <v>2.6497427837414773E-2</v>
      </c>
    </row>
    <row r="40" spans="1:19" x14ac:dyDescent="0.25">
      <c r="A40" s="2"/>
    </row>
    <row r="41" spans="1:19" ht="8.25" customHeight="1" thickBot="1" x14ac:dyDescent="0.3"/>
    <row r="42" spans="1:19" ht="15" customHeight="1" x14ac:dyDescent="0.25">
      <c r="A42" s="379" t="s">
        <v>16</v>
      </c>
      <c r="B42" s="401"/>
      <c r="C42" s="404" t="s">
        <v>1</v>
      </c>
      <c r="D42" s="405"/>
      <c r="E42" s="399" t="s">
        <v>13</v>
      </c>
      <c r="F42" s="399"/>
      <c r="G42" s="404" t="s">
        <v>14</v>
      </c>
      <c r="H42" s="400"/>
      <c r="J42" s="406">
        <v>1000</v>
      </c>
      <c r="K42" s="399"/>
      <c r="L42" s="397" t="s">
        <v>13</v>
      </c>
      <c r="M42" s="398"/>
      <c r="N42" s="399" t="s">
        <v>14</v>
      </c>
      <c r="O42" s="400"/>
      <c r="Q42" s="410" t="s">
        <v>23</v>
      </c>
      <c r="R42" s="399"/>
      <c r="S42" s="208" t="s">
        <v>0</v>
      </c>
    </row>
    <row r="43" spans="1:19" ht="15" customHeight="1" x14ac:dyDescent="0.25">
      <c r="A43" s="402"/>
      <c r="B43" s="403"/>
      <c r="C43" s="407" t="str">
        <f>C5</f>
        <v>jan-dez</v>
      </c>
      <c r="D43" s="408"/>
      <c r="E43" s="395" t="str">
        <f>C5</f>
        <v>jan-dez</v>
      </c>
      <c r="F43" s="395"/>
      <c r="G43" s="407" t="str">
        <f>C5</f>
        <v>jan-dez</v>
      </c>
      <c r="H43" s="396"/>
      <c r="J43" s="409" t="str">
        <f>C5</f>
        <v>jan-dez</v>
      </c>
      <c r="K43" s="395"/>
      <c r="L43" s="393" t="str">
        <f>C5</f>
        <v>jan-dez</v>
      </c>
      <c r="M43" s="394"/>
      <c r="N43" s="395" t="str">
        <f>C5</f>
        <v>jan-dez</v>
      </c>
      <c r="O43" s="396"/>
      <c r="Q43" s="409" t="str">
        <f>C5</f>
        <v>jan-dez</v>
      </c>
      <c r="R43" s="408"/>
      <c r="S43" s="209" t="str">
        <f>S24</f>
        <v>2018 /2017</v>
      </c>
    </row>
    <row r="44" spans="1:19" ht="15.75" customHeight="1" x14ac:dyDescent="0.25">
      <c r="A44" s="402"/>
      <c r="B44" s="403"/>
      <c r="C44" s="221">
        <f>C6</f>
        <v>2017</v>
      </c>
      <c r="D44" s="219">
        <f>D6</f>
        <v>2018</v>
      </c>
      <c r="E44" s="216">
        <f>C6</f>
        <v>2017</v>
      </c>
      <c r="F44" s="219">
        <f>D6</f>
        <v>2018</v>
      </c>
      <c r="G44" s="221" t="s">
        <v>1</v>
      </c>
      <c r="H44" s="222" t="s">
        <v>15</v>
      </c>
      <c r="J44" s="215">
        <f>C6</f>
        <v>2017</v>
      </c>
      <c r="K44" s="220">
        <f>D6</f>
        <v>2018</v>
      </c>
      <c r="L44" s="218">
        <f>C6</f>
        <v>2017</v>
      </c>
      <c r="M44" s="219">
        <f>D6</f>
        <v>2018</v>
      </c>
      <c r="N44" s="217">
        <v>1000</v>
      </c>
      <c r="O44" s="222" t="s">
        <v>15</v>
      </c>
      <c r="Q44" s="215">
        <f>Q25</f>
        <v>2017</v>
      </c>
      <c r="R44" s="220">
        <f>R25</f>
        <v>2018</v>
      </c>
      <c r="S44" s="209" t="s">
        <v>24</v>
      </c>
    </row>
    <row r="45" spans="1:19" ht="20.100000000000001" customHeight="1" x14ac:dyDescent="0.25">
      <c r="A45" s="14" t="s">
        <v>4</v>
      </c>
      <c r="B45" s="1"/>
      <c r="C45" s="25">
        <v>320120.11000000022</v>
      </c>
      <c r="D45" s="223">
        <v>329195.90999999997</v>
      </c>
      <c r="E45" s="31">
        <f>C45/$C$57</f>
        <v>0.24544974648190482</v>
      </c>
      <c r="F45" s="229">
        <f>D45/$D$57</f>
        <v>0.2590371712650964</v>
      </c>
      <c r="G45" s="87">
        <f>(D45-C45)/C45</f>
        <v>2.8351233541684555E-2</v>
      </c>
      <c r="H45" s="83">
        <f>(F45-E45)/E45</f>
        <v>5.5357257352854024E-2</v>
      </c>
      <c r="J45" s="25">
        <v>111533.54899999997</v>
      </c>
      <c r="K45" s="223">
        <v>116357.15300000001</v>
      </c>
      <c r="L45" s="31">
        <f>J45/$J$57</f>
        <v>0.33203305135148548</v>
      </c>
      <c r="M45" s="229">
        <f>K45/$K$57</f>
        <v>0.3360389394446307</v>
      </c>
      <c r="N45" s="87">
        <f>(K45-J45)/J45</f>
        <v>4.324800961906123E-2</v>
      </c>
      <c r="O45" s="83">
        <f>(M45-L45)/L45</f>
        <v>1.2064726920527711E-2</v>
      </c>
      <c r="Q45" s="49">
        <f t="shared" ref="Q45:R47" si="23">(J45/C45)*10</f>
        <v>3.484115665210783</v>
      </c>
      <c r="R45" s="236">
        <f t="shared" si="23"/>
        <v>3.5345868361487245</v>
      </c>
      <c r="S45" s="92">
        <f>(R45-Q45)/Q45</f>
        <v>1.448607789973818E-2</v>
      </c>
    </row>
    <row r="46" spans="1:19" ht="20.100000000000001" customHeight="1" x14ac:dyDescent="0.25">
      <c r="A46" s="14" t="s">
        <v>5</v>
      </c>
      <c r="B46" s="1"/>
      <c r="C46" s="25">
        <v>321057.43000000028</v>
      </c>
      <c r="D46" s="223">
        <v>323424.30000000005</v>
      </c>
      <c r="E46" s="31">
        <f>C46/$C$57</f>
        <v>0.24616842971730804</v>
      </c>
      <c r="F46" s="229">
        <f>D46/$D$57</f>
        <v>0.25449561566665252</v>
      </c>
      <c r="G46" s="87">
        <f>(D46-C46)/C46</f>
        <v>7.3721078499873385E-3</v>
      </c>
      <c r="H46" s="83">
        <f>(F46-E46)/E46</f>
        <v>3.3827188802833703E-2</v>
      </c>
      <c r="J46" s="25">
        <v>83266.887999999963</v>
      </c>
      <c r="K46" s="223">
        <v>86042.751000000033</v>
      </c>
      <c r="L46" s="31">
        <f>J46/$J$57</f>
        <v>0.24788379054612872</v>
      </c>
      <c r="M46" s="229">
        <f>K46/$K$57</f>
        <v>0.24849108153186292</v>
      </c>
      <c r="N46" s="87">
        <f>(K46-J46)/J46</f>
        <v>3.3336937006701532E-2</v>
      </c>
      <c r="O46" s="83">
        <f>(M46-L46)/L46</f>
        <v>2.4499019657406289E-3</v>
      </c>
      <c r="Q46" s="49">
        <f t="shared" si="23"/>
        <v>2.5935200440618953</v>
      </c>
      <c r="R46" s="236">
        <f t="shared" si="23"/>
        <v>2.6603675419564956</v>
      </c>
      <c r="S46" s="92">
        <f>(R46-Q46)/Q46</f>
        <v>2.5774814444813665E-2</v>
      </c>
    </row>
    <row r="47" spans="1:19" ht="20.100000000000001" customHeight="1" x14ac:dyDescent="0.25">
      <c r="A47" s="33" t="s">
        <v>42</v>
      </c>
      <c r="B47" s="21"/>
      <c r="C47" s="27">
        <f>C48+C49</f>
        <v>550519.2200000002</v>
      </c>
      <c r="D47" s="224">
        <f>D48+D49</f>
        <v>506123.61000000028</v>
      </c>
      <c r="E47" s="34">
        <f>C47/$C$57</f>
        <v>0.42210657425556908</v>
      </c>
      <c r="F47" s="230">
        <f>D47/$D$57</f>
        <v>0.39825776767663651</v>
      </c>
      <c r="G47" s="88">
        <f>(D47-C47)/C47</f>
        <v>-8.0643160832786026E-2</v>
      </c>
      <c r="H47" s="84">
        <f>(F47-E47)/E47</f>
        <v>-5.6499490966215198E-2</v>
      </c>
      <c r="J47" s="27">
        <f>J48+J49</f>
        <v>55754.707999999948</v>
      </c>
      <c r="K47" s="224">
        <f>K48+K49</f>
        <v>57296.633999999969</v>
      </c>
      <c r="L47" s="34">
        <f>J47/$J$57</f>
        <v>0.16598060395667194</v>
      </c>
      <c r="M47" s="230">
        <f>K47/$K$57</f>
        <v>0.16547242371173485</v>
      </c>
      <c r="N47" s="88">
        <f>(K47-J47)/J47</f>
        <v>2.7655530004749067E-2</v>
      </c>
      <c r="O47" s="84">
        <f>(M47-L47)/L47</f>
        <v>-3.0616845150759435E-3</v>
      </c>
      <c r="Q47" s="50">
        <f t="shared" si="23"/>
        <v>1.0127658758217366</v>
      </c>
      <c r="R47" s="237">
        <f t="shared" si="23"/>
        <v>1.1320679942198297</v>
      </c>
      <c r="S47" s="93">
        <f>(R47-Q47)/Q47</f>
        <v>0.11779831967708622</v>
      </c>
    </row>
    <row r="48" spans="1:19" ht="20.100000000000001" customHeight="1" x14ac:dyDescent="0.25">
      <c r="A48" s="14"/>
      <c r="B48" s="1" t="s">
        <v>6</v>
      </c>
      <c r="C48" s="25">
        <v>543239.29000000015</v>
      </c>
      <c r="D48" s="223">
        <v>485243.34000000026</v>
      </c>
      <c r="E48" s="44">
        <f t="shared" ref="E48:E54" si="24">C48/$C$57</f>
        <v>0.41652474132134315</v>
      </c>
      <c r="F48" s="231">
        <f t="shared" ref="F48:F54" si="25">D48/$D$57</f>
        <v>0.38182753293875216</v>
      </c>
      <c r="G48" s="87">
        <f t="shared" ref="G48:G56" si="26">(D48-C48)/C48</f>
        <v>-0.10675949083137908</v>
      </c>
      <c r="H48" s="83">
        <f t="shared" ref="H48:H56" si="27">(F48-E48)/E48</f>
        <v>-8.3301674403592207E-2</v>
      </c>
      <c r="J48" s="25">
        <v>53916.739999999947</v>
      </c>
      <c r="K48" s="223">
        <v>53116.511999999966</v>
      </c>
      <c r="L48" s="44">
        <f t="shared" ref="L48:L55" si="28">J48/$J$57</f>
        <v>0.16050901151836097</v>
      </c>
      <c r="M48" s="231">
        <f t="shared" ref="M48:M55" si="29">K48/$K$57</f>
        <v>0.15340024999991181</v>
      </c>
      <c r="N48" s="87">
        <f t="shared" ref="N48:N55" si="30">(K48-J48)/J48</f>
        <v>-1.4841921080539769E-2</v>
      </c>
      <c r="O48" s="83">
        <f t="shared" ref="O48:O55" si="31">(M48-L48)/L48</f>
        <v>-4.4288862358584626E-2</v>
      </c>
      <c r="Q48" s="49">
        <f t="shared" ref="Q48:Q55" si="32">(J48/C48)*10</f>
        <v>0.99250442654838045</v>
      </c>
      <c r="R48" s="236">
        <f t="shared" ref="R48:R55" si="33">(K48/D48)*10</f>
        <v>1.0946366002674026</v>
      </c>
      <c r="S48" s="92">
        <f t="shared" ref="S48:S55" si="34">(R48-Q48)/Q48</f>
        <v>0.10290349441987466</v>
      </c>
    </row>
    <row r="49" spans="1:19" ht="20.100000000000001" customHeight="1" x14ac:dyDescent="0.25">
      <c r="A49" s="14"/>
      <c r="B49" s="1" t="s">
        <v>43</v>
      </c>
      <c r="C49" s="25">
        <v>7279.93</v>
      </c>
      <c r="D49" s="223">
        <v>20880.270000000004</v>
      </c>
      <c r="E49" s="43">
        <f t="shared" si="24"/>
        <v>5.5818329342258825E-3</v>
      </c>
      <c r="F49" s="232">
        <f t="shared" si="25"/>
        <v>1.6430234737884367E-2</v>
      </c>
      <c r="G49" s="87">
        <f t="shared" si="26"/>
        <v>1.8681965348567917</v>
      </c>
      <c r="H49" s="83">
        <f t="shared" si="27"/>
        <v>1.9435196164936808</v>
      </c>
      <c r="J49" s="25">
        <v>1837.9679999999996</v>
      </c>
      <c r="K49" s="223">
        <v>4180.1220000000003</v>
      </c>
      <c r="L49" s="43">
        <f t="shared" si="28"/>
        <v>5.4715924383109795E-3</v>
      </c>
      <c r="M49" s="232">
        <f t="shared" si="29"/>
        <v>1.2072173711823017E-2</v>
      </c>
      <c r="N49" s="87">
        <f t="shared" si="30"/>
        <v>1.2743170718967909</v>
      </c>
      <c r="O49" s="83">
        <f t="shared" si="31"/>
        <v>1.2063364272704429</v>
      </c>
      <c r="Q49" s="49">
        <f t="shared" si="32"/>
        <v>2.5247055946966519</v>
      </c>
      <c r="R49" s="236">
        <f t="shared" si="33"/>
        <v>2.0019482506691721</v>
      </c>
      <c r="S49" s="92">
        <f t="shared" si="34"/>
        <v>-0.20705675351834044</v>
      </c>
    </row>
    <row r="50" spans="1:19" ht="20.100000000000001" customHeight="1" x14ac:dyDescent="0.25">
      <c r="A50" s="33" t="s">
        <v>41</v>
      </c>
      <c r="B50" s="21"/>
      <c r="C50" s="27">
        <f>SUM(C51:C53)</f>
        <v>91551.069999999963</v>
      </c>
      <c r="D50" s="224">
        <f>SUM(D51:D53)</f>
        <v>89322.390000000014</v>
      </c>
      <c r="E50" s="34">
        <f t="shared" si="24"/>
        <v>7.0196111458436947E-2</v>
      </c>
      <c r="F50" s="230">
        <f t="shared" si="25"/>
        <v>7.0285864840294462E-2</v>
      </c>
      <c r="G50" s="88">
        <f t="shared" si="26"/>
        <v>-2.434357129851077E-2</v>
      </c>
      <c r="H50" s="84">
        <f t="shared" si="27"/>
        <v>1.2786090282316948E-3</v>
      </c>
      <c r="J50" s="27">
        <f>SUM(J51:J53)</f>
        <v>77489.102000000014</v>
      </c>
      <c r="K50" s="224">
        <f>SUM(K51:K53)</f>
        <v>77339.335000000021</v>
      </c>
      <c r="L50" s="34">
        <f t="shared" si="28"/>
        <v>0.23068344201569796</v>
      </c>
      <c r="M50" s="230">
        <f t="shared" si="29"/>
        <v>0.22335565490119041</v>
      </c>
      <c r="N50" s="88">
        <f t="shared" si="30"/>
        <v>-1.9327492013004942E-3</v>
      </c>
      <c r="O50" s="84">
        <f t="shared" si="31"/>
        <v>-3.1765553047404638E-2</v>
      </c>
      <c r="Q50" s="50">
        <f t="shared" si="32"/>
        <v>8.4640301855565472</v>
      </c>
      <c r="R50" s="237">
        <f t="shared" si="33"/>
        <v>8.6584489062596752</v>
      </c>
      <c r="S50" s="93">
        <f t="shared" si="34"/>
        <v>2.2969993778483216E-2</v>
      </c>
    </row>
    <row r="51" spans="1:19" ht="20.100000000000001" customHeight="1" x14ac:dyDescent="0.25">
      <c r="A51" s="14"/>
      <c r="B51" s="5" t="s">
        <v>7</v>
      </c>
      <c r="C51" s="42">
        <v>81256.939999999959</v>
      </c>
      <c r="D51" s="225">
        <v>79496.390000000014</v>
      </c>
      <c r="E51" s="31">
        <f t="shared" si="24"/>
        <v>6.2303162781292706E-2</v>
      </c>
      <c r="F51" s="229">
        <f t="shared" si="25"/>
        <v>6.2553997075440279E-2</v>
      </c>
      <c r="G51" s="87">
        <f t="shared" si="26"/>
        <v>-2.1666457043545397E-2</v>
      </c>
      <c r="H51" s="83">
        <f t="shared" si="27"/>
        <v>4.0260282616485215E-3</v>
      </c>
      <c r="J51" s="42">
        <v>69828.598000000013</v>
      </c>
      <c r="K51" s="225">
        <v>69631.398000000016</v>
      </c>
      <c r="L51" s="31">
        <f t="shared" si="28"/>
        <v>0.20787828122941057</v>
      </c>
      <c r="M51" s="229">
        <f t="shared" si="29"/>
        <v>0.20109516718724618</v>
      </c>
      <c r="N51" s="87">
        <f t="shared" si="30"/>
        <v>-2.824057845182529E-3</v>
      </c>
      <c r="O51" s="83">
        <f t="shared" si="31"/>
        <v>-3.2630219963569317E-2</v>
      </c>
      <c r="Q51" s="49">
        <f t="shared" si="32"/>
        <v>8.5935549628130286</v>
      </c>
      <c r="R51" s="236">
        <f t="shared" si="33"/>
        <v>8.7590641537307548</v>
      </c>
      <c r="S51" s="92">
        <f t="shared" si="34"/>
        <v>1.9259688409969528E-2</v>
      </c>
    </row>
    <row r="52" spans="1:19" ht="20.100000000000001" customHeight="1" x14ac:dyDescent="0.25">
      <c r="A52" s="14"/>
      <c r="B52" s="5" t="s">
        <v>8</v>
      </c>
      <c r="C52" s="42">
        <v>8411.2600000000039</v>
      </c>
      <c r="D52" s="225">
        <v>7964.5299999999988</v>
      </c>
      <c r="E52" s="31">
        <f t="shared" si="24"/>
        <v>6.4492719141992869E-3</v>
      </c>
      <c r="F52" s="229">
        <f t="shared" si="25"/>
        <v>6.267117114717489E-3</v>
      </c>
      <c r="G52" s="87">
        <f t="shared" si="26"/>
        <v>-5.3110948894696489E-2</v>
      </c>
      <c r="H52" s="83">
        <f t="shared" si="27"/>
        <v>-2.8244242436227543E-2</v>
      </c>
      <c r="J52" s="42">
        <v>6686.5789999999979</v>
      </c>
      <c r="K52" s="225">
        <v>6421.6480000000001</v>
      </c>
      <c r="L52" s="31">
        <f t="shared" si="28"/>
        <v>1.9905806354935985E-2</v>
      </c>
      <c r="M52" s="229">
        <f t="shared" si="29"/>
        <v>1.8545690812895137E-2</v>
      </c>
      <c r="N52" s="87">
        <f t="shared" si="30"/>
        <v>-3.9621307098891355E-2</v>
      </c>
      <c r="O52" s="83">
        <f t="shared" si="31"/>
        <v>-6.8327578284894969E-2</v>
      </c>
      <c r="Q52" s="49">
        <f t="shared" si="32"/>
        <v>7.9495569034841331</v>
      </c>
      <c r="R52" s="236">
        <f t="shared" si="33"/>
        <v>8.0628084770852784</v>
      </c>
      <c r="S52" s="92">
        <f t="shared" si="34"/>
        <v>1.4246274978107185E-2</v>
      </c>
    </row>
    <row r="53" spans="1:19" ht="20.100000000000001" customHeight="1" x14ac:dyDescent="0.25">
      <c r="A53" s="45"/>
      <c r="B53" s="46" t="s">
        <v>9</v>
      </c>
      <c r="C53" s="47">
        <v>1882.87</v>
      </c>
      <c r="D53" s="226">
        <v>1861.47</v>
      </c>
      <c r="E53" s="48">
        <f t="shared" si="24"/>
        <v>1.4436767629449577E-3</v>
      </c>
      <c r="F53" s="233">
        <f t="shared" si="25"/>
        <v>1.4647506501366892E-3</v>
      </c>
      <c r="G53" s="87">
        <f t="shared" si="26"/>
        <v>-1.1365628004057564E-2</v>
      </c>
      <c r="H53" s="83">
        <f t="shared" si="27"/>
        <v>1.4597372301499692E-2</v>
      </c>
      <c r="J53" s="47">
        <v>973.92500000000007</v>
      </c>
      <c r="K53" s="226">
        <v>1286.289</v>
      </c>
      <c r="L53" s="48">
        <f t="shared" si="28"/>
        <v>2.8993544313513737E-3</v>
      </c>
      <c r="M53" s="233">
        <f t="shared" si="29"/>
        <v>3.714796901049088E-3</v>
      </c>
      <c r="N53" s="87">
        <f t="shared" si="30"/>
        <v>0.32072695536103901</v>
      </c>
      <c r="O53" s="83">
        <f t="shared" si="31"/>
        <v>0.28124966747085173</v>
      </c>
      <c r="Q53" s="49">
        <f t="shared" si="32"/>
        <v>5.1725557260989872</v>
      </c>
      <c r="R53" s="236">
        <f t="shared" si="33"/>
        <v>6.9100710728617711</v>
      </c>
      <c r="S53" s="92">
        <f t="shared" si="34"/>
        <v>0.33591041619829487</v>
      </c>
    </row>
    <row r="54" spans="1:19" ht="20.100000000000001" customHeight="1" x14ac:dyDescent="0.25">
      <c r="A54" s="14" t="s">
        <v>44</v>
      </c>
      <c r="B54" s="5"/>
      <c r="C54" s="42">
        <v>763.23</v>
      </c>
      <c r="D54" s="225">
        <v>757.44</v>
      </c>
      <c r="E54" s="31">
        <f t="shared" si="24"/>
        <v>5.8520100473345488E-4</v>
      </c>
      <c r="F54" s="229">
        <f t="shared" si="25"/>
        <v>5.9601322204469258E-4</v>
      </c>
      <c r="G54" s="89">
        <f t="shared" si="26"/>
        <v>-7.5861797885302769E-3</v>
      </c>
      <c r="H54" s="85">
        <f t="shared" si="27"/>
        <v>1.8476074415084805E-2</v>
      </c>
      <c r="J54" s="42">
        <v>398.10499999999996</v>
      </c>
      <c r="K54" s="225">
        <v>1116.519</v>
      </c>
      <c r="L54" s="31">
        <f t="shared" si="28"/>
        <v>1.1851502896969874E-3</v>
      </c>
      <c r="M54" s="229">
        <f t="shared" si="29"/>
        <v>3.2245018974448405E-3</v>
      </c>
      <c r="N54" s="89">
        <f t="shared" si="30"/>
        <v>1.8045842177315032</v>
      </c>
      <c r="O54" s="85">
        <f t="shared" si="31"/>
        <v>1.7207535833023024</v>
      </c>
      <c r="Q54" s="81">
        <f t="shared" si="32"/>
        <v>5.2160554485541697</v>
      </c>
      <c r="R54" s="238">
        <f t="shared" si="33"/>
        <v>14.740692332065905</v>
      </c>
      <c r="S54" s="94">
        <f t="shared" si="34"/>
        <v>1.8260229358090614</v>
      </c>
    </row>
    <row r="55" spans="1:19" ht="20.100000000000001" customHeight="1" x14ac:dyDescent="0.25">
      <c r="A55" s="14" t="s">
        <v>10</v>
      </c>
      <c r="B55" s="1"/>
      <c r="C55" s="25">
        <v>9840.9700000000048</v>
      </c>
      <c r="D55" s="223">
        <v>12242.330000000007</v>
      </c>
      <c r="E55" s="31">
        <f>C55/$C$57</f>
        <v>7.5454915707608324E-3</v>
      </c>
      <c r="F55" s="229">
        <f>D55/$D$57</f>
        <v>9.6332257982604634E-3</v>
      </c>
      <c r="G55" s="87">
        <f t="shared" si="26"/>
        <v>0.24401659592499533</v>
      </c>
      <c r="H55" s="83">
        <f t="shared" si="27"/>
        <v>0.27668631101381236</v>
      </c>
      <c r="J55" s="25">
        <v>5701.1889999999994</v>
      </c>
      <c r="K55" s="223">
        <v>6331.0320000000011</v>
      </c>
      <c r="L55" s="31">
        <f t="shared" si="28"/>
        <v>1.6972320857480509E-2</v>
      </c>
      <c r="M55" s="229">
        <f t="shared" si="29"/>
        <v>1.8283992208626997E-2</v>
      </c>
      <c r="N55" s="87">
        <f t="shared" si="30"/>
        <v>0.11047572708078994</v>
      </c>
      <c r="O55" s="83">
        <f t="shared" si="31"/>
        <v>7.7282969262767107E-2</v>
      </c>
      <c r="Q55" s="49">
        <f t="shared" si="32"/>
        <v>5.793320170674229</v>
      </c>
      <c r="R55" s="236">
        <f t="shared" si="33"/>
        <v>5.1714273345024981</v>
      </c>
      <c r="S55" s="92">
        <f t="shared" si="34"/>
        <v>-0.10734653322282285</v>
      </c>
    </row>
    <row r="56" spans="1:19" ht="20.100000000000001" customHeight="1" thickBot="1" x14ac:dyDescent="0.3">
      <c r="A56" s="14" t="s">
        <v>11</v>
      </c>
      <c r="B56" s="16"/>
      <c r="C56" s="28">
        <v>10366.51</v>
      </c>
      <c r="D56" s="227">
        <v>9778.3100000000013</v>
      </c>
      <c r="E56" s="32">
        <f>C56/$C$57</f>
        <v>7.948445511286777E-3</v>
      </c>
      <c r="F56" s="234">
        <f>D56/$D$57</f>
        <v>7.6943415310147846E-3</v>
      </c>
      <c r="G56" s="90">
        <f t="shared" si="26"/>
        <v>-5.6740407330914538E-2</v>
      </c>
      <c r="H56" s="86">
        <f t="shared" si="27"/>
        <v>-3.1969015817138735E-2</v>
      </c>
      <c r="J56" s="28">
        <v>1767.443</v>
      </c>
      <c r="K56" s="227">
        <v>1777.498</v>
      </c>
      <c r="L56" s="32">
        <f>J56/$J$57</f>
        <v>5.2616409828384787E-3</v>
      </c>
      <c r="M56" s="234">
        <f>K56/$K$57</f>
        <v>5.1334063045092911E-3</v>
      </c>
      <c r="N56" s="90">
        <f>(K56-J56)/J56</f>
        <v>5.68900948998076E-3</v>
      </c>
      <c r="O56" s="86">
        <f>(M56-L56)/L56</f>
        <v>-2.437161310462678E-2</v>
      </c>
      <c r="Q56" s="82">
        <f>(J56/C56)*10</f>
        <v>1.7049547051032605</v>
      </c>
      <c r="R56" s="239">
        <f>(K56/D56)*10</f>
        <v>1.817796735836765</v>
      </c>
      <c r="S56" s="95">
        <f>(R56-Q56)/Q56</f>
        <v>6.6184767487222046E-2</v>
      </c>
    </row>
    <row r="57" spans="1:19" ht="26.25" customHeight="1" thickBot="1" x14ac:dyDescent="0.3">
      <c r="A57" s="18" t="s">
        <v>12</v>
      </c>
      <c r="B57" s="75"/>
      <c r="C57" s="76">
        <f>C45+C46+C47+C50+C54+C55+C56</f>
        <v>1304218.5400000007</v>
      </c>
      <c r="D57" s="228">
        <f>D45+D46+D47+D50+D54+D55+D56</f>
        <v>1270844.2900000005</v>
      </c>
      <c r="E57" s="77">
        <f>E45+E46+E47+E50+E54+E55+E56</f>
        <v>1</v>
      </c>
      <c r="F57" s="235">
        <f>F45+F46+F47+F50+F54+F55+F56</f>
        <v>0.99999999999999989</v>
      </c>
      <c r="G57" s="90">
        <f>(D57-C57)/C57</f>
        <v>-2.5589461410355518E-2</v>
      </c>
      <c r="H57" s="86">
        <v>0</v>
      </c>
      <c r="I57" s="2"/>
      <c r="J57" s="76">
        <f>J45+J46+J47+J50+J54+J55+J56</f>
        <v>335910.98399999988</v>
      </c>
      <c r="K57" s="228">
        <f>K45+K46+K47+K50+K54+K55+K56</f>
        <v>346260.92200000002</v>
      </c>
      <c r="L57" s="77">
        <f>L45+L46+L47+L50+L54+L55+L56</f>
        <v>0.99999999999999989</v>
      </c>
      <c r="M57" s="235">
        <f>M45+M46+M47+M50+M54+M55+M56</f>
        <v>1</v>
      </c>
      <c r="N57" s="90">
        <f>(K57-J57)/J57</f>
        <v>3.0811549764624975E-2</v>
      </c>
      <c r="O57" s="86">
        <v>0</v>
      </c>
      <c r="P57" s="2"/>
      <c r="Q57" s="35">
        <f>(J57/C57)*10</f>
        <v>2.5755728330621626</v>
      </c>
      <c r="R57" s="240">
        <f>(K57/D57)*10</f>
        <v>2.7246526165687839</v>
      </c>
      <c r="S57" s="95">
        <f>(R57-Q57)/Q57</f>
        <v>5.7882185117388685E-2</v>
      </c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45">
    <mergeCell ref="Q43:R43"/>
    <mergeCell ref="Q4:R4"/>
    <mergeCell ref="Q5:R5"/>
    <mergeCell ref="Q23:R23"/>
    <mergeCell ref="Q24:R24"/>
    <mergeCell ref="Q42:R42"/>
    <mergeCell ref="A4:B6"/>
    <mergeCell ref="G4:H4"/>
    <mergeCell ref="E4:F4"/>
    <mergeCell ref="A23:B25"/>
    <mergeCell ref="C23:D23"/>
    <mergeCell ref="C24:D24"/>
    <mergeCell ref="E24:F24"/>
    <mergeCell ref="G24:H24"/>
    <mergeCell ref="E23:F23"/>
    <mergeCell ref="G23:H23"/>
    <mergeCell ref="J24:K24"/>
    <mergeCell ref="L24:M24"/>
    <mergeCell ref="N24:O24"/>
    <mergeCell ref="C4:D4"/>
    <mergeCell ref="C5:D5"/>
    <mergeCell ref="E5:F5"/>
    <mergeCell ref="G5:H5"/>
    <mergeCell ref="J4:K4"/>
    <mergeCell ref="J5:K5"/>
    <mergeCell ref="L5:M5"/>
    <mergeCell ref="N5:O5"/>
    <mergeCell ref="J23:K23"/>
    <mergeCell ref="A42:B44"/>
    <mergeCell ref="C42:D42"/>
    <mergeCell ref="J42:K42"/>
    <mergeCell ref="C43:D43"/>
    <mergeCell ref="E43:F43"/>
    <mergeCell ref="G43:H43"/>
    <mergeCell ref="J43:K43"/>
    <mergeCell ref="E42:F42"/>
    <mergeCell ref="G42:H42"/>
    <mergeCell ref="L43:M43"/>
    <mergeCell ref="N43:O43"/>
    <mergeCell ref="L4:M4"/>
    <mergeCell ref="N4:O4"/>
    <mergeCell ref="L23:M23"/>
    <mergeCell ref="N23:O23"/>
    <mergeCell ref="L42:M42"/>
    <mergeCell ref="N42:O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G7:H19</xm:sqref>
        </x14:conditionalFormatting>
        <x14:conditionalFormatting xmlns:xm="http://schemas.microsoft.com/office/excel/2006/main">
          <x14:cfRule type="iconSet" priority="15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N7:O19</xm:sqref>
        </x14:conditionalFormatting>
        <x14:conditionalFormatting xmlns:xm="http://schemas.microsoft.com/office/excel/2006/main">
          <x14:cfRule type="iconSet" priority="14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S7:S19</xm:sqref>
        </x14:conditionalFormatting>
        <x14:conditionalFormatting xmlns:xm="http://schemas.microsoft.com/office/excel/2006/main">
          <x14:cfRule type="iconSet" priority="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G26:H38</xm:sqref>
        </x14:conditionalFormatting>
        <x14:conditionalFormatting xmlns:xm="http://schemas.microsoft.com/office/excel/2006/main">
          <x14:cfRule type="iconSet" priority="5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N26:O38</xm:sqref>
        </x14:conditionalFormatting>
        <x14:conditionalFormatting xmlns:xm="http://schemas.microsoft.com/office/excel/2006/main">
          <x14:cfRule type="iconSet" priority="4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S26:S38</xm:sqref>
        </x14:conditionalFormatting>
        <x14:conditionalFormatting xmlns:xm="http://schemas.microsoft.com/office/excel/2006/main">
          <x14:cfRule type="iconSet" priority="3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G45:H57</xm:sqref>
        </x14:conditionalFormatting>
        <x14:conditionalFormatting xmlns:xm="http://schemas.microsoft.com/office/excel/2006/main">
          <x14:cfRule type="iconSet" priority="2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N45:O57</xm:sqref>
        </x14:conditionalFormatting>
        <x14:conditionalFormatting xmlns:xm="http://schemas.microsoft.com/office/excel/2006/main">
          <x14:cfRule type="iconSet" priority="1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S45:S57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100</v>
      </c>
      <c r="B1" s="6"/>
    </row>
    <row r="3" spans="1:21" ht="15.75" thickBot="1" x14ac:dyDescent="0.3"/>
    <row r="4" spans="1:21" x14ac:dyDescent="0.25">
      <c r="A4" s="379" t="s">
        <v>17</v>
      </c>
      <c r="B4" s="401"/>
      <c r="C4" s="401"/>
      <c r="D4" s="401"/>
      <c r="E4" s="404" t="s">
        <v>1</v>
      </c>
      <c r="F4" s="405"/>
      <c r="G4" s="399" t="s">
        <v>13</v>
      </c>
      <c r="H4" s="399"/>
      <c r="I4" s="412" t="s">
        <v>113</v>
      </c>
      <c r="J4" s="400"/>
      <c r="L4" s="406" t="s">
        <v>20</v>
      </c>
      <c r="M4" s="399"/>
      <c r="N4" s="397" t="s">
        <v>13</v>
      </c>
      <c r="O4" s="398"/>
      <c r="P4" s="413" t="s">
        <v>113</v>
      </c>
      <c r="Q4" s="400"/>
      <c r="R4"/>
      <c r="S4" s="410" t="s">
        <v>23</v>
      </c>
      <c r="T4" s="399"/>
      <c r="U4" s="208" t="s">
        <v>0</v>
      </c>
    </row>
    <row r="5" spans="1:21" x14ac:dyDescent="0.25">
      <c r="A5" s="402"/>
      <c r="B5" s="403"/>
      <c r="C5" s="403"/>
      <c r="D5" s="403"/>
      <c r="E5" s="407" t="s">
        <v>184</v>
      </c>
      <c r="F5" s="408"/>
      <c r="G5" s="395" t="str">
        <f>E5</f>
        <v>jan-dez</v>
      </c>
      <c r="H5" s="395"/>
      <c r="I5" s="407" t="str">
        <f>G5</f>
        <v>jan-dez</v>
      </c>
      <c r="J5" s="396"/>
      <c r="L5" s="409" t="str">
        <f>E5</f>
        <v>jan-dez</v>
      </c>
      <c r="M5" s="395"/>
      <c r="N5" s="393" t="str">
        <f>E5</f>
        <v>jan-dez</v>
      </c>
      <c r="O5" s="394"/>
      <c r="P5" s="395" t="str">
        <f>E5</f>
        <v>jan-dez</v>
      </c>
      <c r="Q5" s="396"/>
      <c r="R5"/>
      <c r="S5" s="409" t="str">
        <f>E5</f>
        <v>jan-dez</v>
      </c>
      <c r="T5" s="408"/>
      <c r="U5" s="209" t="s">
        <v>111</v>
      </c>
    </row>
    <row r="6" spans="1:21" ht="15.75" thickBot="1" x14ac:dyDescent="0.3">
      <c r="A6" s="380"/>
      <c r="B6" s="411"/>
      <c r="C6" s="411"/>
      <c r="D6" s="411"/>
      <c r="E6" s="148">
        <v>2017</v>
      </c>
      <c r="F6" s="241">
        <v>2018</v>
      </c>
      <c r="G6" s="216">
        <f>E6</f>
        <v>2017</v>
      </c>
      <c r="H6" s="219">
        <f>F6</f>
        <v>2018</v>
      </c>
      <c r="I6" s="221" t="s">
        <v>1</v>
      </c>
      <c r="J6" s="222" t="s">
        <v>15</v>
      </c>
      <c r="L6" s="215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2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1688934.1900000002</v>
      </c>
      <c r="F7" s="242">
        <v>1694922.9900000021</v>
      </c>
      <c r="G7" s="20">
        <f>E7/E15</f>
        <v>0.56426595712006977</v>
      </c>
      <c r="H7" s="243">
        <f>F7/F15</f>
        <v>0.57149561310151076</v>
      </c>
      <c r="I7" s="153">
        <f t="shared" ref="I7:I11" si="0">(F7-E7)/E7</f>
        <v>3.5459048881010032E-3</v>
      </c>
      <c r="J7" s="99">
        <f t="shared" ref="J7:J11" si="1">(H7-G7)/G7</f>
        <v>1.2812497174807574E-2</v>
      </c>
      <c r="K7" s="12"/>
      <c r="L7" s="23">
        <v>443701.67200000008</v>
      </c>
      <c r="M7" s="242">
        <v>457073.63799999957</v>
      </c>
      <c r="N7" s="20">
        <f>L7/L15</f>
        <v>0.56913092493459971</v>
      </c>
      <c r="O7" s="243">
        <f>M7/M15</f>
        <v>0.5689704648085846</v>
      </c>
      <c r="P7" s="153">
        <f t="shared" ref="P7:P18" si="2">(M7-L7)/L7</f>
        <v>3.0137290084404932E-2</v>
      </c>
      <c r="Q7" s="99">
        <f t="shared" ref="Q7:Q18" si="3">(O7-N7)/N7</f>
        <v>-2.8193886324759995E-4</v>
      </c>
      <c r="R7" s="67"/>
      <c r="S7" s="332">
        <f>(L7/E7)*10</f>
        <v>2.62711048557789</v>
      </c>
      <c r="T7" s="333">
        <f>(M7/F7)*10</f>
        <v>2.6967221560904013</v>
      </c>
      <c r="U7" s="95">
        <f>(T7-S7)/S7</f>
        <v>2.6497427837413084E-2</v>
      </c>
    </row>
    <row r="8" spans="1:21" s="9" customFormat="1" ht="24" customHeight="1" x14ac:dyDescent="0.25">
      <c r="A8" s="73"/>
      <c r="B8" s="301" t="s">
        <v>36</v>
      </c>
      <c r="C8" s="301"/>
      <c r="D8" s="302"/>
      <c r="E8" s="304">
        <v>1266267.8800000004</v>
      </c>
      <c r="F8" s="305">
        <v>1306790.7100000021</v>
      </c>
      <c r="G8" s="306">
        <f>E8/E7</f>
        <v>0.74974376591902625</v>
      </c>
      <c r="H8" s="307">
        <f>F8/F7</f>
        <v>0.77100299996520816</v>
      </c>
      <c r="I8" s="316">
        <f t="shared" si="0"/>
        <v>3.2001783066630179E-2</v>
      </c>
      <c r="J8" s="315">
        <f t="shared" si="1"/>
        <v>2.8355332865119074E-2</v>
      </c>
      <c r="K8" s="5"/>
      <c r="L8" s="304">
        <v>414609.1860000001</v>
      </c>
      <c r="M8" s="305">
        <v>424640.32399999956</v>
      </c>
      <c r="N8" s="319">
        <f>L8/L7</f>
        <v>0.93443232731383541</v>
      </c>
      <c r="O8" s="307">
        <f>M8/M7</f>
        <v>0.92904138129270097</v>
      </c>
      <c r="P8" s="314">
        <f t="shared" si="2"/>
        <v>2.4194201042133809E-2</v>
      </c>
      <c r="Q8" s="315">
        <f t="shared" si="3"/>
        <v>-5.7692203742902501E-3</v>
      </c>
      <c r="R8" s="72"/>
      <c r="S8" s="334">
        <f t="shared" ref="S8:S18" si="4">(L8/E8)*10</f>
        <v>3.2742612566307852</v>
      </c>
      <c r="T8" s="335">
        <f t="shared" ref="T8:T18" si="5">(M8/F8)*10</f>
        <v>3.2494899202336609</v>
      </c>
      <c r="U8" s="308">
        <f t="shared" ref="U8:U18" si="6">(T8-S8)/S8</f>
        <v>-7.5654733863888312E-3</v>
      </c>
    </row>
    <row r="9" spans="1:21" ht="24" customHeight="1" x14ac:dyDescent="0.25">
      <c r="A9" s="14"/>
      <c r="B9" s="1" t="s">
        <v>40</v>
      </c>
      <c r="D9" s="1"/>
      <c r="E9" s="25">
        <v>130730.08999999997</v>
      </c>
      <c r="F9" s="223">
        <v>138913.81</v>
      </c>
      <c r="G9" s="4">
        <f>E9/E7</f>
        <v>7.740389813530861E-2</v>
      </c>
      <c r="H9" s="229">
        <f>F9/F7</f>
        <v>8.1958773831960249E-2</v>
      </c>
      <c r="I9" s="312">
        <f t="shared" ref="I9:I10" si="7">(F9-E9)/E9</f>
        <v>6.2600125189235564E-2</v>
      </c>
      <c r="J9" s="313">
        <f t="shared" ref="J9:J10" si="8">(H9-G9)/G9</f>
        <v>5.8845559543904732E-2</v>
      </c>
      <c r="K9" s="1"/>
      <c r="L9" s="25">
        <v>13639.415000000003</v>
      </c>
      <c r="M9" s="223">
        <v>15446.543000000003</v>
      </c>
      <c r="N9" s="4">
        <f>L9/L7</f>
        <v>3.0740057702554703E-2</v>
      </c>
      <c r="O9" s="229">
        <f>M9/M7</f>
        <v>3.3794429859461766E-2</v>
      </c>
      <c r="P9" s="312">
        <f t="shared" si="2"/>
        <v>0.13249307246681769</v>
      </c>
      <c r="Q9" s="313">
        <f t="shared" si="3"/>
        <v>9.9361302000849028E-2</v>
      </c>
      <c r="R9" s="8"/>
      <c r="S9" s="334">
        <f t="shared" si="4"/>
        <v>1.0433263680916922</v>
      </c>
      <c r="T9" s="335">
        <f t="shared" si="5"/>
        <v>1.1119515763047607</v>
      </c>
      <c r="U9" s="308">
        <f t="shared" si="6"/>
        <v>6.5775399061933235E-2</v>
      </c>
    </row>
    <row r="10" spans="1:21" ht="24" customHeight="1" thickBot="1" x14ac:dyDescent="0.3">
      <c r="A10" s="14"/>
      <c r="B10" s="1" t="s">
        <v>39</v>
      </c>
      <c r="D10" s="1"/>
      <c r="E10" s="25">
        <v>291936.22000000003</v>
      </c>
      <c r="F10" s="223">
        <v>249218.47000000006</v>
      </c>
      <c r="G10" s="4">
        <f>E10/E7</f>
        <v>0.17285233594566524</v>
      </c>
      <c r="H10" s="229">
        <f>F10/F7</f>
        <v>0.14703822620283163</v>
      </c>
      <c r="I10" s="317">
        <f t="shared" si="7"/>
        <v>-0.14632562550820163</v>
      </c>
      <c r="J10" s="310">
        <f t="shared" si="8"/>
        <v>-0.14934197794670281</v>
      </c>
      <c r="K10" s="1"/>
      <c r="L10" s="25">
        <v>15453.071000000004</v>
      </c>
      <c r="M10" s="223">
        <v>16986.771000000001</v>
      </c>
      <c r="N10" s="4">
        <f>L10/L7</f>
        <v>3.4827614983609978E-2</v>
      </c>
      <c r="O10" s="229">
        <f>M10/M7</f>
        <v>3.7164188847837287E-2</v>
      </c>
      <c r="P10" s="318">
        <f t="shared" si="2"/>
        <v>9.9248880691740607E-2</v>
      </c>
      <c r="Q10" s="313">
        <f t="shared" si="3"/>
        <v>6.7089689182762327E-2</v>
      </c>
      <c r="R10" s="8"/>
      <c r="S10" s="334">
        <f t="shared" si="4"/>
        <v>0.52933037908074587</v>
      </c>
      <c r="T10" s="335">
        <f t="shared" si="5"/>
        <v>0.68160160842011419</v>
      </c>
      <c r="U10" s="308">
        <f t="shared" si="6"/>
        <v>0.28766765588592891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1304218.5400000005</v>
      </c>
      <c r="F11" s="242">
        <v>1270844.2900000019</v>
      </c>
      <c r="G11" s="20">
        <f>E11/E15</f>
        <v>0.43573404287993028</v>
      </c>
      <c r="H11" s="243">
        <f>F11/F15</f>
        <v>0.4285043868984893</v>
      </c>
      <c r="I11" s="153">
        <f t="shared" si="0"/>
        <v>-2.5589461410354272E-2</v>
      </c>
      <c r="J11" s="99">
        <f t="shared" si="1"/>
        <v>-1.6591900723793504E-2</v>
      </c>
      <c r="K11" s="12"/>
      <c r="L11" s="23">
        <v>335910.98400000017</v>
      </c>
      <c r="M11" s="242">
        <v>346260.92200000002</v>
      </c>
      <c r="N11" s="20">
        <f>L11/L15</f>
        <v>0.43086907506540023</v>
      </c>
      <c r="O11" s="243">
        <f>M11/M15</f>
        <v>0.4310295351914154</v>
      </c>
      <c r="P11" s="153">
        <f t="shared" si="2"/>
        <v>3.0811549764624083E-2</v>
      </c>
      <c r="Q11" s="99">
        <f t="shared" si="3"/>
        <v>3.7241040330131828E-4</v>
      </c>
      <c r="R11" s="8"/>
      <c r="S11" s="336">
        <f t="shared" si="4"/>
        <v>2.5755728330621648</v>
      </c>
      <c r="T11" s="337">
        <f t="shared" si="5"/>
        <v>2.7246526165687812</v>
      </c>
      <c r="U11" s="98">
        <f t="shared" si="6"/>
        <v>5.7882185117386742E-2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1021736.3100000003</v>
      </c>
      <c r="F12" s="225">
        <v>984939.68000000191</v>
      </c>
      <c r="G12" s="74">
        <f>E12/E11</f>
        <v>0.78340882196016004</v>
      </c>
      <c r="H12" s="231">
        <f>F12/F11</f>
        <v>0.77502782028473405</v>
      </c>
      <c r="I12" s="316">
        <f t="shared" ref="I12:I18" si="9">(F12-E12)/E12</f>
        <v>-3.6013822392196637E-2</v>
      </c>
      <c r="J12" s="315">
        <f t="shared" ref="J12:J18" si="10">(H12-G12)/G12</f>
        <v>-1.0698120113654024E-2</v>
      </c>
      <c r="K12" s="5"/>
      <c r="L12" s="42">
        <v>312039.9380000002</v>
      </c>
      <c r="M12" s="225">
        <v>319090.77</v>
      </c>
      <c r="N12" s="74">
        <f>L12/L11</f>
        <v>0.92893639345833368</v>
      </c>
      <c r="O12" s="231">
        <f>M12/M11</f>
        <v>0.92153272207829451</v>
      </c>
      <c r="P12" s="316">
        <f t="shared" si="2"/>
        <v>2.2595928089178815E-2</v>
      </c>
      <c r="Q12" s="315">
        <f t="shared" si="3"/>
        <v>-7.970052020974297E-3</v>
      </c>
      <c r="R12" s="72"/>
      <c r="S12" s="334">
        <f t="shared" si="4"/>
        <v>3.0540163342144524</v>
      </c>
      <c r="T12" s="335">
        <f t="shared" si="5"/>
        <v>3.2396985975831472</v>
      </c>
      <c r="U12" s="308">
        <f t="shared" si="6"/>
        <v>6.0799368126646103E-2</v>
      </c>
    </row>
    <row r="13" spans="1:21" ht="24" customHeight="1" x14ac:dyDescent="0.25">
      <c r="A13" s="14"/>
      <c r="B13" s="5" t="s">
        <v>40</v>
      </c>
      <c r="D13" s="5"/>
      <c r="E13" s="273">
        <v>129960.35000000002</v>
      </c>
      <c r="F13" s="269">
        <v>134560.80999999997</v>
      </c>
      <c r="G13" s="261">
        <f>E13/E11</f>
        <v>9.9646145192814062E-2</v>
      </c>
      <c r="H13" s="272">
        <f>F13/F11</f>
        <v>0.10588300318050747</v>
      </c>
      <c r="I13" s="312">
        <f t="shared" ref="I13:I14" si="11">(F13-E13)/E13</f>
        <v>3.5398950526063892E-2</v>
      </c>
      <c r="J13" s="313">
        <f t="shared" ref="J13:J14" si="12">(H13-G13)/G13</f>
        <v>6.2590057805298624E-2</v>
      </c>
      <c r="K13" s="322"/>
      <c r="L13" s="273">
        <v>12981.882000000003</v>
      </c>
      <c r="M13" s="269">
        <v>14591.583999999999</v>
      </c>
      <c r="N13" s="261">
        <f>L13/L11</f>
        <v>3.8646792210879286E-2</v>
      </c>
      <c r="O13" s="272">
        <f>M13/M11</f>
        <v>4.2140429580442222E-2</v>
      </c>
      <c r="P13" s="312">
        <f t="shared" si="2"/>
        <v>0.12399604310068411</v>
      </c>
      <c r="Q13" s="313">
        <f t="shared" si="3"/>
        <v>9.0399155264934472E-2</v>
      </c>
      <c r="R13" s="323"/>
      <c r="S13" s="334">
        <f t="shared" si="4"/>
        <v>0.99891097553984742</v>
      </c>
      <c r="T13" s="335">
        <f t="shared" si="5"/>
        <v>1.0843858624216072</v>
      </c>
      <c r="U13" s="308">
        <f t="shared" si="6"/>
        <v>8.5568072605835613E-2</v>
      </c>
    </row>
    <row r="14" spans="1:21" ht="24" customHeight="1" thickBot="1" x14ac:dyDescent="0.3">
      <c r="A14" s="14"/>
      <c r="B14" s="1" t="s">
        <v>39</v>
      </c>
      <c r="D14" s="1"/>
      <c r="E14" s="273">
        <v>152521.88</v>
      </c>
      <c r="F14" s="269">
        <v>151343.79999999993</v>
      </c>
      <c r="G14" s="261">
        <f>E14/E11</f>
        <v>0.11694503284702573</v>
      </c>
      <c r="H14" s="272">
        <f>F14/F11</f>
        <v>0.11908917653475841</v>
      </c>
      <c r="I14" s="317">
        <f t="shared" si="11"/>
        <v>-7.7240065490936415E-3</v>
      </c>
      <c r="J14" s="310">
        <f t="shared" si="12"/>
        <v>1.833462812001091E-2</v>
      </c>
      <c r="K14" s="322"/>
      <c r="L14" s="273">
        <v>10889.163999999993</v>
      </c>
      <c r="M14" s="269">
        <v>12578.567999999999</v>
      </c>
      <c r="N14" s="261">
        <f>L14/L11</f>
        <v>3.2416814330787073E-2</v>
      </c>
      <c r="O14" s="272">
        <f>M14/M11</f>
        <v>3.632684834126329E-2</v>
      </c>
      <c r="P14" s="318">
        <f t="shared" si="2"/>
        <v>0.15514542714206592</v>
      </c>
      <c r="Q14" s="313">
        <f t="shared" si="3"/>
        <v>0.12061746631169609</v>
      </c>
      <c r="R14" s="323"/>
      <c r="S14" s="334">
        <f t="shared" si="4"/>
        <v>0.71394110799053834</v>
      </c>
      <c r="T14" s="335">
        <f t="shared" si="5"/>
        <v>0.83112542436492309</v>
      </c>
      <c r="U14" s="308">
        <f t="shared" si="6"/>
        <v>0.16413723073631695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2993152.7300000004</v>
      </c>
      <c r="F15" s="242">
        <v>2965767.280000004</v>
      </c>
      <c r="G15" s="20">
        <f>G7+G11</f>
        <v>1</v>
      </c>
      <c r="H15" s="243">
        <f>H7+H11</f>
        <v>1</v>
      </c>
      <c r="I15" s="153">
        <f t="shared" si="9"/>
        <v>-9.1493660599125046E-3</v>
      </c>
      <c r="J15" s="99">
        <v>0</v>
      </c>
      <c r="K15" s="12"/>
      <c r="L15" s="23">
        <v>779612.65600000031</v>
      </c>
      <c r="M15" s="242">
        <v>803334.55999999959</v>
      </c>
      <c r="N15" s="20">
        <f>N7+N11</f>
        <v>1</v>
      </c>
      <c r="O15" s="243">
        <f>O7+O11</f>
        <v>1</v>
      </c>
      <c r="P15" s="153">
        <f t="shared" si="2"/>
        <v>3.042780772917477E-2</v>
      </c>
      <c r="Q15" s="99">
        <v>0</v>
      </c>
      <c r="R15" s="8"/>
      <c r="S15" s="336">
        <f t="shared" si="4"/>
        <v>2.6046537758866721</v>
      </c>
      <c r="T15" s="337">
        <f t="shared" si="5"/>
        <v>2.7086904809334822</v>
      </c>
      <c r="U15" s="98">
        <f t="shared" si="6"/>
        <v>3.9942623472631812E-2</v>
      </c>
    </row>
    <row r="16" spans="1:21" s="68" customFormat="1" ht="24" customHeight="1" x14ac:dyDescent="0.25">
      <c r="A16" s="303"/>
      <c r="B16" s="301" t="s">
        <v>36</v>
      </c>
      <c r="C16" s="301"/>
      <c r="D16" s="302"/>
      <c r="E16" s="304">
        <f>E8+E12</f>
        <v>2288004.1900000004</v>
      </c>
      <c r="F16" s="305">
        <f t="shared" ref="F16:F17" si="13">F8+F12</f>
        <v>2291730.3900000039</v>
      </c>
      <c r="G16" s="306">
        <f>E16/E15</f>
        <v>0.76441277689160891</v>
      </c>
      <c r="H16" s="307">
        <f>F16/F15</f>
        <v>0.77272765312860314</v>
      </c>
      <c r="I16" s="314">
        <f t="shared" si="9"/>
        <v>1.6285809336754077E-3</v>
      </c>
      <c r="J16" s="315">
        <f t="shared" si="10"/>
        <v>1.0877468938713527E-2</v>
      </c>
      <c r="K16" s="5"/>
      <c r="L16" s="304">
        <f t="shared" ref="L16:M18" si="14">L8+L12</f>
        <v>726649.1240000003</v>
      </c>
      <c r="M16" s="305">
        <f t="shared" si="14"/>
        <v>743731.09399999958</v>
      </c>
      <c r="N16" s="319">
        <f>L16/L15</f>
        <v>0.93206429937689472</v>
      </c>
      <c r="O16" s="307">
        <f>M16/M15</f>
        <v>0.92580492740160458</v>
      </c>
      <c r="P16" s="314">
        <f t="shared" si="2"/>
        <v>2.3507865675207594E-2</v>
      </c>
      <c r="Q16" s="315">
        <f t="shared" si="3"/>
        <v>-6.7156010368326158E-3</v>
      </c>
      <c r="R16" s="72"/>
      <c r="S16" s="334">
        <f t="shared" si="4"/>
        <v>3.1759081874758288</v>
      </c>
      <c r="T16" s="335">
        <f t="shared" si="5"/>
        <v>3.2452818064693827</v>
      </c>
      <c r="U16" s="308">
        <f t="shared" si="6"/>
        <v>2.1843710491105582E-2</v>
      </c>
    </row>
    <row r="17" spans="1:21" ht="24" customHeight="1" x14ac:dyDescent="0.25">
      <c r="A17" s="14"/>
      <c r="B17" s="5" t="s">
        <v>40</v>
      </c>
      <c r="C17" s="5"/>
      <c r="D17" s="324"/>
      <c r="E17" s="273">
        <f>E9+E13</f>
        <v>260690.44</v>
      </c>
      <c r="F17" s="269">
        <f t="shared" si="13"/>
        <v>273474.62</v>
      </c>
      <c r="G17" s="311">
        <f>E17/E15</f>
        <v>8.70956023684097E-2</v>
      </c>
      <c r="H17" s="272">
        <f>F17/F15</f>
        <v>9.221041106097834E-2</v>
      </c>
      <c r="I17" s="312">
        <f t="shared" si="9"/>
        <v>4.9039696277316469E-2</v>
      </c>
      <c r="J17" s="313">
        <f t="shared" si="10"/>
        <v>5.8726371406598407E-2</v>
      </c>
      <c r="K17" s="322"/>
      <c r="L17" s="273">
        <f t="shared" si="14"/>
        <v>26621.297000000006</v>
      </c>
      <c r="M17" s="269">
        <f t="shared" si="14"/>
        <v>30038.127</v>
      </c>
      <c r="N17" s="74">
        <f>L17/L15</f>
        <v>3.4146825086944194E-2</v>
      </c>
      <c r="O17" s="231">
        <f>M17/M15</f>
        <v>3.7391802239903654E-2</v>
      </c>
      <c r="P17" s="312">
        <f t="shared" si="2"/>
        <v>0.12834949401601259</v>
      </c>
      <c r="Q17" s="313">
        <f t="shared" si="3"/>
        <v>9.5030127828784755E-2</v>
      </c>
      <c r="R17" s="323"/>
      <c r="S17" s="334">
        <f t="shared" si="4"/>
        <v>1.0211842444241532</v>
      </c>
      <c r="T17" s="335">
        <f t="shared" si="5"/>
        <v>1.0983881063624843</v>
      </c>
      <c r="U17" s="308">
        <f t="shared" si="6"/>
        <v>7.5602284661047028E-2</v>
      </c>
    </row>
    <row r="18" spans="1:21" ht="24" customHeight="1" thickBot="1" x14ac:dyDescent="0.3">
      <c r="A18" s="15"/>
      <c r="B18" s="325" t="s">
        <v>39</v>
      </c>
      <c r="C18" s="325"/>
      <c r="D18" s="326"/>
      <c r="E18" s="327">
        <f>E10+E14</f>
        <v>444458.10000000003</v>
      </c>
      <c r="F18" s="328">
        <f>F10+F14</f>
        <v>400562.27</v>
      </c>
      <c r="G18" s="329">
        <f>E18/E15</f>
        <v>0.1484916207399814</v>
      </c>
      <c r="H18" s="330">
        <f>F18/F15</f>
        <v>0.1350619358104185</v>
      </c>
      <c r="I18" s="309">
        <f t="shared" si="9"/>
        <v>-9.8762583019636752E-2</v>
      </c>
      <c r="J18" s="310">
        <f t="shared" si="10"/>
        <v>-9.0440691957151972E-2</v>
      </c>
      <c r="K18" s="322"/>
      <c r="L18" s="327">
        <f t="shared" si="14"/>
        <v>26342.234999999997</v>
      </c>
      <c r="M18" s="328">
        <f t="shared" si="14"/>
        <v>29565.339</v>
      </c>
      <c r="N18" s="320">
        <f>L18/L15</f>
        <v>3.3788875536161112E-2</v>
      </c>
      <c r="O18" s="321">
        <f>M18/M15</f>
        <v>3.6803270358491756E-2</v>
      </c>
      <c r="P18" s="309">
        <f t="shared" si="2"/>
        <v>0.12235499379608462</v>
      </c>
      <c r="Q18" s="310">
        <f t="shared" si="3"/>
        <v>8.9212640980153843E-2</v>
      </c>
      <c r="R18" s="323"/>
      <c r="S18" s="338">
        <f t="shared" si="4"/>
        <v>0.59268207734317357</v>
      </c>
      <c r="T18" s="339">
        <f t="shared" si="5"/>
        <v>0.73809595197271061</v>
      </c>
      <c r="U18" s="331">
        <f t="shared" si="6"/>
        <v>0.24534886440532566</v>
      </c>
    </row>
    <row r="19" spans="1:21" ht="6.75" customHeight="1" x14ac:dyDescent="0.25">
      <c r="S19" s="340"/>
      <c r="T19" s="340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L4:M4"/>
    <mergeCell ref="A4:D6"/>
    <mergeCell ref="E4:F4"/>
    <mergeCell ref="G4:H4"/>
    <mergeCell ref="I4:J4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J17:J18 I17:I18 P17:Q18 P13:Q14 P9:Q10 U9:U10 U17:U18 U13:U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219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A1:S96"/>
  <sheetViews>
    <sheetView showGridLines="0" topLeftCell="A58" zoomScaleNormal="100" workbookViewId="0">
      <selection activeCell="I96" sqref="I96:J96"/>
    </sheetView>
  </sheetViews>
  <sheetFormatPr defaultRowHeight="15" x14ac:dyDescent="0.25"/>
  <cols>
    <col min="1" max="1" width="26.7109375" customWidth="1"/>
    <col min="2" max="5" width="9.7109375" customWidth="1"/>
    <col min="6" max="6" width="11.28515625" customWidth="1"/>
    <col min="7" max="7" width="10.85546875" customWidth="1"/>
    <col min="8" max="8" width="1.85546875" customWidth="1"/>
    <col min="9" max="12" width="9.7109375" customWidth="1"/>
    <col min="13" max="14" width="10.42578125" customWidth="1"/>
    <col min="15" max="15" width="1.85546875" customWidth="1"/>
    <col min="16" max="17" width="9.7109375" style="51" customWidth="1"/>
    <col min="18" max="18" width="10" customWidth="1"/>
    <col min="19" max="19" width="1.85546875" customWidth="1"/>
  </cols>
  <sheetData>
    <row r="1" spans="1:19" ht="15.75" x14ac:dyDescent="0.25">
      <c r="A1" s="6" t="s">
        <v>32</v>
      </c>
    </row>
    <row r="3" spans="1:19" ht="8.25" customHeight="1" thickBot="1" x14ac:dyDescent="0.3"/>
    <row r="4" spans="1:19" x14ac:dyDescent="0.25">
      <c r="A4" s="418" t="s">
        <v>3</v>
      </c>
      <c r="B4" s="404" t="s">
        <v>1</v>
      </c>
      <c r="C4" s="399"/>
      <c r="D4" s="404" t="s">
        <v>13</v>
      </c>
      <c r="E4" s="399"/>
      <c r="F4" s="416" t="s">
        <v>114</v>
      </c>
      <c r="G4" s="417"/>
      <c r="I4" s="414" t="s">
        <v>20</v>
      </c>
      <c r="J4" s="415"/>
      <c r="K4" s="404" t="s">
        <v>13</v>
      </c>
      <c r="L4" s="405"/>
      <c r="M4" s="416" t="s">
        <v>114</v>
      </c>
      <c r="N4" s="417"/>
      <c r="P4" s="410" t="s">
        <v>23</v>
      </c>
      <c r="Q4" s="399"/>
      <c r="R4" s="208" t="s">
        <v>0</v>
      </c>
    </row>
    <row r="5" spans="1:19" x14ac:dyDescent="0.25">
      <c r="A5" s="419"/>
      <c r="B5" s="407" t="s">
        <v>184</v>
      </c>
      <c r="C5" s="395"/>
      <c r="D5" s="407" t="str">
        <f>B5</f>
        <v>jan-dez</v>
      </c>
      <c r="E5" s="395"/>
      <c r="F5" s="407" t="str">
        <f>B5</f>
        <v>jan-dez</v>
      </c>
      <c r="G5" s="396"/>
      <c r="I5" s="409" t="str">
        <f>B5</f>
        <v>jan-dez</v>
      </c>
      <c r="J5" s="395"/>
      <c r="K5" s="407" t="str">
        <f>B5</f>
        <v>jan-dez</v>
      </c>
      <c r="L5" s="408"/>
      <c r="M5" s="395" t="str">
        <f>B5</f>
        <v>jan-dez</v>
      </c>
      <c r="N5" s="396"/>
      <c r="P5" s="409" t="str">
        <f>B5</f>
        <v>jan-dez</v>
      </c>
      <c r="Q5" s="408"/>
      <c r="R5" s="209" t="s">
        <v>112</v>
      </c>
    </row>
    <row r="6" spans="1:19" ht="19.5" customHeight="1" thickBot="1" x14ac:dyDescent="0.3">
      <c r="A6" s="420"/>
      <c r="B6" s="148">
        <v>2017</v>
      </c>
      <c r="C6" s="213"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C6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9" ht="20.100000000000001" customHeight="1" x14ac:dyDescent="0.25">
      <c r="A7" s="14" t="s">
        <v>145</v>
      </c>
      <c r="B7" s="25">
        <v>392970.9</v>
      </c>
      <c r="C7" s="245">
        <v>430938.82000000018</v>
      </c>
      <c r="D7" s="31">
        <f>B7/$B$33</f>
        <v>0.13128995926646211</v>
      </c>
      <c r="E7" s="247">
        <f>C7/$C$33</f>
        <v>0.14530432745215277</v>
      </c>
      <c r="F7" s="87">
        <f>(C7-B7)/B7</f>
        <v>9.6617637590977232E-2</v>
      </c>
      <c r="G7" s="83">
        <f>(E7-D7)/D7</f>
        <v>0.10674364029047737</v>
      </c>
      <c r="H7" s="1"/>
      <c r="I7" s="25">
        <v>109843.17599999998</v>
      </c>
      <c r="J7" s="245">
        <v>115974.81199999999</v>
      </c>
      <c r="K7" s="31">
        <f t="shared" ref="K7:K32" si="0">I7/$I$33</f>
        <v>0.14089455212743485</v>
      </c>
      <c r="L7" s="247">
        <f>J7/$J$33</f>
        <v>0.14436676544825852</v>
      </c>
      <c r="M7" s="87">
        <f>(J7-I7)/I7</f>
        <v>5.5821728971128935E-2</v>
      </c>
      <c r="N7" s="83">
        <f>(L7-K7)/K7</f>
        <v>2.4644056625292107E-2</v>
      </c>
      <c r="O7" s="1"/>
      <c r="P7" s="62">
        <f t="shared" ref="P7:P33" si="1">(I7/B7)*10</f>
        <v>2.7951987284554654</v>
      </c>
      <c r="Q7" s="249">
        <f t="shared" ref="Q7:Q33" si="2">(J7/C7)*10</f>
        <v>2.6912129197364942</v>
      </c>
      <c r="R7" s="92">
        <f>(Q7-P7)/P7</f>
        <v>-3.7201579859200293E-2</v>
      </c>
      <c r="S7" s="4"/>
    </row>
    <row r="8" spans="1:19" ht="20.100000000000001" customHeight="1" x14ac:dyDescent="0.25">
      <c r="A8" s="14" t="s">
        <v>149</v>
      </c>
      <c r="B8" s="25">
        <v>201638.72999999998</v>
      </c>
      <c r="C8" s="223">
        <v>207593.61000000002</v>
      </c>
      <c r="D8" s="31">
        <f t="shared" ref="D8:D32" si="3">B8/$B$33</f>
        <v>6.7366669257802936E-2</v>
      </c>
      <c r="E8" s="229">
        <f t="shared" ref="E8:E32" si="4">C8/$C$33</f>
        <v>6.99965946080571E-2</v>
      </c>
      <c r="F8" s="87">
        <f t="shared" ref="F8:F33" si="5">(C8-B8)/B8</f>
        <v>2.9532421673157901E-2</v>
      </c>
      <c r="G8" s="83">
        <f t="shared" ref="G8:G32" si="6">(E8-D8)/D8</f>
        <v>3.9038969556143603E-2</v>
      </c>
      <c r="H8" s="1"/>
      <c r="I8" s="25">
        <v>78981.146999999997</v>
      </c>
      <c r="J8" s="223">
        <v>80876.27900000001</v>
      </c>
      <c r="K8" s="31">
        <f t="shared" si="0"/>
        <v>0.1013081898968043</v>
      </c>
      <c r="L8" s="229">
        <f t="shared" ref="L8:L32" si="7">J8/$J$33</f>
        <v>0.10067571224621531</v>
      </c>
      <c r="M8" s="87">
        <f t="shared" ref="M8:M33" si="8">(J8-I8)/I8</f>
        <v>2.3994738896359818E-2</v>
      </c>
      <c r="N8" s="83">
        <f t="shared" ref="N8:N33" si="9">(L8-K8)/K8</f>
        <v>-6.2431048391374212E-3</v>
      </c>
      <c r="O8" s="1"/>
      <c r="P8" s="62">
        <f t="shared" si="1"/>
        <v>3.9169631250901054</v>
      </c>
      <c r="Q8" s="236">
        <f t="shared" si="2"/>
        <v>3.8958944352863272</v>
      </c>
      <c r="R8" s="92">
        <f t="shared" ref="R8:R33" si="10">(Q8-P8)/P8</f>
        <v>-5.3788328179100548E-3</v>
      </c>
      <c r="S8" s="4"/>
    </row>
    <row r="9" spans="1:19" ht="20.100000000000001" customHeight="1" x14ac:dyDescent="0.25">
      <c r="A9" s="14" t="s">
        <v>146</v>
      </c>
      <c r="B9" s="25">
        <v>217963.33000000002</v>
      </c>
      <c r="C9" s="223">
        <v>219312.37999999995</v>
      </c>
      <c r="D9" s="31">
        <f t="shared" si="3"/>
        <v>7.2820650886064195E-2</v>
      </c>
      <c r="E9" s="229">
        <f t="shared" si="4"/>
        <v>7.3947939704830823E-2</v>
      </c>
      <c r="F9" s="87">
        <f t="shared" si="5"/>
        <v>6.1893438680714324E-3</v>
      </c>
      <c r="G9" s="83">
        <f t="shared" si="6"/>
        <v>1.5480345273628406E-2</v>
      </c>
      <c r="H9" s="1"/>
      <c r="I9" s="25">
        <v>79266.831999999995</v>
      </c>
      <c r="J9" s="223">
        <v>76070.241999999998</v>
      </c>
      <c r="K9" s="31">
        <f t="shared" si="0"/>
        <v>0.10167463469192317</v>
      </c>
      <c r="L9" s="229">
        <f t="shared" si="7"/>
        <v>9.469310270928713E-2</v>
      </c>
      <c r="M9" s="87">
        <f t="shared" si="8"/>
        <v>-4.032695541560178E-2</v>
      </c>
      <c r="N9" s="83">
        <f t="shared" si="9"/>
        <v>-6.8665424801281724E-2</v>
      </c>
      <c r="O9" s="1"/>
      <c r="P9" s="62">
        <f t="shared" si="1"/>
        <v>3.6367049448180113</v>
      </c>
      <c r="Q9" s="236">
        <f t="shared" si="2"/>
        <v>3.4685794755407793</v>
      </c>
      <c r="R9" s="92">
        <f t="shared" si="10"/>
        <v>-4.6230164896054117E-2</v>
      </c>
      <c r="S9" s="4"/>
    </row>
    <row r="10" spans="1:19" ht="20.100000000000001" customHeight="1" x14ac:dyDescent="0.25">
      <c r="A10" s="14" t="s">
        <v>156</v>
      </c>
      <c r="B10" s="25">
        <v>171141.27</v>
      </c>
      <c r="C10" s="223">
        <v>180046.55000000005</v>
      </c>
      <c r="D10" s="31">
        <f t="shared" si="3"/>
        <v>5.7177593473487713E-2</v>
      </c>
      <c r="E10" s="229">
        <f t="shared" si="4"/>
        <v>6.0708252874109588E-2</v>
      </c>
      <c r="F10" s="87">
        <f t="shared" si="5"/>
        <v>5.203467287580639E-2</v>
      </c>
      <c r="G10" s="83">
        <f t="shared" si="6"/>
        <v>6.1749003169554201E-2</v>
      </c>
      <c r="H10" s="1"/>
      <c r="I10" s="25">
        <v>44211.383999999991</v>
      </c>
      <c r="J10" s="223">
        <v>51472.395000000019</v>
      </c>
      <c r="K10" s="31">
        <f t="shared" si="0"/>
        <v>5.670942314717884E-2</v>
      </c>
      <c r="L10" s="229">
        <f t="shared" si="7"/>
        <v>6.4073422908632244E-2</v>
      </c>
      <c r="M10" s="87">
        <f t="shared" si="8"/>
        <v>0.16423396743246105</v>
      </c>
      <c r="N10" s="83">
        <f t="shared" si="9"/>
        <v>0.12985495800832783</v>
      </c>
      <c r="O10" s="1"/>
      <c r="P10" s="62">
        <f t="shared" si="1"/>
        <v>2.5833268620713161</v>
      </c>
      <c r="Q10" s="236">
        <f t="shared" si="2"/>
        <v>2.8588381726836758</v>
      </c>
      <c r="R10" s="92">
        <f t="shared" si="10"/>
        <v>0.10664980675014318</v>
      </c>
      <c r="S10" s="4"/>
    </row>
    <row r="11" spans="1:19" ht="20.100000000000001" customHeight="1" x14ac:dyDescent="0.25">
      <c r="A11" s="14" t="s">
        <v>151</v>
      </c>
      <c r="B11" s="25">
        <v>251510.04000000007</v>
      </c>
      <c r="C11" s="223">
        <v>265553.31999999995</v>
      </c>
      <c r="D11" s="31">
        <f t="shared" si="3"/>
        <v>8.4028468537253695E-2</v>
      </c>
      <c r="E11" s="229">
        <f t="shared" si="4"/>
        <v>8.953950021324672E-2</v>
      </c>
      <c r="F11" s="87">
        <f t="shared" si="5"/>
        <v>5.5835862457021115E-2</v>
      </c>
      <c r="G11" s="83">
        <f t="shared" si="6"/>
        <v>6.5585292364929049E-2</v>
      </c>
      <c r="H11" s="1"/>
      <c r="I11" s="25">
        <v>46434.700999999979</v>
      </c>
      <c r="J11" s="223">
        <v>50068.786</v>
      </c>
      <c r="K11" s="31">
        <f t="shared" si="0"/>
        <v>5.9561245757918997E-2</v>
      </c>
      <c r="L11" s="229">
        <f t="shared" si="7"/>
        <v>6.2326194456267373E-2</v>
      </c>
      <c r="M11" s="87">
        <f t="shared" si="8"/>
        <v>7.8262267695015902E-2</v>
      </c>
      <c r="N11" s="83">
        <f t="shared" si="9"/>
        <v>4.6421942039060859E-2</v>
      </c>
      <c r="O11" s="1"/>
      <c r="P11" s="62">
        <f t="shared" si="1"/>
        <v>1.8462364762853987</v>
      </c>
      <c r="Q11" s="236">
        <f t="shared" si="2"/>
        <v>1.8854513285693439</v>
      </c>
      <c r="R11" s="92">
        <f t="shared" si="10"/>
        <v>2.1240427641666466E-2</v>
      </c>
      <c r="S11" s="4"/>
    </row>
    <row r="12" spans="1:19" ht="20.100000000000001" customHeight="1" x14ac:dyDescent="0.25">
      <c r="A12" s="14" t="s">
        <v>147</v>
      </c>
      <c r="B12" s="25">
        <v>146377.88</v>
      </c>
      <c r="C12" s="223">
        <v>152509.99000000002</v>
      </c>
      <c r="D12" s="31">
        <f t="shared" si="3"/>
        <v>4.8904246860800839E-2</v>
      </c>
      <c r="E12" s="229">
        <f t="shared" si="4"/>
        <v>5.1423451539326488E-2</v>
      </c>
      <c r="F12" s="87">
        <f t="shared" si="5"/>
        <v>4.1892326900758607E-2</v>
      </c>
      <c r="G12" s="83">
        <f t="shared" si="6"/>
        <v>5.1513004293803288E-2</v>
      </c>
      <c r="H12" s="1"/>
      <c r="I12" s="25">
        <v>46327.434000000008</v>
      </c>
      <c r="J12" s="223">
        <v>49999.341000000015</v>
      </c>
      <c r="K12" s="31">
        <f t="shared" si="0"/>
        <v>5.9423655636498533E-2</v>
      </c>
      <c r="L12" s="229">
        <f t="shared" si="7"/>
        <v>6.2239748530176525E-2</v>
      </c>
      <c r="M12" s="87">
        <f t="shared" si="8"/>
        <v>7.9259883031726E-2</v>
      </c>
      <c r="N12" s="83">
        <f t="shared" si="9"/>
        <v>4.7390098497210646E-2</v>
      </c>
      <c r="O12" s="1"/>
      <c r="P12" s="62">
        <f t="shared" si="1"/>
        <v>3.1649204101056805</v>
      </c>
      <c r="Q12" s="236">
        <f t="shared" si="2"/>
        <v>3.278430547402174</v>
      </c>
      <c r="R12" s="92">
        <f t="shared" si="10"/>
        <v>3.5865084295343547E-2</v>
      </c>
      <c r="S12" s="4"/>
    </row>
    <row r="13" spans="1:19" ht="20.100000000000001" customHeight="1" x14ac:dyDescent="0.25">
      <c r="A13" s="14" t="s">
        <v>152</v>
      </c>
      <c r="B13" s="25">
        <v>112423.26000000001</v>
      </c>
      <c r="C13" s="223">
        <v>126651.46000000002</v>
      </c>
      <c r="D13" s="31">
        <f t="shared" si="3"/>
        <v>3.7560148158560548E-2</v>
      </c>
      <c r="E13" s="229">
        <f t="shared" si="4"/>
        <v>4.2704449824532462E-2</v>
      </c>
      <c r="F13" s="87">
        <f t="shared" si="5"/>
        <v>0.12655921915091245</v>
      </c>
      <c r="G13" s="83">
        <f t="shared" si="6"/>
        <v>0.13696169792129656</v>
      </c>
      <c r="H13" s="1"/>
      <c r="I13" s="25">
        <v>44194.216</v>
      </c>
      <c r="J13" s="223">
        <v>46611.40600000001</v>
      </c>
      <c r="K13" s="31">
        <f t="shared" si="0"/>
        <v>5.6687401955157563E-2</v>
      </c>
      <c r="L13" s="229">
        <f t="shared" si="7"/>
        <v>5.8022408496903211E-2</v>
      </c>
      <c r="M13" s="87">
        <f t="shared" si="8"/>
        <v>5.4694713896497445E-2</v>
      </c>
      <c r="N13" s="83">
        <f t="shared" si="9"/>
        <v>2.3550321512382979E-2</v>
      </c>
      <c r="O13" s="1"/>
      <c r="P13" s="62">
        <f t="shared" si="1"/>
        <v>3.931056260065755</v>
      </c>
      <c r="Q13" s="236">
        <f t="shared" si="2"/>
        <v>3.6802896705651875</v>
      </c>
      <c r="R13" s="92">
        <f t="shared" si="10"/>
        <v>-6.3791147445031199E-2</v>
      </c>
      <c r="S13" s="4"/>
    </row>
    <row r="14" spans="1:19" ht="20.100000000000001" customHeight="1" x14ac:dyDescent="0.25">
      <c r="A14" s="14" t="s">
        <v>148</v>
      </c>
      <c r="B14" s="25">
        <v>137884.59999999998</v>
      </c>
      <c r="C14" s="223">
        <v>120211.54000000001</v>
      </c>
      <c r="D14" s="31">
        <f t="shared" si="3"/>
        <v>4.6066676991788499E-2</v>
      </c>
      <c r="E14" s="229">
        <f t="shared" si="4"/>
        <v>4.0533031978153083E-2</v>
      </c>
      <c r="F14" s="87">
        <f t="shared" si="5"/>
        <v>-0.1281728343846954</v>
      </c>
      <c r="G14" s="83">
        <f t="shared" si="6"/>
        <v>-0.12012251316980824</v>
      </c>
      <c r="H14" s="1"/>
      <c r="I14" s="25">
        <v>46802.43099999999</v>
      </c>
      <c r="J14" s="223">
        <v>42343.567000000003</v>
      </c>
      <c r="K14" s="31">
        <f t="shared" si="0"/>
        <v>6.0032928711203443E-2</v>
      </c>
      <c r="L14" s="229">
        <f t="shared" si="7"/>
        <v>5.270975395357072E-2</v>
      </c>
      <c r="M14" s="87">
        <f t="shared" si="8"/>
        <v>-9.5269923051646346E-2</v>
      </c>
      <c r="N14" s="83">
        <f t="shared" si="9"/>
        <v>-0.12198596528351713</v>
      </c>
      <c r="O14" s="1"/>
      <c r="P14" s="62">
        <f t="shared" si="1"/>
        <v>3.394318944972825</v>
      </c>
      <c r="Q14" s="236">
        <f t="shared" si="2"/>
        <v>3.5224211419303004</v>
      </c>
      <c r="R14" s="92">
        <f t="shared" si="10"/>
        <v>3.7740176758345546E-2</v>
      </c>
      <c r="S14" s="4"/>
    </row>
    <row r="15" spans="1:19" ht="20.100000000000001" customHeight="1" x14ac:dyDescent="0.25">
      <c r="A15" s="14" t="s">
        <v>169</v>
      </c>
      <c r="B15" s="25">
        <v>267033.66999999993</v>
      </c>
      <c r="C15" s="223">
        <v>227674.19000000003</v>
      </c>
      <c r="D15" s="31">
        <f t="shared" si="3"/>
        <v>8.9214849387254574E-2</v>
      </c>
      <c r="E15" s="229">
        <f t="shared" si="4"/>
        <v>7.6767382098840944E-2</v>
      </c>
      <c r="F15" s="87">
        <f t="shared" si="5"/>
        <v>-0.14739519551972569</v>
      </c>
      <c r="G15" s="83">
        <f t="shared" si="6"/>
        <v>-0.13952237070291912</v>
      </c>
      <c r="H15" s="1"/>
      <c r="I15" s="25">
        <v>45747.128999999986</v>
      </c>
      <c r="J15" s="223">
        <v>39608.32</v>
      </c>
      <c r="K15" s="31">
        <f t="shared" si="0"/>
        <v>5.8679305226671398E-2</v>
      </c>
      <c r="L15" s="229">
        <f t="shared" si="7"/>
        <v>4.9304887368470732E-2</v>
      </c>
      <c r="M15" s="87">
        <f t="shared" si="8"/>
        <v>-0.13419003846121116</v>
      </c>
      <c r="N15" s="83">
        <f t="shared" si="9"/>
        <v>-0.15975679708524784</v>
      </c>
      <c r="O15" s="1"/>
      <c r="P15" s="62">
        <f t="shared" si="1"/>
        <v>1.7131595802132369</v>
      </c>
      <c r="Q15" s="236">
        <f t="shared" si="2"/>
        <v>1.739693023614139</v>
      </c>
      <c r="R15" s="92">
        <f t="shared" si="10"/>
        <v>1.5488016240494956E-2</v>
      </c>
      <c r="S15" s="4"/>
    </row>
    <row r="16" spans="1:19" ht="20.100000000000001" customHeight="1" x14ac:dyDescent="0.25">
      <c r="A16" s="14" t="s">
        <v>155</v>
      </c>
      <c r="B16" s="25">
        <v>97059.770000000033</v>
      </c>
      <c r="C16" s="223">
        <v>99900.370000000024</v>
      </c>
      <c r="D16" s="31">
        <f t="shared" si="3"/>
        <v>3.2427269423034089E-2</v>
      </c>
      <c r="E16" s="229">
        <f t="shared" si="4"/>
        <v>3.3684493949909682E-2</v>
      </c>
      <c r="F16" s="87">
        <f t="shared" si="5"/>
        <v>2.9266502486045353E-2</v>
      </c>
      <c r="G16" s="83">
        <f t="shared" si="6"/>
        <v>3.877059491116288E-2</v>
      </c>
      <c r="H16" s="1"/>
      <c r="I16" s="25">
        <v>29135.045000000009</v>
      </c>
      <c r="J16" s="223">
        <v>30473.616999999998</v>
      </c>
      <c r="K16" s="31">
        <f t="shared" si="0"/>
        <v>3.7371180131277909E-2</v>
      </c>
      <c r="L16" s="229">
        <f t="shared" si="7"/>
        <v>3.7933905146568067E-2</v>
      </c>
      <c r="M16" s="87">
        <f t="shared" si="8"/>
        <v>4.5943707998391245E-2</v>
      </c>
      <c r="N16" s="83">
        <f t="shared" si="9"/>
        <v>1.5057726657638619E-2</v>
      </c>
      <c r="O16" s="1"/>
      <c r="P16" s="62">
        <f t="shared" si="1"/>
        <v>3.0017632434117658</v>
      </c>
      <c r="Q16" s="236">
        <f t="shared" si="2"/>
        <v>3.0504008143313173</v>
      </c>
      <c r="R16" s="92">
        <f t="shared" si="10"/>
        <v>1.6203000361970789E-2</v>
      </c>
      <c r="S16" s="4"/>
    </row>
    <row r="17" spans="1:19" ht="20.100000000000001" customHeight="1" x14ac:dyDescent="0.25">
      <c r="A17" s="14" t="s">
        <v>158</v>
      </c>
      <c r="B17" s="25">
        <v>94938.630000000019</v>
      </c>
      <c r="C17" s="223">
        <v>105598.04999999999</v>
      </c>
      <c r="D17" s="31">
        <f t="shared" si="3"/>
        <v>3.1718605284802824E-2</v>
      </c>
      <c r="E17" s="229">
        <f t="shared" si="4"/>
        <v>3.5605642665259986E-2</v>
      </c>
      <c r="F17" s="87">
        <f t="shared" si="5"/>
        <v>0.11227695196359971</v>
      </c>
      <c r="G17" s="83">
        <f t="shared" si="6"/>
        <v>0.12254755042207163</v>
      </c>
      <c r="H17" s="1"/>
      <c r="I17" s="25">
        <v>20475.756000000005</v>
      </c>
      <c r="J17" s="223">
        <v>23246.835000000003</v>
      </c>
      <c r="K17" s="31">
        <f t="shared" si="0"/>
        <v>2.6264011804344022E-2</v>
      </c>
      <c r="L17" s="229">
        <f t="shared" si="7"/>
        <v>2.8937924692297563E-2</v>
      </c>
      <c r="M17" s="87">
        <f t="shared" si="8"/>
        <v>0.1353346367284313</v>
      </c>
      <c r="N17" s="83">
        <f t="shared" si="9"/>
        <v>0.101809004194526</v>
      </c>
      <c r="O17" s="1"/>
      <c r="P17" s="62">
        <f t="shared" si="1"/>
        <v>2.1567359882905408</v>
      </c>
      <c r="Q17" s="236">
        <f t="shared" si="2"/>
        <v>2.2014454812375801</v>
      </c>
      <c r="R17" s="92">
        <f t="shared" si="10"/>
        <v>2.0730165022412719E-2</v>
      </c>
      <c r="S17" s="4"/>
    </row>
    <row r="18" spans="1:19" ht="20.100000000000001" customHeight="1" x14ac:dyDescent="0.25">
      <c r="A18" s="14" t="s">
        <v>161</v>
      </c>
      <c r="B18" s="25">
        <v>97563.330000000031</v>
      </c>
      <c r="C18" s="223">
        <v>79817.700000000026</v>
      </c>
      <c r="D18" s="31">
        <f t="shared" si="3"/>
        <v>3.2595506745156974E-2</v>
      </c>
      <c r="E18" s="229">
        <f t="shared" si="4"/>
        <v>2.6913001751101687E-2</v>
      </c>
      <c r="F18" s="87">
        <f t="shared" si="5"/>
        <v>-0.18188831808016392</v>
      </c>
      <c r="G18" s="83">
        <f t="shared" si="6"/>
        <v>-0.17433399758080434</v>
      </c>
      <c r="H18" s="1"/>
      <c r="I18" s="25">
        <v>21770.500000000004</v>
      </c>
      <c r="J18" s="223">
        <v>22045.348999999995</v>
      </c>
      <c r="K18" s="31">
        <f t="shared" si="0"/>
        <v>2.7924764730858854E-2</v>
      </c>
      <c r="L18" s="229">
        <f t="shared" si="7"/>
        <v>2.744230124993003E-2</v>
      </c>
      <c r="M18" s="87">
        <f t="shared" si="8"/>
        <v>1.2624836361130475E-2</v>
      </c>
      <c r="N18" s="83">
        <f t="shared" si="9"/>
        <v>-1.7277262157043959E-2</v>
      </c>
      <c r="O18" s="1"/>
      <c r="P18" s="62">
        <f t="shared" si="1"/>
        <v>2.2314224001989267</v>
      </c>
      <c r="Q18" s="236">
        <f t="shared" si="2"/>
        <v>2.7619624469259305</v>
      </c>
      <c r="R18" s="92">
        <f t="shared" si="10"/>
        <v>0.23775868104564482</v>
      </c>
      <c r="S18" s="4"/>
    </row>
    <row r="19" spans="1:19" ht="20.100000000000001" customHeight="1" x14ac:dyDescent="0.25">
      <c r="A19" s="14" t="s">
        <v>153</v>
      </c>
      <c r="B19" s="25">
        <v>213787.16999999998</v>
      </c>
      <c r="C19" s="223">
        <v>149129.36000000002</v>
      </c>
      <c r="D19" s="31">
        <f t="shared" si="3"/>
        <v>7.1425413029290993E-2</v>
      </c>
      <c r="E19" s="229">
        <f t="shared" si="4"/>
        <v>5.0283567765303593E-2</v>
      </c>
      <c r="F19" s="87">
        <f t="shared" si="5"/>
        <v>-0.30244008562347297</v>
      </c>
      <c r="G19" s="83">
        <f t="shared" si="6"/>
        <v>-0.29599892205477757</v>
      </c>
      <c r="H19" s="1"/>
      <c r="I19" s="25">
        <v>23229.740999999998</v>
      </c>
      <c r="J19" s="223">
        <v>21929.643999999993</v>
      </c>
      <c r="K19" s="31">
        <f t="shared" si="0"/>
        <v>2.979651602782599E-2</v>
      </c>
      <c r="L19" s="229">
        <f t="shared" si="7"/>
        <v>2.7298270349529079E-2</v>
      </c>
      <c r="M19" s="87">
        <f t="shared" si="8"/>
        <v>-5.5966917582077447E-2</v>
      </c>
      <c r="N19" s="83">
        <f t="shared" si="9"/>
        <v>-8.3843549895695244E-2</v>
      </c>
      <c r="O19" s="1"/>
      <c r="P19" s="62">
        <f t="shared" si="1"/>
        <v>1.0865825577839867</v>
      </c>
      <c r="Q19" s="236">
        <f t="shared" si="2"/>
        <v>1.4705115075931385</v>
      </c>
      <c r="R19" s="92">
        <f t="shared" si="10"/>
        <v>0.35333619802636029</v>
      </c>
      <c r="S19" s="4"/>
    </row>
    <row r="20" spans="1:19" ht="20.100000000000001" customHeight="1" x14ac:dyDescent="0.25">
      <c r="A20" s="14" t="s">
        <v>150</v>
      </c>
      <c r="B20" s="25">
        <v>33818.979999999996</v>
      </c>
      <c r="C20" s="223">
        <v>35798.49</v>
      </c>
      <c r="D20" s="31">
        <f t="shared" si="3"/>
        <v>1.1298781936864273E-2</v>
      </c>
      <c r="E20" s="229">
        <f t="shared" si="4"/>
        <v>1.2070566103217654E-2</v>
      </c>
      <c r="F20" s="87">
        <f t="shared" si="5"/>
        <v>5.8532516356200048E-2</v>
      </c>
      <c r="G20" s="83">
        <f t="shared" si="6"/>
        <v>6.8306846761534493E-2</v>
      </c>
      <c r="H20" s="1"/>
      <c r="I20" s="25">
        <v>18233.825000000004</v>
      </c>
      <c r="J20" s="223">
        <v>20377.171999999995</v>
      </c>
      <c r="K20" s="31">
        <f t="shared" si="0"/>
        <v>2.338831323436083E-2</v>
      </c>
      <c r="L20" s="229">
        <f t="shared" si="7"/>
        <v>2.5365735541117502E-2</v>
      </c>
      <c r="M20" s="87">
        <f t="shared" si="8"/>
        <v>0.11754785405695131</v>
      </c>
      <c r="N20" s="83">
        <f t="shared" si="9"/>
        <v>8.4547452693234451E-2</v>
      </c>
      <c r="O20" s="1"/>
      <c r="P20" s="62">
        <f t="shared" si="1"/>
        <v>5.3915951929951778</v>
      </c>
      <c r="Q20" s="236">
        <f t="shared" si="2"/>
        <v>5.6921875755094682</v>
      </c>
      <c r="R20" s="92">
        <f t="shared" si="10"/>
        <v>5.5752031032452791E-2</v>
      </c>
      <c r="S20" s="4"/>
    </row>
    <row r="21" spans="1:19" ht="20.100000000000001" customHeight="1" x14ac:dyDescent="0.25">
      <c r="A21" s="14" t="s">
        <v>160</v>
      </c>
      <c r="B21" s="25">
        <v>67151.13</v>
      </c>
      <c r="C21" s="223">
        <v>74345.95</v>
      </c>
      <c r="D21" s="31">
        <f t="shared" si="3"/>
        <v>2.2434915975704316E-2</v>
      </c>
      <c r="E21" s="229">
        <f t="shared" si="4"/>
        <v>2.5068032310343664E-2</v>
      </c>
      <c r="F21" s="87">
        <f t="shared" si="5"/>
        <v>0.10714369214635691</v>
      </c>
      <c r="G21" s="83">
        <f t="shared" si="6"/>
        <v>0.11736689085400889</v>
      </c>
      <c r="H21" s="1"/>
      <c r="I21" s="25">
        <v>16123.070000000003</v>
      </c>
      <c r="J21" s="223">
        <v>18293.675000000003</v>
      </c>
      <c r="K21" s="31">
        <f t="shared" si="0"/>
        <v>2.0680872579369718E-2</v>
      </c>
      <c r="L21" s="229">
        <f t="shared" si="7"/>
        <v>2.2772174771119022E-2</v>
      </c>
      <c r="M21" s="87">
        <f t="shared" si="8"/>
        <v>0.13462727631896401</v>
      </c>
      <c r="N21" s="83">
        <f t="shared" si="9"/>
        <v>0.10112253163996039</v>
      </c>
      <c r="O21" s="1"/>
      <c r="P21" s="62">
        <f t="shared" si="1"/>
        <v>2.4010124624857396</v>
      </c>
      <c r="Q21" s="236">
        <f t="shared" si="2"/>
        <v>2.460614868731922</v>
      </c>
      <c r="R21" s="92">
        <f t="shared" si="10"/>
        <v>2.4823863756407469E-2</v>
      </c>
      <c r="S21" s="4"/>
    </row>
    <row r="22" spans="1:19" ht="20.100000000000001" customHeight="1" x14ac:dyDescent="0.25">
      <c r="A22" s="14" t="s">
        <v>166</v>
      </c>
      <c r="B22" s="25">
        <v>46844.22</v>
      </c>
      <c r="C22" s="223">
        <v>50422.780000000013</v>
      </c>
      <c r="D22" s="31">
        <f t="shared" si="3"/>
        <v>1.5650460977312035E-2</v>
      </c>
      <c r="E22" s="229">
        <f t="shared" si="4"/>
        <v>1.7001596969537021E-2</v>
      </c>
      <c r="F22" s="87">
        <f t="shared" si="5"/>
        <v>7.6392775885691169E-2</v>
      </c>
      <c r="G22" s="83">
        <f t="shared" si="6"/>
        <v>8.6332025247287225E-2</v>
      </c>
      <c r="H22" s="1"/>
      <c r="I22" s="25">
        <v>10547.352999999997</v>
      </c>
      <c r="J22" s="223">
        <v>10906.273999999999</v>
      </c>
      <c r="K22" s="31">
        <f t="shared" si="0"/>
        <v>1.3528965850959702E-2</v>
      </c>
      <c r="L22" s="229">
        <f t="shared" si="7"/>
        <v>1.3576253958251214E-2</v>
      </c>
      <c r="M22" s="87">
        <f t="shared" si="8"/>
        <v>3.4029485881434153E-2</v>
      </c>
      <c r="N22" s="83">
        <f t="shared" si="9"/>
        <v>3.4953231320454183E-3</v>
      </c>
      <c r="O22" s="1"/>
      <c r="P22" s="62">
        <f t="shared" si="1"/>
        <v>2.2515804511207564</v>
      </c>
      <c r="Q22" s="236">
        <f t="shared" si="2"/>
        <v>2.1629656278372584</v>
      </c>
      <c r="R22" s="92">
        <f t="shared" si="10"/>
        <v>-3.9356720848854727E-2</v>
      </c>
      <c r="S22" s="4"/>
    </row>
    <row r="23" spans="1:19" ht="20.100000000000001" customHeight="1" x14ac:dyDescent="0.25">
      <c r="A23" s="14" t="s">
        <v>165</v>
      </c>
      <c r="B23" s="25">
        <v>32939.749999999993</v>
      </c>
      <c r="C23" s="223">
        <v>36777.320000000007</v>
      </c>
      <c r="D23" s="31">
        <f t="shared" si="3"/>
        <v>1.1005034814912362E-2</v>
      </c>
      <c r="E23" s="229">
        <f t="shared" si="4"/>
        <v>1.2400608856943095E-2</v>
      </c>
      <c r="F23" s="87">
        <f t="shared" si="5"/>
        <v>0.11650270569752397</v>
      </c>
      <c r="G23" s="83">
        <f t="shared" si="6"/>
        <v>0.12681232413182936</v>
      </c>
      <c r="H23" s="1"/>
      <c r="I23" s="25">
        <v>9201.2899999999972</v>
      </c>
      <c r="J23" s="223">
        <v>9849.7929999999997</v>
      </c>
      <c r="K23" s="31">
        <f t="shared" si="0"/>
        <v>1.1802386645708832E-2</v>
      </c>
      <c r="L23" s="229">
        <f t="shared" si="7"/>
        <v>1.2261134389637111E-2</v>
      </c>
      <c r="M23" s="87">
        <f t="shared" si="8"/>
        <v>7.047957405972452E-2</v>
      </c>
      <c r="N23" s="83">
        <f t="shared" si="9"/>
        <v>3.886906586771352E-2</v>
      </c>
      <c r="O23" s="1"/>
      <c r="P23" s="62">
        <f t="shared" si="1"/>
        <v>2.7933697128848882</v>
      </c>
      <c r="Q23" s="236">
        <f t="shared" si="2"/>
        <v>2.6782247863628994</v>
      </c>
      <c r="R23" s="92">
        <f t="shared" si="10"/>
        <v>-4.1220797229548044E-2</v>
      </c>
      <c r="S23" s="4"/>
    </row>
    <row r="24" spans="1:19" ht="20.100000000000001" customHeight="1" x14ac:dyDescent="0.25">
      <c r="A24" s="14" t="s">
        <v>154</v>
      </c>
      <c r="B24" s="25">
        <v>3974.1000000000004</v>
      </c>
      <c r="C24" s="223">
        <v>3172.8800000000006</v>
      </c>
      <c r="D24" s="31">
        <f t="shared" si="3"/>
        <v>1.3277304429433507E-3</v>
      </c>
      <c r="E24" s="229">
        <f t="shared" si="4"/>
        <v>1.0698344476981359E-3</v>
      </c>
      <c r="F24" s="87">
        <f t="shared" si="5"/>
        <v>-0.20161042751818015</v>
      </c>
      <c r="G24" s="83">
        <f t="shared" si="6"/>
        <v>-0.19423821801773525</v>
      </c>
      <c r="H24" s="1"/>
      <c r="I24" s="25">
        <v>6750.3689999999997</v>
      </c>
      <c r="J24" s="223">
        <v>7193.1309999999976</v>
      </c>
      <c r="K24" s="31">
        <f t="shared" si="0"/>
        <v>8.6586190565895553E-3</v>
      </c>
      <c r="L24" s="229">
        <f t="shared" si="7"/>
        <v>8.9540913066157597E-3</v>
      </c>
      <c r="M24" s="87">
        <f t="shared" si="8"/>
        <v>6.5590784740804237E-2</v>
      </c>
      <c r="N24" s="83">
        <f t="shared" si="9"/>
        <v>3.4124639055616857E-2</v>
      </c>
      <c r="O24" s="1"/>
      <c r="P24" s="62">
        <f t="shared" si="1"/>
        <v>16.985906242922923</v>
      </c>
      <c r="Q24" s="236">
        <f t="shared" si="2"/>
        <v>22.670668288747123</v>
      </c>
      <c r="R24" s="92">
        <f t="shared" si="10"/>
        <v>0.33467522806990196</v>
      </c>
      <c r="S24" s="4"/>
    </row>
    <row r="25" spans="1:19" ht="20.100000000000001" customHeight="1" x14ac:dyDescent="0.25">
      <c r="A25" s="14" t="s">
        <v>157</v>
      </c>
      <c r="B25" s="25">
        <v>17700.260000000002</v>
      </c>
      <c r="C25" s="223">
        <v>21179.51</v>
      </c>
      <c r="D25" s="31">
        <f t="shared" si="3"/>
        <v>5.9135839687004532E-3</v>
      </c>
      <c r="E25" s="229">
        <f t="shared" si="4"/>
        <v>7.1413256673328778E-3</v>
      </c>
      <c r="F25" s="87">
        <f t="shared" si="5"/>
        <v>0.1965649092160226</v>
      </c>
      <c r="G25" s="83">
        <f t="shared" si="6"/>
        <v>0.20761381002293072</v>
      </c>
      <c r="H25" s="1"/>
      <c r="I25" s="25">
        <v>5914.3049999999994</v>
      </c>
      <c r="J25" s="223">
        <v>6975.3549999999996</v>
      </c>
      <c r="K25" s="31">
        <f t="shared" si="0"/>
        <v>7.5862095804663243E-3</v>
      </c>
      <c r="L25" s="229">
        <f t="shared" si="7"/>
        <v>8.6830012641308466E-3</v>
      </c>
      <c r="M25" s="87">
        <f t="shared" si="8"/>
        <v>0.17940400435892304</v>
      </c>
      <c r="N25" s="83">
        <f t="shared" si="9"/>
        <v>0.14457703442423253</v>
      </c>
      <c r="O25" s="1"/>
      <c r="P25" s="62">
        <f t="shared" si="1"/>
        <v>3.3413661720223309</v>
      </c>
      <c r="Q25" s="236">
        <f t="shared" si="2"/>
        <v>3.2934449380556963</v>
      </c>
      <c r="R25" s="92">
        <f t="shared" si="10"/>
        <v>-1.4341808559590082E-2</v>
      </c>
      <c r="S25" s="4"/>
    </row>
    <row r="26" spans="1:19" ht="20.100000000000001" customHeight="1" x14ac:dyDescent="0.25">
      <c r="A26" s="14" t="s">
        <v>168</v>
      </c>
      <c r="B26" s="25">
        <v>16979.539999999997</v>
      </c>
      <c r="C26" s="223">
        <v>18359.93</v>
      </c>
      <c r="D26" s="31">
        <f t="shared" si="3"/>
        <v>5.6727943849360441E-3</v>
      </c>
      <c r="E26" s="229">
        <f t="shared" si="4"/>
        <v>6.1906172219959258E-3</v>
      </c>
      <c r="F26" s="87">
        <f t="shared" si="5"/>
        <v>8.1297255402678945E-2</v>
      </c>
      <c r="G26" s="83">
        <f t="shared" si="6"/>
        <v>9.1281791992134709E-2</v>
      </c>
      <c r="H26" s="1"/>
      <c r="I26" s="25">
        <v>6221.7370000000001</v>
      </c>
      <c r="J26" s="223">
        <v>6973.3410000000003</v>
      </c>
      <c r="K26" s="31">
        <f t="shared" si="0"/>
        <v>7.9805489971419823E-3</v>
      </c>
      <c r="L26" s="229">
        <f t="shared" si="7"/>
        <v>8.6804942140171325E-3</v>
      </c>
      <c r="M26" s="87">
        <f t="shared" si="8"/>
        <v>0.12080292047060175</v>
      </c>
      <c r="N26" s="83">
        <f t="shared" si="9"/>
        <v>8.7706399287294221E-2</v>
      </c>
      <c r="O26" s="1"/>
      <c r="P26" s="62">
        <f t="shared" si="1"/>
        <v>3.6642553331833492</v>
      </c>
      <c r="Q26" s="236">
        <f t="shared" si="2"/>
        <v>3.7981304939615783</v>
      </c>
      <c r="R26" s="92">
        <f t="shared" si="10"/>
        <v>3.6535434516765539E-2</v>
      </c>
      <c r="S26" s="4"/>
    </row>
    <row r="27" spans="1:19" ht="20.100000000000001" customHeight="1" x14ac:dyDescent="0.25">
      <c r="A27" s="14" t="s">
        <v>170</v>
      </c>
      <c r="B27" s="25">
        <v>20020.2</v>
      </c>
      <c r="C27" s="223">
        <v>17911.09</v>
      </c>
      <c r="D27" s="31">
        <f t="shared" si="3"/>
        <v>6.6886663681876317E-3</v>
      </c>
      <c r="E27" s="229">
        <f t="shared" si="4"/>
        <v>6.0392769590471755E-3</v>
      </c>
      <c r="F27" s="87">
        <f t="shared" si="5"/>
        <v>-0.1053490974116143</v>
      </c>
      <c r="G27" s="83">
        <f t="shared" si="6"/>
        <v>-9.7088025234605232E-2</v>
      </c>
      <c r="H27" s="1"/>
      <c r="I27" s="25">
        <v>6109.9520000000011</v>
      </c>
      <c r="J27" s="223">
        <v>5669.0560000000005</v>
      </c>
      <c r="K27" s="31">
        <f t="shared" si="0"/>
        <v>7.8371636901697489E-3</v>
      </c>
      <c r="L27" s="229">
        <f t="shared" si="7"/>
        <v>7.0569054068830295E-3</v>
      </c>
      <c r="M27" s="87">
        <f t="shared" si="8"/>
        <v>-7.2160305023672947E-2</v>
      </c>
      <c r="N27" s="83">
        <f t="shared" si="9"/>
        <v>-9.9558758006472042E-2</v>
      </c>
      <c r="O27" s="1"/>
      <c r="P27" s="62">
        <f t="shared" si="1"/>
        <v>3.0518935874766489</v>
      </c>
      <c r="Q27" s="236">
        <f t="shared" si="2"/>
        <v>3.1651094377840772</v>
      </c>
      <c r="R27" s="92">
        <f t="shared" si="10"/>
        <v>3.7096919359182794E-2</v>
      </c>
      <c r="S27" s="4"/>
    </row>
    <row r="28" spans="1:19" ht="20.100000000000001" customHeight="1" x14ac:dyDescent="0.25">
      <c r="A28" s="14" t="s">
        <v>185</v>
      </c>
      <c r="B28" s="25">
        <v>83747.559999999983</v>
      </c>
      <c r="C28" s="223">
        <v>75584.449999999968</v>
      </c>
      <c r="D28" s="31">
        <f t="shared" si="3"/>
        <v>2.7979714887452455E-2</v>
      </c>
      <c r="E28" s="229">
        <f t="shared" si="4"/>
        <v>2.5485630821309762E-2</v>
      </c>
      <c r="F28" s="87">
        <f t="shared" si="5"/>
        <v>-9.7472809954105136E-2</v>
      </c>
      <c r="G28" s="83">
        <f t="shared" si="6"/>
        <v>-8.9139009320683554E-2</v>
      </c>
      <c r="H28" s="1"/>
      <c r="I28" s="25">
        <v>4451.0929999999989</v>
      </c>
      <c r="J28" s="223">
        <v>5234.5690000000004</v>
      </c>
      <c r="K28" s="31">
        <f t="shared" si="0"/>
        <v>5.7093647284248254E-3</v>
      </c>
      <c r="L28" s="229">
        <f t="shared" si="7"/>
        <v>6.5160510460299369E-3</v>
      </c>
      <c r="M28" s="87">
        <f t="shared" si="8"/>
        <v>0.17601878909292654</v>
      </c>
      <c r="N28" s="83">
        <f t="shared" si="9"/>
        <v>0.1412917821818104</v>
      </c>
      <c r="O28" s="1"/>
      <c r="P28" s="62">
        <f t="shared" si="1"/>
        <v>0.53148927562785109</v>
      </c>
      <c r="Q28" s="236">
        <f t="shared" si="2"/>
        <v>0.6925457551123283</v>
      </c>
      <c r="R28" s="92">
        <f t="shared" si="10"/>
        <v>0.30302865338951634</v>
      </c>
      <c r="S28" s="4"/>
    </row>
    <row r="29" spans="1:19" ht="20.100000000000001" customHeight="1" x14ac:dyDescent="0.25">
      <c r="A29" s="14" t="s">
        <v>171</v>
      </c>
      <c r="B29" s="25">
        <v>16923.500000000007</v>
      </c>
      <c r="C29" s="223">
        <v>18085.239999999998</v>
      </c>
      <c r="D29" s="31">
        <f t="shared" si="3"/>
        <v>5.6540716517329212E-3</v>
      </c>
      <c r="E29" s="229">
        <f t="shared" si="4"/>
        <v>6.0979970080457593E-3</v>
      </c>
      <c r="F29" s="87">
        <f t="shared" si="5"/>
        <v>6.8646556563358066E-2</v>
      </c>
      <c r="G29" s="83">
        <f t="shared" si="6"/>
        <v>7.8514278498182641E-2</v>
      </c>
      <c r="H29" s="1"/>
      <c r="I29" s="25">
        <v>4925.1279999999988</v>
      </c>
      <c r="J29" s="223">
        <v>5107.9090000000006</v>
      </c>
      <c r="K29" s="31">
        <f t="shared" si="0"/>
        <v>6.3174038570251185E-3</v>
      </c>
      <c r="L29" s="229">
        <f t="shared" si="7"/>
        <v>6.3583832369915709E-3</v>
      </c>
      <c r="M29" s="87">
        <f t="shared" si="8"/>
        <v>3.7111928867635889E-2</v>
      </c>
      <c r="N29" s="83">
        <f t="shared" si="9"/>
        <v>6.4867437469400139E-3</v>
      </c>
      <c r="O29" s="1"/>
      <c r="P29" s="62">
        <f t="shared" si="1"/>
        <v>2.910230153337074</v>
      </c>
      <c r="Q29" s="236">
        <f t="shared" si="2"/>
        <v>2.8243523447850301</v>
      </c>
      <c r="R29" s="92">
        <f t="shared" si="10"/>
        <v>-2.9508940539829966E-2</v>
      </c>
      <c r="S29" s="4"/>
    </row>
    <row r="30" spans="1:19" ht="20.100000000000001" customHeight="1" x14ac:dyDescent="0.25">
      <c r="A30" s="14" t="s">
        <v>164</v>
      </c>
      <c r="B30" s="25">
        <v>20734.919999999998</v>
      </c>
      <c r="C30" s="223">
        <v>20227.069999999996</v>
      </c>
      <c r="D30" s="31">
        <f t="shared" si="3"/>
        <v>6.9274513766626241E-3</v>
      </c>
      <c r="E30" s="229">
        <f t="shared" si="4"/>
        <v>6.8201811168407019E-3</v>
      </c>
      <c r="F30" s="87">
        <f t="shared" si="5"/>
        <v>-2.4492498644798352E-2</v>
      </c>
      <c r="G30" s="83">
        <f t="shared" si="6"/>
        <v>-1.5484808768676032E-2</v>
      </c>
      <c r="H30" s="1"/>
      <c r="I30" s="25">
        <v>4448.3100000000004</v>
      </c>
      <c r="J30" s="223">
        <v>4413.0439999999999</v>
      </c>
      <c r="K30" s="31">
        <f t="shared" si="0"/>
        <v>5.7057950070015266E-3</v>
      </c>
      <c r="L30" s="229">
        <f t="shared" si="7"/>
        <v>5.4934073793613449E-3</v>
      </c>
      <c r="M30" s="87">
        <f t="shared" si="8"/>
        <v>-7.9279546614333379E-3</v>
      </c>
      <c r="N30" s="83">
        <f t="shared" si="9"/>
        <v>-3.7223143730113477E-2</v>
      </c>
      <c r="O30" s="1"/>
      <c r="P30" s="62">
        <f t="shared" si="1"/>
        <v>2.1453229624228118</v>
      </c>
      <c r="Q30" s="236">
        <f t="shared" si="2"/>
        <v>2.1817514845204968</v>
      </c>
      <c r="R30" s="92">
        <f t="shared" si="10"/>
        <v>1.6980437321448601E-2</v>
      </c>
      <c r="S30" s="4"/>
    </row>
    <row r="31" spans="1:19" ht="20.100000000000001" customHeight="1" x14ac:dyDescent="0.25">
      <c r="A31" s="14" t="s">
        <v>162</v>
      </c>
      <c r="B31" s="25">
        <v>9169.4699999999975</v>
      </c>
      <c r="C31" s="223">
        <v>10370.370000000001</v>
      </c>
      <c r="D31" s="31">
        <f t="shared" si="3"/>
        <v>3.0634821631704691E-3</v>
      </c>
      <c r="E31" s="229">
        <f t="shared" si="4"/>
        <v>3.4966904078866257E-3</v>
      </c>
      <c r="F31" s="87">
        <f t="shared" si="5"/>
        <v>0.13096722057000063</v>
      </c>
      <c r="G31" s="83">
        <f t="shared" si="6"/>
        <v>0.14141040216399345</v>
      </c>
      <c r="H31" s="1"/>
      <c r="I31" s="25">
        <v>3434.1850000000004</v>
      </c>
      <c r="J31" s="223">
        <v>3756.058</v>
      </c>
      <c r="K31" s="31">
        <f t="shared" si="0"/>
        <v>4.4049887768881973E-3</v>
      </c>
      <c r="L31" s="229">
        <f t="shared" si="7"/>
        <v>4.6755837318887402E-3</v>
      </c>
      <c r="M31" s="87">
        <f t="shared" si="8"/>
        <v>9.3726167926305531E-2</v>
      </c>
      <c r="N31" s="83">
        <f t="shared" si="9"/>
        <v>6.142920418328477E-2</v>
      </c>
      <c r="O31" s="1"/>
      <c r="P31" s="62">
        <f t="shared" si="1"/>
        <v>3.7452382744040835</v>
      </c>
      <c r="Q31" s="236">
        <f t="shared" si="2"/>
        <v>3.6219132007826138</v>
      </c>
      <c r="R31" s="92">
        <f t="shared" si="10"/>
        <v>-3.292849869240759E-2</v>
      </c>
      <c r="S31" s="4"/>
    </row>
    <row r="32" spans="1:19" ht="20.100000000000001" customHeight="1" thickBot="1" x14ac:dyDescent="0.3">
      <c r="A32" s="14" t="s">
        <v>18</v>
      </c>
      <c r="B32" s="25">
        <f>B33-SUM(B7:B31)</f>
        <v>220856.52000000095</v>
      </c>
      <c r="C32" s="223">
        <f>C33-SUM(C7:C31)</f>
        <v>218594.85999999754</v>
      </c>
      <c r="D32" s="31">
        <f t="shared" si="3"/>
        <v>7.3787253749661108E-2</v>
      </c>
      <c r="E32" s="229">
        <f t="shared" si="4"/>
        <v>7.3706005684976636E-2</v>
      </c>
      <c r="F32" s="87">
        <f t="shared" si="5"/>
        <v>-1.0240404041517085E-2</v>
      </c>
      <c r="G32" s="83">
        <f t="shared" si="6"/>
        <v>-1.1011124625958215E-3</v>
      </c>
      <c r="H32" s="1"/>
      <c r="I32" s="25">
        <f>I33-SUM(I7:I31)</f>
        <v>46832.547000000137</v>
      </c>
      <c r="J32" s="223">
        <f>J33-SUM(J7:J31)</f>
        <v>47864.5900000002</v>
      </c>
      <c r="K32" s="31">
        <f t="shared" si="0"/>
        <v>6.0071558150795484E-2</v>
      </c>
      <c r="L32" s="229">
        <f t="shared" si="7"/>
        <v>5.9582386197850355E-2</v>
      </c>
      <c r="M32" s="87">
        <f t="shared" si="8"/>
        <v>2.2036875338000736E-2</v>
      </c>
      <c r="N32" s="83">
        <f t="shared" si="9"/>
        <v>-8.1431540649766106E-3</v>
      </c>
      <c r="O32" s="1"/>
      <c r="P32" s="62">
        <f t="shared" si="1"/>
        <v>2.1204964653069753</v>
      </c>
      <c r="Q32" s="236">
        <f t="shared" si="2"/>
        <v>2.1896484665742251</v>
      </c>
      <c r="R32" s="92">
        <f t="shared" si="10"/>
        <v>3.2611231567056115E-2</v>
      </c>
      <c r="S32" s="4"/>
    </row>
    <row r="33" spans="1:19" ht="26.25" customHeight="1" thickBot="1" x14ac:dyDescent="0.3">
      <c r="A33" s="52" t="s">
        <v>19</v>
      </c>
      <c r="B33" s="53">
        <v>2993152.7300000009</v>
      </c>
      <c r="C33" s="246">
        <v>2965767.2799999979</v>
      </c>
      <c r="D33" s="54">
        <f>SUM(D7:D32)</f>
        <v>1</v>
      </c>
      <c r="E33" s="248">
        <f>SUM(E7:E32)</f>
        <v>0.99999999999999989</v>
      </c>
      <c r="F33" s="97">
        <f t="shared" si="5"/>
        <v>-9.1493660599146816E-3</v>
      </c>
      <c r="G33" s="99">
        <v>0</v>
      </c>
      <c r="H33" s="96"/>
      <c r="I33" s="53">
        <v>779612.65600000031</v>
      </c>
      <c r="J33" s="246">
        <v>803334.56000000017</v>
      </c>
      <c r="K33" s="54">
        <f>SUM(K7:K32)</f>
        <v>0.99999999999999978</v>
      </c>
      <c r="L33" s="248">
        <f>SUM(L7:L32)</f>
        <v>1</v>
      </c>
      <c r="M33" s="97">
        <f t="shared" si="8"/>
        <v>3.042780772917552E-2</v>
      </c>
      <c r="N33" s="99">
        <f t="shared" si="9"/>
        <v>2.2204460492503136E-16</v>
      </c>
      <c r="O33" s="55"/>
      <c r="P33" s="56">
        <f t="shared" si="1"/>
        <v>2.6046537758866721</v>
      </c>
      <c r="Q33" s="250">
        <f t="shared" si="2"/>
        <v>2.7086904809334893</v>
      </c>
      <c r="R33" s="98">
        <f t="shared" si="10"/>
        <v>3.9942623472634539E-2</v>
      </c>
      <c r="S33" s="4"/>
    </row>
    <row r="35" spans="1:19" ht="15.75" thickBot="1" x14ac:dyDescent="0.3"/>
    <row r="36" spans="1:19" x14ac:dyDescent="0.25">
      <c r="A36" s="418" t="s">
        <v>2</v>
      </c>
      <c r="B36" s="404" t="s">
        <v>1</v>
      </c>
      <c r="C36" s="399"/>
      <c r="D36" s="404" t="s">
        <v>13</v>
      </c>
      <c r="E36" s="399"/>
      <c r="F36" s="416" t="s">
        <v>114</v>
      </c>
      <c r="G36" s="417"/>
      <c r="I36" s="414" t="s">
        <v>20</v>
      </c>
      <c r="J36" s="415"/>
      <c r="K36" s="404" t="s">
        <v>13</v>
      </c>
      <c r="L36" s="405"/>
      <c r="M36" s="416" t="s">
        <v>114</v>
      </c>
      <c r="N36" s="417"/>
      <c r="P36" s="410" t="s">
        <v>23</v>
      </c>
      <c r="Q36" s="399"/>
      <c r="R36" s="208" t="s">
        <v>0</v>
      </c>
    </row>
    <row r="37" spans="1:19" x14ac:dyDescent="0.25">
      <c r="A37" s="419"/>
      <c r="B37" s="407" t="str">
        <f>B5</f>
        <v>jan-dez</v>
      </c>
      <c r="C37" s="395"/>
      <c r="D37" s="407" t="str">
        <f>B37</f>
        <v>jan-dez</v>
      </c>
      <c r="E37" s="395"/>
      <c r="F37" s="407" t="str">
        <f>B37</f>
        <v>jan-dez</v>
      </c>
      <c r="G37" s="396"/>
      <c r="I37" s="409" t="str">
        <f>B37</f>
        <v>jan-dez</v>
      </c>
      <c r="J37" s="395"/>
      <c r="K37" s="407" t="str">
        <f>B37</f>
        <v>jan-dez</v>
      </c>
      <c r="L37" s="408"/>
      <c r="M37" s="395" t="str">
        <f>B37</f>
        <v>jan-dez</v>
      </c>
      <c r="N37" s="396"/>
      <c r="P37" s="409" t="str">
        <f>B37</f>
        <v>jan-dez</v>
      </c>
      <c r="Q37" s="408"/>
      <c r="R37" s="209" t="s">
        <v>112</v>
      </c>
    </row>
    <row r="38" spans="1:19" ht="19.5" customHeight="1" thickBot="1" x14ac:dyDescent="0.3">
      <c r="A38" s="420"/>
      <c r="B38" s="148">
        <f>B6</f>
        <v>2017</v>
      </c>
      <c r="C38" s="213">
        <f>C6</f>
        <v>2018</v>
      </c>
      <c r="D38" s="148">
        <f>B38</f>
        <v>2017</v>
      </c>
      <c r="E38" s="213">
        <f>C38</f>
        <v>2018</v>
      </c>
      <c r="F38" s="148" t="s">
        <v>1</v>
      </c>
      <c r="G38" s="212" t="s">
        <v>15</v>
      </c>
      <c r="I38" s="36">
        <f>B38</f>
        <v>2017</v>
      </c>
      <c r="J38" s="213">
        <f>C38</f>
        <v>2018</v>
      </c>
      <c r="K38" s="148">
        <f>B38</f>
        <v>2017</v>
      </c>
      <c r="L38" s="213">
        <f>C38</f>
        <v>2018</v>
      </c>
      <c r="M38" s="37">
        <v>1000</v>
      </c>
      <c r="N38" s="212" t="s">
        <v>15</v>
      </c>
      <c r="P38" s="36">
        <f>B38</f>
        <v>2017</v>
      </c>
      <c r="Q38" s="213">
        <f>C38</f>
        <v>2018</v>
      </c>
      <c r="R38" s="210" t="s">
        <v>24</v>
      </c>
    </row>
    <row r="39" spans="1:19" ht="20.100000000000001" customHeight="1" x14ac:dyDescent="0.25">
      <c r="A39" s="57" t="s">
        <v>145</v>
      </c>
      <c r="B39" s="25">
        <v>392970.9</v>
      </c>
      <c r="C39" s="245">
        <v>430938.82000000018</v>
      </c>
      <c r="D39" s="4">
        <f>B39/$B$62</f>
        <v>0.23267389713982883</v>
      </c>
      <c r="E39" s="247">
        <f>C39/$C$62</f>
        <v>0.2542527433650541</v>
      </c>
      <c r="F39" s="87">
        <f>(C39-B39)/B39</f>
        <v>9.6617637590977232E-2</v>
      </c>
      <c r="G39" s="83">
        <f>(E39-D39)/D39</f>
        <v>9.274287528805665E-2</v>
      </c>
      <c r="I39" s="59">
        <v>109843.17599999998</v>
      </c>
      <c r="J39" s="245">
        <v>115974.81199999999</v>
      </c>
      <c r="K39" s="60">
        <f>I39/$I$62</f>
        <v>0.24756087914854641</v>
      </c>
      <c r="L39" s="247">
        <f>J39/$J$62</f>
        <v>0.25373332075651234</v>
      </c>
      <c r="M39" s="87">
        <f>(J39-I39)/I39</f>
        <v>5.5821728971128935E-2</v>
      </c>
      <c r="N39" s="83">
        <f>(L39-K39)/K39</f>
        <v>2.4933025077287018E-2</v>
      </c>
      <c r="P39" s="62">
        <f t="shared" ref="P39:P62" si="11">(I39/B39)*10</f>
        <v>2.7951987284554654</v>
      </c>
      <c r="Q39" s="249">
        <f t="shared" ref="Q39:Q62" si="12">(J39/C39)*10</f>
        <v>2.6912129197364942</v>
      </c>
      <c r="R39" s="92">
        <f>(Q39-P39)/P39</f>
        <v>-3.7201579859200293E-2</v>
      </c>
    </row>
    <row r="40" spans="1:19" ht="20.100000000000001" customHeight="1" x14ac:dyDescent="0.25">
      <c r="A40" s="57" t="s">
        <v>146</v>
      </c>
      <c r="B40" s="25">
        <v>217963.32999999996</v>
      </c>
      <c r="C40" s="223">
        <v>219312.37999999995</v>
      </c>
      <c r="D40" s="4">
        <f t="shared" ref="D40:D61" si="13">B40/$B$62</f>
        <v>0.12905377325566489</v>
      </c>
      <c r="E40" s="229">
        <f t="shared" ref="E40:E61" si="14">C40/$C$62</f>
        <v>0.12939371363415156</v>
      </c>
      <c r="F40" s="87">
        <f t="shared" ref="F40:F62" si="15">(C40-B40)/B40</f>
        <v>6.1893438680717013E-3</v>
      </c>
      <c r="G40" s="83">
        <f t="shared" ref="G40:G61" si="16">(E40-D40)/D40</f>
        <v>2.6340987164569216E-3</v>
      </c>
      <c r="I40" s="25">
        <v>79266.832000000009</v>
      </c>
      <c r="J40" s="223">
        <v>76070.241999999984</v>
      </c>
      <c r="K40" s="4">
        <f t="shared" ref="K40:K62" si="17">I40/$I$62</f>
        <v>0.17864893689199352</v>
      </c>
      <c r="L40" s="229">
        <f t="shared" ref="L40:L62" si="18">J40/$J$62</f>
        <v>0.16642885451206005</v>
      </c>
      <c r="M40" s="87">
        <f t="shared" ref="M40:M62" si="19">(J40-I40)/I40</f>
        <v>-4.0326955415602141E-2</v>
      </c>
      <c r="N40" s="83">
        <f t="shared" ref="N40:N62" si="20">(L40-K40)/K40</f>
        <v>-6.8402771337628551E-2</v>
      </c>
      <c r="P40" s="62">
        <f t="shared" si="11"/>
        <v>3.6367049448180127</v>
      </c>
      <c r="Q40" s="236">
        <f t="shared" si="12"/>
        <v>3.4685794755407788</v>
      </c>
      <c r="R40" s="92">
        <f t="shared" ref="R40:R62" si="21">(Q40-P40)/P40</f>
        <v>-4.6230164896054589E-2</v>
      </c>
    </row>
    <row r="41" spans="1:19" ht="20.100000000000001" customHeight="1" x14ac:dyDescent="0.25">
      <c r="A41" s="57" t="s">
        <v>151</v>
      </c>
      <c r="B41" s="25">
        <v>251510.04000000007</v>
      </c>
      <c r="C41" s="223">
        <v>265553.31999999983</v>
      </c>
      <c r="D41" s="4">
        <f t="shared" si="13"/>
        <v>0.14891642403189206</v>
      </c>
      <c r="E41" s="229">
        <f t="shared" si="14"/>
        <v>0.15667574371623802</v>
      </c>
      <c r="F41" s="87">
        <f t="shared" si="15"/>
        <v>5.583586245702065E-2</v>
      </c>
      <c r="G41" s="83">
        <f t="shared" si="16"/>
        <v>5.210519749442958E-2</v>
      </c>
      <c r="I41" s="25">
        <v>46434.701000000008</v>
      </c>
      <c r="J41" s="223">
        <v>50068.786</v>
      </c>
      <c r="K41" s="4">
        <f t="shared" si="17"/>
        <v>0.10465297728244757</v>
      </c>
      <c r="L41" s="229">
        <f t="shared" si="18"/>
        <v>0.10954205589078407</v>
      </c>
      <c r="M41" s="87">
        <f t="shared" si="19"/>
        <v>7.8262267695015222E-2</v>
      </c>
      <c r="N41" s="83">
        <f t="shared" si="20"/>
        <v>4.6717052254914633E-2</v>
      </c>
      <c r="P41" s="62">
        <f t="shared" si="11"/>
        <v>1.8462364762853998</v>
      </c>
      <c r="Q41" s="236">
        <f t="shared" si="12"/>
        <v>1.8854513285693448</v>
      </c>
      <c r="R41" s="92">
        <f t="shared" si="21"/>
        <v>2.1240427641666334E-2</v>
      </c>
    </row>
    <row r="42" spans="1:19" ht="20.100000000000001" customHeight="1" x14ac:dyDescent="0.25">
      <c r="A42" s="57" t="s">
        <v>147</v>
      </c>
      <c r="B42" s="25">
        <v>146377.88</v>
      </c>
      <c r="C42" s="223">
        <v>152509.99000000002</v>
      </c>
      <c r="D42" s="4">
        <f t="shared" si="13"/>
        <v>8.6668788438701724E-2</v>
      </c>
      <c r="E42" s="229">
        <f t="shared" si="14"/>
        <v>8.9980483420075641E-2</v>
      </c>
      <c r="F42" s="87">
        <f t="shared" si="15"/>
        <v>4.1892326900758607E-2</v>
      </c>
      <c r="G42" s="83">
        <f t="shared" si="16"/>
        <v>3.8210929690290767E-2</v>
      </c>
      <c r="I42" s="25">
        <v>46327.434000000001</v>
      </c>
      <c r="J42" s="223">
        <v>49999.341000000015</v>
      </c>
      <c r="K42" s="4">
        <f t="shared" si="17"/>
        <v>0.10441122250267292</v>
      </c>
      <c r="L42" s="229">
        <f t="shared" si="18"/>
        <v>0.10939012194792128</v>
      </c>
      <c r="M42" s="87">
        <f t="shared" si="19"/>
        <v>7.9259883031726167E-2</v>
      </c>
      <c r="N42" s="83">
        <f t="shared" si="20"/>
        <v>4.7685481750976547E-2</v>
      </c>
      <c r="P42" s="62">
        <f t="shared" si="11"/>
        <v>3.16492041010568</v>
      </c>
      <c r="Q42" s="236">
        <f t="shared" si="12"/>
        <v>3.278430547402174</v>
      </c>
      <c r="R42" s="92">
        <f t="shared" si="21"/>
        <v>3.5865084295343692E-2</v>
      </c>
    </row>
    <row r="43" spans="1:19" ht="20.100000000000001" customHeight="1" x14ac:dyDescent="0.25">
      <c r="A43" s="57" t="s">
        <v>148</v>
      </c>
      <c r="B43" s="25">
        <v>137884.6</v>
      </c>
      <c r="C43" s="223">
        <v>120211.54000000001</v>
      </c>
      <c r="D43" s="4">
        <f t="shared" si="13"/>
        <v>8.1640007536350506E-2</v>
      </c>
      <c r="E43" s="229">
        <f t="shared" si="14"/>
        <v>7.0924484893558501E-2</v>
      </c>
      <c r="F43" s="87">
        <f t="shared" si="15"/>
        <v>-0.12817283438469559</v>
      </c>
      <c r="G43" s="83">
        <f t="shared" si="16"/>
        <v>-0.13125332745738516</v>
      </c>
      <c r="I43" s="25">
        <v>46802.431000000004</v>
      </c>
      <c r="J43" s="223">
        <v>42343.567000000003</v>
      </c>
      <c r="K43" s="4">
        <f t="shared" si="17"/>
        <v>0.10548175486704049</v>
      </c>
      <c r="L43" s="229">
        <f t="shared" si="18"/>
        <v>9.2640580159645977E-2</v>
      </c>
      <c r="M43" s="87">
        <f t="shared" si="19"/>
        <v>-9.5269923051646638E-2</v>
      </c>
      <c r="N43" s="83">
        <f t="shared" si="20"/>
        <v>-0.12173834919205492</v>
      </c>
      <c r="P43" s="62">
        <f t="shared" si="11"/>
        <v>3.394318944972825</v>
      </c>
      <c r="Q43" s="236">
        <f t="shared" si="12"/>
        <v>3.5224211419303004</v>
      </c>
      <c r="R43" s="92">
        <f t="shared" si="21"/>
        <v>3.7740176758345546E-2</v>
      </c>
    </row>
    <row r="44" spans="1:19" ht="20.100000000000001" customHeight="1" x14ac:dyDescent="0.25">
      <c r="A44" s="57" t="s">
        <v>158</v>
      </c>
      <c r="B44" s="25">
        <v>94938.62999999999</v>
      </c>
      <c r="C44" s="223">
        <v>105598.04999999999</v>
      </c>
      <c r="D44" s="4">
        <f t="shared" si="13"/>
        <v>5.6212154719894693E-2</v>
      </c>
      <c r="E44" s="229">
        <f t="shared" si="14"/>
        <v>6.2302565144862418E-2</v>
      </c>
      <c r="F44" s="87">
        <f t="shared" si="15"/>
        <v>0.11227695196360006</v>
      </c>
      <c r="G44" s="83">
        <f t="shared" si="16"/>
        <v>0.10834685941708258</v>
      </c>
      <c r="I44" s="25">
        <v>20475.756000000001</v>
      </c>
      <c r="J44" s="223">
        <v>23246.835000000003</v>
      </c>
      <c r="K44" s="4">
        <f t="shared" si="17"/>
        <v>4.6147574580246341E-2</v>
      </c>
      <c r="L44" s="229">
        <f t="shared" si="18"/>
        <v>5.0860152647875981E-2</v>
      </c>
      <c r="M44" s="87">
        <f t="shared" si="19"/>
        <v>0.13533463672843149</v>
      </c>
      <c r="N44" s="83">
        <f t="shared" si="20"/>
        <v>0.10211973457965608</v>
      </c>
      <c r="P44" s="62">
        <f t="shared" si="11"/>
        <v>2.1567359882905413</v>
      </c>
      <c r="Q44" s="236">
        <f t="shared" si="12"/>
        <v>2.2014454812375801</v>
      </c>
      <c r="R44" s="92">
        <f t="shared" si="21"/>
        <v>2.0730165022412508E-2</v>
      </c>
    </row>
    <row r="45" spans="1:19" ht="20.100000000000001" customHeight="1" x14ac:dyDescent="0.25">
      <c r="A45" s="57" t="s">
        <v>153</v>
      </c>
      <c r="B45" s="25">
        <v>213787.16999999998</v>
      </c>
      <c r="C45" s="223">
        <v>149129.36000000002</v>
      </c>
      <c r="D45" s="4">
        <f t="shared" si="13"/>
        <v>0.12658111326409943</v>
      </c>
      <c r="E45" s="229">
        <f t="shared" si="14"/>
        <v>8.7985920823458783E-2</v>
      </c>
      <c r="F45" s="87">
        <f t="shared" si="15"/>
        <v>-0.30244008562347297</v>
      </c>
      <c r="G45" s="83">
        <f t="shared" si="16"/>
        <v>-0.30490482699512572</v>
      </c>
      <c r="I45" s="25">
        <v>23229.740999999987</v>
      </c>
      <c r="J45" s="223">
        <v>21929.643999999993</v>
      </c>
      <c r="K45" s="4">
        <f t="shared" si="17"/>
        <v>5.2354413936037604E-2</v>
      </c>
      <c r="L45" s="229">
        <f t="shared" si="18"/>
        <v>4.7978360983487733E-2</v>
      </c>
      <c r="M45" s="87">
        <f t="shared" si="19"/>
        <v>-5.5966917582077003E-2</v>
      </c>
      <c r="N45" s="83">
        <f t="shared" si="20"/>
        <v>-8.3585176942218828E-2</v>
      </c>
      <c r="P45" s="62">
        <f t="shared" si="11"/>
        <v>1.0865825577839863</v>
      </c>
      <c r="Q45" s="236">
        <f t="shared" si="12"/>
        <v>1.4705115075931385</v>
      </c>
      <c r="R45" s="92">
        <f t="shared" si="21"/>
        <v>0.35333619802636085</v>
      </c>
    </row>
    <row r="46" spans="1:19" ht="20.100000000000001" customHeight="1" x14ac:dyDescent="0.25">
      <c r="A46" s="57" t="s">
        <v>150</v>
      </c>
      <c r="B46" s="25">
        <v>33818.979999999996</v>
      </c>
      <c r="C46" s="223">
        <v>35798.49</v>
      </c>
      <c r="D46" s="4">
        <f t="shared" si="13"/>
        <v>2.0023858952135966E-2</v>
      </c>
      <c r="E46" s="229">
        <f t="shared" si="14"/>
        <v>2.1121012701585926E-2</v>
      </c>
      <c r="F46" s="87">
        <f t="shared" si="15"/>
        <v>5.8532516356200048E-2</v>
      </c>
      <c r="G46" s="83">
        <f t="shared" si="16"/>
        <v>5.4792323101782829E-2</v>
      </c>
      <c r="I46" s="25">
        <v>18233.825000000001</v>
      </c>
      <c r="J46" s="223">
        <v>20377.171999999995</v>
      </c>
      <c r="K46" s="4">
        <f t="shared" si="17"/>
        <v>4.1094785416990721E-2</v>
      </c>
      <c r="L46" s="229">
        <f t="shared" si="18"/>
        <v>4.4581814188986324E-2</v>
      </c>
      <c r="M46" s="87">
        <f t="shared" si="19"/>
        <v>0.11754785405695153</v>
      </c>
      <c r="N46" s="83">
        <f t="shared" si="20"/>
        <v>8.4853315003656976E-2</v>
      </c>
      <c r="P46" s="62">
        <f t="shared" si="11"/>
        <v>5.3915951929951769</v>
      </c>
      <c r="Q46" s="236">
        <f t="shared" si="12"/>
        <v>5.6921875755094682</v>
      </c>
      <c r="R46" s="92">
        <f t="shared" si="21"/>
        <v>5.5752031032452964E-2</v>
      </c>
    </row>
    <row r="47" spans="1:19" ht="20.100000000000001" customHeight="1" x14ac:dyDescent="0.25">
      <c r="A47" s="57" t="s">
        <v>160</v>
      </c>
      <c r="B47" s="25">
        <v>67151.13</v>
      </c>
      <c r="C47" s="223">
        <v>74345.95</v>
      </c>
      <c r="D47" s="4">
        <f t="shared" si="13"/>
        <v>3.9759471030662255E-2</v>
      </c>
      <c r="E47" s="229">
        <f t="shared" si="14"/>
        <v>4.3863910300726998E-2</v>
      </c>
      <c r="F47" s="87">
        <f t="shared" si="15"/>
        <v>0.10714369214635691</v>
      </c>
      <c r="G47" s="83">
        <f t="shared" si="16"/>
        <v>0.10323173733622927</v>
      </c>
      <c r="I47" s="25">
        <v>16123.07</v>
      </c>
      <c r="J47" s="223">
        <v>18293.675000000003</v>
      </c>
      <c r="K47" s="4">
        <f t="shared" si="17"/>
        <v>3.6337636338679383E-2</v>
      </c>
      <c r="L47" s="229">
        <f t="shared" si="18"/>
        <v>4.0023474291903935E-2</v>
      </c>
      <c r="M47" s="87">
        <f t="shared" si="19"/>
        <v>0.13462727631896426</v>
      </c>
      <c r="N47" s="83">
        <f t="shared" si="20"/>
        <v>0.10143306842721588</v>
      </c>
      <c r="P47" s="62">
        <f t="shared" si="11"/>
        <v>2.4010124624857392</v>
      </c>
      <c r="Q47" s="236">
        <f t="shared" si="12"/>
        <v>2.460614868731922</v>
      </c>
      <c r="R47" s="92">
        <f t="shared" si="21"/>
        <v>2.482386375640766E-2</v>
      </c>
    </row>
    <row r="48" spans="1:19" ht="20.100000000000001" customHeight="1" x14ac:dyDescent="0.25">
      <c r="A48" s="57" t="s">
        <v>166</v>
      </c>
      <c r="B48" s="25">
        <v>46844.220000000008</v>
      </c>
      <c r="C48" s="223">
        <v>50422.780000000013</v>
      </c>
      <c r="D48" s="4">
        <f t="shared" si="13"/>
        <v>2.773596524800059E-2</v>
      </c>
      <c r="E48" s="229">
        <f t="shared" si="14"/>
        <v>2.9749304421199701E-2</v>
      </c>
      <c r="F48" s="87">
        <f t="shared" si="15"/>
        <v>7.6392775885691003E-2</v>
      </c>
      <c r="G48" s="83">
        <f t="shared" si="16"/>
        <v>7.2589475621161109E-2</v>
      </c>
      <c r="I48" s="25">
        <v>10547.353000000001</v>
      </c>
      <c r="J48" s="223">
        <v>10906.273999999999</v>
      </c>
      <c r="K48" s="4">
        <f t="shared" si="17"/>
        <v>2.3771271702577673E-2</v>
      </c>
      <c r="L48" s="229">
        <f t="shared" si="18"/>
        <v>2.3861087346280077E-2</v>
      </c>
      <c r="M48" s="87">
        <f t="shared" si="19"/>
        <v>3.4029485881433799E-2</v>
      </c>
      <c r="N48" s="83">
        <f t="shared" si="20"/>
        <v>3.7783272525829833E-3</v>
      </c>
      <c r="P48" s="62">
        <f t="shared" si="11"/>
        <v>2.2515804511207573</v>
      </c>
      <c r="Q48" s="236">
        <f t="shared" si="12"/>
        <v>2.1629656278372584</v>
      </c>
      <c r="R48" s="92">
        <f t="shared" si="21"/>
        <v>-3.9356720848855109E-2</v>
      </c>
    </row>
    <row r="49" spans="1:18" ht="20.100000000000001" customHeight="1" x14ac:dyDescent="0.25">
      <c r="A49" s="57" t="s">
        <v>157</v>
      </c>
      <c r="B49" s="25">
        <v>17700.260000000002</v>
      </c>
      <c r="C49" s="223">
        <v>21179.51</v>
      </c>
      <c r="D49" s="4">
        <f t="shared" si="13"/>
        <v>1.0480135996299541E-2</v>
      </c>
      <c r="E49" s="229">
        <f t="shared" si="14"/>
        <v>1.2495853867673361E-2</v>
      </c>
      <c r="F49" s="87">
        <f t="shared" si="15"/>
        <v>0.1965649092160226</v>
      </c>
      <c r="G49" s="83">
        <f t="shared" si="16"/>
        <v>0.19233699563493792</v>
      </c>
      <c r="I49" s="25">
        <v>5914.3049999999994</v>
      </c>
      <c r="J49" s="223">
        <v>6975.3549999999996</v>
      </c>
      <c r="K49" s="4">
        <f t="shared" si="17"/>
        <v>1.3329462955010004E-2</v>
      </c>
      <c r="L49" s="229">
        <f t="shared" si="18"/>
        <v>1.5260899820260474E-2</v>
      </c>
      <c r="M49" s="87">
        <f t="shared" si="19"/>
        <v>0.17940400435892304</v>
      </c>
      <c r="N49" s="83">
        <f t="shared" si="20"/>
        <v>0.1448998261797578</v>
      </c>
      <c r="P49" s="62">
        <f t="shared" si="11"/>
        <v>3.3413661720223309</v>
      </c>
      <c r="Q49" s="236">
        <f t="shared" si="12"/>
        <v>3.2934449380556963</v>
      </c>
      <c r="R49" s="92">
        <f t="shared" si="21"/>
        <v>-1.4341808559590082E-2</v>
      </c>
    </row>
    <row r="50" spans="1:18" ht="20.100000000000001" customHeight="1" x14ac:dyDescent="0.25">
      <c r="A50" s="57" t="s">
        <v>171</v>
      </c>
      <c r="B50" s="25">
        <v>16923.5</v>
      </c>
      <c r="C50" s="223">
        <v>18085.240000000002</v>
      </c>
      <c r="D50" s="4">
        <f t="shared" si="13"/>
        <v>1.0020224648303204E-2</v>
      </c>
      <c r="E50" s="229">
        <f t="shared" si="14"/>
        <v>1.0670242899944381E-2</v>
      </c>
      <c r="F50" s="87">
        <f t="shared" si="15"/>
        <v>6.8646556563358732E-2</v>
      </c>
      <c r="G50" s="83">
        <f t="shared" si="16"/>
        <v>6.4870626603291709E-2</v>
      </c>
      <c r="I50" s="25">
        <v>4925.1279999999988</v>
      </c>
      <c r="J50" s="223">
        <v>5107.9090000000006</v>
      </c>
      <c r="K50" s="4">
        <f t="shared" si="17"/>
        <v>1.1100088890356938E-2</v>
      </c>
      <c r="L50" s="229">
        <f t="shared" si="18"/>
        <v>1.1175243057881193E-2</v>
      </c>
      <c r="M50" s="87">
        <f t="shared" si="19"/>
        <v>3.7111928867635889E-2</v>
      </c>
      <c r="N50" s="83">
        <f t="shared" si="20"/>
        <v>6.7705915030593375E-3</v>
      </c>
      <c r="P50" s="62">
        <f t="shared" si="11"/>
        <v>2.9102301533370749</v>
      </c>
      <c r="Q50" s="236">
        <f t="shared" si="12"/>
        <v>2.8243523447850292</v>
      </c>
      <c r="R50" s="92">
        <f t="shared" si="21"/>
        <v>-2.950894053983057E-2</v>
      </c>
    </row>
    <row r="51" spans="1:18" ht="20.100000000000001" customHeight="1" x14ac:dyDescent="0.25">
      <c r="A51" s="57" t="s">
        <v>162</v>
      </c>
      <c r="B51" s="25">
        <v>9169.4700000000012</v>
      </c>
      <c r="C51" s="223">
        <v>10370.370000000001</v>
      </c>
      <c r="D51" s="4">
        <f t="shared" si="13"/>
        <v>5.4291458212471881E-3</v>
      </c>
      <c r="E51" s="229">
        <f t="shared" si="14"/>
        <v>6.1184903745980816E-3</v>
      </c>
      <c r="F51" s="87">
        <f t="shared" si="15"/>
        <v>0.13096722057000018</v>
      </c>
      <c r="G51" s="83">
        <f t="shared" si="16"/>
        <v>0.12697108827932285</v>
      </c>
      <c r="I51" s="25">
        <v>3434.1849999999999</v>
      </c>
      <c r="J51" s="223">
        <v>3756.058</v>
      </c>
      <c r="K51" s="4">
        <f t="shared" si="17"/>
        <v>7.7398513837468701E-3</v>
      </c>
      <c r="L51" s="229">
        <f t="shared" si="18"/>
        <v>8.2176211615162115E-3</v>
      </c>
      <c r="M51" s="87">
        <f t="shared" si="19"/>
        <v>9.372616792630567E-2</v>
      </c>
      <c r="N51" s="83">
        <f t="shared" si="20"/>
        <v>6.1728546722825128E-2</v>
      </c>
      <c r="P51" s="62">
        <f t="shared" si="11"/>
        <v>3.7452382744040817</v>
      </c>
      <c r="Q51" s="236">
        <f t="shared" si="12"/>
        <v>3.6219132007826138</v>
      </c>
      <c r="R51" s="92">
        <f t="shared" si="21"/>
        <v>-3.2928498692407132E-2</v>
      </c>
    </row>
    <row r="52" spans="1:18" ht="20.100000000000001" customHeight="1" x14ac:dyDescent="0.25">
      <c r="A52" s="57" t="s">
        <v>159</v>
      </c>
      <c r="B52" s="25">
        <v>7275.1800000000021</v>
      </c>
      <c r="C52" s="223">
        <v>7395.9900000000025</v>
      </c>
      <c r="D52" s="4">
        <f t="shared" si="13"/>
        <v>4.3075568267109355E-3</v>
      </c>
      <c r="E52" s="229">
        <f t="shared" si="14"/>
        <v>4.3636141840285043E-3</v>
      </c>
      <c r="F52" s="87">
        <f t="shared" si="15"/>
        <v>1.6605774702481639E-2</v>
      </c>
      <c r="G52" s="83">
        <f t="shared" si="16"/>
        <v>1.3013724385470667E-2</v>
      </c>
      <c r="I52" s="25">
        <v>2549.7059999999997</v>
      </c>
      <c r="J52" s="223">
        <v>2835.7560000000003</v>
      </c>
      <c r="K52" s="4">
        <f t="shared" si="17"/>
        <v>5.7464421725235233E-3</v>
      </c>
      <c r="L52" s="229">
        <f t="shared" si="18"/>
        <v>6.204155663862637E-3</v>
      </c>
      <c r="M52" s="87">
        <f t="shared" si="19"/>
        <v>0.11218940536673666</v>
      </c>
      <c r="N52" s="83">
        <f t="shared" si="20"/>
        <v>7.9651630973972015E-2</v>
      </c>
      <c r="P52" s="62">
        <f t="shared" si="11"/>
        <v>3.504663802132729</v>
      </c>
      <c r="Q52" s="236">
        <f t="shared" si="12"/>
        <v>3.8341804139810884</v>
      </c>
      <c r="R52" s="92">
        <f t="shared" si="21"/>
        <v>9.4022317247045309E-2</v>
      </c>
    </row>
    <row r="53" spans="1:18" ht="20.100000000000001" customHeight="1" x14ac:dyDescent="0.25">
      <c r="A53" s="57" t="s">
        <v>167</v>
      </c>
      <c r="B53" s="25">
        <v>5866.5999999999985</v>
      </c>
      <c r="C53" s="223">
        <v>5924.06</v>
      </c>
      <c r="D53" s="4">
        <f t="shared" si="13"/>
        <v>3.47355156567705E-3</v>
      </c>
      <c r="E53" s="229">
        <f t="shared" si="14"/>
        <v>3.4951794476514833E-3</v>
      </c>
      <c r="F53" s="87">
        <f t="shared" si="15"/>
        <v>9.7944294821535258E-3</v>
      </c>
      <c r="G53" s="83">
        <f t="shared" si="16"/>
        <v>6.2264462080089296E-3</v>
      </c>
      <c r="I53" s="25">
        <v>2565.4669999999996</v>
      </c>
      <c r="J53" s="223">
        <v>2419.7099999999996</v>
      </c>
      <c r="K53" s="4">
        <f t="shared" si="17"/>
        <v>5.7819637875964544E-3</v>
      </c>
      <c r="L53" s="229">
        <f t="shared" si="18"/>
        <v>5.2939172134009622E-3</v>
      </c>
      <c r="M53" s="87">
        <f t="shared" si="19"/>
        <v>-5.6814997035627465E-2</v>
      </c>
      <c r="N53" s="83">
        <f t="shared" si="20"/>
        <v>-8.4408445317913638E-2</v>
      </c>
      <c r="P53" s="62">
        <f t="shared" si="11"/>
        <v>4.3730048068728058</v>
      </c>
      <c r="Q53" s="236">
        <f t="shared" si="12"/>
        <v>4.0845467466568524</v>
      </c>
      <c r="R53" s="92">
        <f t="shared" si="21"/>
        <v>-6.596335310736455E-2</v>
      </c>
    </row>
    <row r="54" spans="1:18" ht="20.100000000000001" customHeight="1" x14ac:dyDescent="0.25">
      <c r="A54" s="57" t="s">
        <v>186</v>
      </c>
      <c r="B54" s="25">
        <v>7301.5899999999992</v>
      </c>
      <c r="C54" s="223">
        <v>5860.7499999999982</v>
      </c>
      <c r="D54" s="4">
        <f t="shared" si="13"/>
        <v>4.3231939072771106E-3</v>
      </c>
      <c r="E54" s="229">
        <f t="shared" si="14"/>
        <v>3.4578267181330749E-3</v>
      </c>
      <c r="F54" s="87">
        <f t="shared" si="15"/>
        <v>-0.19733236185543165</v>
      </c>
      <c r="G54" s="83">
        <f t="shared" si="16"/>
        <v>-0.20016848832234599</v>
      </c>
      <c r="I54" s="25">
        <v>1758.7529999999999</v>
      </c>
      <c r="J54" s="223">
        <v>1600.521</v>
      </c>
      <c r="K54" s="4">
        <f t="shared" si="17"/>
        <v>3.9638187344941981E-3</v>
      </c>
      <c r="L54" s="229">
        <f t="shared" si="18"/>
        <v>3.5016698994134515E-3</v>
      </c>
      <c r="M54" s="87">
        <f t="shared" si="19"/>
        <v>-8.9968290032767517E-2</v>
      </c>
      <c r="N54" s="83">
        <f t="shared" si="20"/>
        <v>-0.11659181865684355</v>
      </c>
      <c r="P54" s="62">
        <f t="shared" si="11"/>
        <v>2.4087260446012446</v>
      </c>
      <c r="Q54" s="236">
        <f t="shared" si="12"/>
        <v>2.7309149852834542</v>
      </c>
      <c r="R54" s="92">
        <f t="shared" si="21"/>
        <v>0.13375906380235397</v>
      </c>
    </row>
    <row r="55" spans="1:18" ht="20.100000000000001" customHeight="1" x14ac:dyDescent="0.25">
      <c r="A55" s="57" t="s">
        <v>187</v>
      </c>
      <c r="B55" s="25">
        <v>5373.4299999999994</v>
      </c>
      <c r="C55" s="223">
        <v>3184.5099999999998</v>
      </c>
      <c r="D55" s="4">
        <f t="shared" si="13"/>
        <v>3.1815508453884762E-3</v>
      </c>
      <c r="E55" s="229">
        <f t="shared" si="14"/>
        <v>1.8788523247301047E-3</v>
      </c>
      <c r="F55" s="87">
        <f t="shared" si="15"/>
        <v>-0.40735991722233283</v>
      </c>
      <c r="G55" s="83">
        <f t="shared" si="16"/>
        <v>-0.40945393739238151</v>
      </c>
      <c r="I55" s="25">
        <v>1412.5380000000002</v>
      </c>
      <c r="J55" s="223">
        <v>957.57799999999997</v>
      </c>
      <c r="K55" s="4">
        <f t="shared" si="17"/>
        <v>3.1835309378775568E-3</v>
      </c>
      <c r="L55" s="229">
        <f t="shared" si="18"/>
        <v>2.0950190962446191E-3</v>
      </c>
      <c r="M55" s="87">
        <f t="shared" si="19"/>
        <v>-0.32208691022825592</v>
      </c>
      <c r="N55" s="83">
        <f t="shared" si="20"/>
        <v>-0.34191966808987345</v>
      </c>
      <c r="P55" s="62">
        <f t="shared" si="11"/>
        <v>2.6287455126427632</v>
      </c>
      <c r="Q55" s="236">
        <f t="shared" si="12"/>
        <v>3.0069869461863834</v>
      </c>
      <c r="R55" s="92">
        <f t="shared" si="21"/>
        <v>0.14388666826990101</v>
      </c>
    </row>
    <row r="56" spans="1:18" ht="20.100000000000001" customHeight="1" x14ac:dyDescent="0.25">
      <c r="A56" s="57" t="s">
        <v>172</v>
      </c>
      <c r="B56" s="25">
        <v>2544.4300000000003</v>
      </c>
      <c r="C56" s="223">
        <v>2434.91</v>
      </c>
      <c r="D56" s="4">
        <f t="shared" si="13"/>
        <v>1.5065299850434083E-3</v>
      </c>
      <c r="E56" s="229">
        <f t="shared" si="14"/>
        <v>1.4365903432580142E-3</v>
      </c>
      <c r="F56" s="87">
        <f t="shared" si="15"/>
        <v>-4.3043039108955808E-2</v>
      </c>
      <c r="G56" s="83">
        <f t="shared" si="16"/>
        <v>-4.6424327746373346E-2</v>
      </c>
      <c r="I56" s="25">
        <v>897.8180000000001</v>
      </c>
      <c r="J56" s="223">
        <v>941.33299999999997</v>
      </c>
      <c r="K56" s="4">
        <f t="shared" si="17"/>
        <v>2.0234722036386646E-3</v>
      </c>
      <c r="L56" s="229">
        <f t="shared" si="18"/>
        <v>2.0594777771891543E-3</v>
      </c>
      <c r="M56" s="87">
        <f t="shared" si="19"/>
        <v>4.8467506777542739E-2</v>
      </c>
      <c r="N56" s="83">
        <f t="shared" si="20"/>
        <v>1.7793955106348087E-2</v>
      </c>
      <c r="P56" s="62">
        <f t="shared" si="11"/>
        <v>3.5285623892188034</v>
      </c>
      <c r="Q56" s="236">
        <f t="shared" si="12"/>
        <v>3.8659868331889062</v>
      </c>
      <c r="R56" s="92">
        <f t="shared" si="21"/>
        <v>9.5626605611699569E-2</v>
      </c>
    </row>
    <row r="57" spans="1:18" ht="20.100000000000001" customHeight="1" x14ac:dyDescent="0.25">
      <c r="A57" s="57" t="s">
        <v>173</v>
      </c>
      <c r="B57" s="25">
        <v>2234.9700000000003</v>
      </c>
      <c r="C57" s="223">
        <v>3119.0800000000008</v>
      </c>
      <c r="D57" s="4">
        <f t="shared" si="13"/>
        <v>1.3233020050354958E-3</v>
      </c>
      <c r="E57" s="229">
        <f t="shared" si="14"/>
        <v>1.8402488009204483E-3</v>
      </c>
      <c r="F57" s="87">
        <f t="shared" si="15"/>
        <v>0.39558025387365398</v>
      </c>
      <c r="G57" s="83">
        <f t="shared" si="16"/>
        <v>0.3906491442753357</v>
      </c>
      <c r="I57" s="25">
        <v>664.24300000000005</v>
      </c>
      <c r="J57" s="223">
        <v>838.96900000000005</v>
      </c>
      <c r="K57" s="4">
        <f t="shared" si="17"/>
        <v>1.4970486746328962E-3</v>
      </c>
      <c r="L57" s="229">
        <f t="shared" si="18"/>
        <v>1.8355226165985977E-3</v>
      </c>
      <c r="M57" s="87">
        <f t="shared" si="19"/>
        <v>0.26304530119248526</v>
      </c>
      <c r="N57" s="83">
        <f t="shared" si="20"/>
        <v>0.22609414623656215</v>
      </c>
      <c r="P57" s="62">
        <f t="shared" si="11"/>
        <v>2.9720443674859172</v>
      </c>
      <c r="Q57" s="236">
        <f t="shared" si="12"/>
        <v>2.6897963502058291</v>
      </c>
      <c r="R57" s="92">
        <f t="shared" si="21"/>
        <v>-9.496763250504385E-2</v>
      </c>
    </row>
    <row r="58" spans="1:18" ht="20.100000000000001" customHeight="1" x14ac:dyDescent="0.25">
      <c r="A58" s="57" t="s">
        <v>188</v>
      </c>
      <c r="B58" s="25">
        <v>331.94000000000005</v>
      </c>
      <c r="C58" s="223">
        <v>3451.66</v>
      </c>
      <c r="D58" s="4">
        <f t="shared" si="13"/>
        <v>1.9653814930468082E-4</v>
      </c>
      <c r="E58" s="229">
        <f t="shared" si="14"/>
        <v>2.0364701053467919E-3</v>
      </c>
      <c r="F58" s="87">
        <f t="shared" si="15"/>
        <v>9.3984455021991913</v>
      </c>
      <c r="G58" s="83">
        <f t="shared" si="16"/>
        <v>9.3617038857416919</v>
      </c>
      <c r="I58" s="25">
        <v>87.931999999999988</v>
      </c>
      <c r="J58" s="223">
        <v>615.54899999999998</v>
      </c>
      <c r="K58" s="4">
        <f t="shared" si="17"/>
        <v>1.981782029435309E-4</v>
      </c>
      <c r="L58" s="229">
        <f t="shared" si="18"/>
        <v>1.3467173532331351E-3</v>
      </c>
      <c r="M58" s="87">
        <f t="shared" si="19"/>
        <v>6.0002843106036483</v>
      </c>
      <c r="N58" s="83">
        <f t="shared" si="20"/>
        <v>5.7954867550033748</v>
      </c>
      <c r="P58" s="62">
        <f t="shared" si="11"/>
        <v>2.6490329577634504</v>
      </c>
      <c r="Q58" s="236">
        <f t="shared" si="12"/>
        <v>1.7833419282316334</v>
      </c>
      <c r="R58" s="92">
        <f t="shared" si="21"/>
        <v>-0.32679511479642387</v>
      </c>
    </row>
    <row r="59" spans="1:18" ht="20.100000000000001" customHeight="1" x14ac:dyDescent="0.25">
      <c r="A59" s="57" t="s">
        <v>189</v>
      </c>
      <c r="B59" s="25">
        <v>2420.5000000000005</v>
      </c>
      <c r="C59" s="223">
        <v>2164.1999999999998</v>
      </c>
      <c r="D59" s="4">
        <f t="shared" si="13"/>
        <v>1.4331523479905403E-3</v>
      </c>
      <c r="E59" s="229">
        <f t="shared" si="14"/>
        <v>1.2768721722277187E-3</v>
      </c>
      <c r="F59" s="87">
        <f t="shared" si="15"/>
        <v>-0.10588721338566436</v>
      </c>
      <c r="G59" s="83">
        <f t="shared" si="16"/>
        <v>-0.10904644993391388</v>
      </c>
      <c r="I59" s="25">
        <v>652.78600000000006</v>
      </c>
      <c r="J59" s="223">
        <v>576.84799999999996</v>
      </c>
      <c r="K59" s="4">
        <f t="shared" si="17"/>
        <v>1.4712272709218009E-3</v>
      </c>
      <c r="L59" s="229">
        <f t="shared" si="18"/>
        <v>1.2620460950758224E-3</v>
      </c>
      <c r="M59" s="87">
        <f t="shared" si="19"/>
        <v>-0.11632908793999885</v>
      </c>
      <c r="N59" s="83">
        <f t="shared" si="20"/>
        <v>-0.14218141546201463</v>
      </c>
      <c r="P59" s="62">
        <f t="shared" si="11"/>
        <v>2.6969055980169383</v>
      </c>
      <c r="Q59" s="236">
        <f t="shared" si="12"/>
        <v>2.6654098512152298</v>
      </c>
      <c r="R59" s="92">
        <f t="shared" si="21"/>
        <v>-1.1678475814973895E-2</v>
      </c>
    </row>
    <row r="60" spans="1:18" ht="20.100000000000001" customHeight="1" x14ac:dyDescent="0.25">
      <c r="A60" s="57" t="s">
        <v>190</v>
      </c>
      <c r="B60" s="25">
        <v>4456.7699999999995</v>
      </c>
      <c r="C60" s="223">
        <v>5572.4400000000005</v>
      </c>
      <c r="D60" s="4">
        <f t="shared" si="13"/>
        <v>2.6388061929162564E-3</v>
      </c>
      <c r="E60" s="229">
        <f t="shared" si="14"/>
        <v>3.2877245944961785E-3</v>
      </c>
      <c r="F60" s="87">
        <f t="shared" si="15"/>
        <v>0.25033151811738125</v>
      </c>
      <c r="G60" s="83">
        <f t="shared" si="16"/>
        <v>0.24591362689761426</v>
      </c>
      <c r="I60" s="25">
        <v>200.28300000000002</v>
      </c>
      <c r="J60" s="223">
        <v>332.91500000000002</v>
      </c>
      <c r="K60" s="4">
        <f t="shared" si="17"/>
        <v>4.5139113201268262E-4</v>
      </c>
      <c r="L60" s="229">
        <f t="shared" si="18"/>
        <v>7.2836184877501096E-4</v>
      </c>
      <c r="M60" s="87">
        <f t="shared" si="19"/>
        <v>0.66222295451935509</v>
      </c>
      <c r="N60" s="83">
        <f t="shared" si="20"/>
        <v>0.61359361564627801</v>
      </c>
      <c r="P60" s="62">
        <f t="shared" si="11"/>
        <v>0.44939047785728237</v>
      </c>
      <c r="Q60" s="236">
        <f t="shared" si="12"/>
        <v>0.59743128683305691</v>
      </c>
      <c r="R60" s="92">
        <f t="shared" si="21"/>
        <v>0.32942578062988997</v>
      </c>
    </row>
    <row r="61" spans="1:18" ht="20.100000000000001" customHeight="1" thickBot="1" x14ac:dyDescent="0.3">
      <c r="A61" s="14" t="s">
        <v>18</v>
      </c>
      <c r="B61" s="25">
        <f>B62-SUM(B39:B60)</f>
        <v>4088.6699999999255</v>
      </c>
      <c r="C61" s="223">
        <f>C62-SUM(C39:C60)</f>
        <v>2359.589999999851</v>
      </c>
      <c r="D61" s="4">
        <f t="shared" si="13"/>
        <v>2.4208580915754492E-3</v>
      </c>
      <c r="E61" s="229">
        <f t="shared" si="14"/>
        <v>1.3921517460801279E-3</v>
      </c>
      <c r="F61" s="87">
        <f t="shared" si="15"/>
        <v>-0.42289546478441792</v>
      </c>
      <c r="G61" s="83">
        <f t="shared" si="16"/>
        <v>-0.42493459202553191</v>
      </c>
      <c r="I61" s="25">
        <f>I62-SUM(I39:I60)</f>
        <v>1354.2089999999735</v>
      </c>
      <c r="J61" s="223">
        <f>J62-SUM(J39:J60)</f>
        <v>904.78900000004796</v>
      </c>
      <c r="K61" s="4">
        <f t="shared" si="17"/>
        <v>3.0520709870121322E-3</v>
      </c>
      <c r="L61" s="229">
        <f t="shared" si="18"/>
        <v>1.9795256710912041E-3</v>
      </c>
      <c r="M61" s="87">
        <f t="shared" si="19"/>
        <v>-0.33186900987951956</v>
      </c>
      <c r="N61" s="83">
        <f t="shared" si="20"/>
        <v>-0.35141558649358656</v>
      </c>
      <c r="P61" s="62">
        <f t="shared" si="11"/>
        <v>3.3121014902156403</v>
      </c>
      <c r="Q61" s="236">
        <f t="shared" si="12"/>
        <v>3.8345178611542901</v>
      </c>
      <c r="R61" s="92">
        <f t="shared" si="21"/>
        <v>0.15772957817927161</v>
      </c>
    </row>
    <row r="62" spans="1:18" s="2" customFormat="1" ht="26.25" customHeight="1" thickBot="1" x14ac:dyDescent="0.3">
      <c r="A62" s="18" t="s">
        <v>19</v>
      </c>
      <c r="B62" s="61">
        <v>1688934.1899999995</v>
      </c>
      <c r="C62" s="251">
        <v>1694922.99</v>
      </c>
      <c r="D62" s="58">
        <f>SUM(D39:D61)</f>
        <v>1.0000000000000002</v>
      </c>
      <c r="E62" s="252">
        <f>SUM(E39:E61)</f>
        <v>1</v>
      </c>
      <c r="F62" s="97">
        <f t="shared" si="15"/>
        <v>3.5459048881001775E-3</v>
      </c>
      <c r="G62" s="98">
        <v>0</v>
      </c>
      <c r="I62" s="61">
        <v>443701.67200000002</v>
      </c>
      <c r="J62" s="251">
        <v>457073.63799999992</v>
      </c>
      <c r="K62" s="58">
        <f t="shared" si="17"/>
        <v>1</v>
      </c>
      <c r="L62" s="252">
        <f t="shared" si="18"/>
        <v>1</v>
      </c>
      <c r="M62" s="97">
        <f t="shared" si="19"/>
        <v>3.0137290084405851E-2</v>
      </c>
      <c r="N62" s="99">
        <f t="shared" si="20"/>
        <v>0</v>
      </c>
      <c r="P62" s="56">
        <f t="shared" si="11"/>
        <v>2.6271104855778908</v>
      </c>
      <c r="Q62" s="250">
        <f t="shared" si="12"/>
        <v>2.6967221560904071</v>
      </c>
      <c r="R62" s="98">
        <f t="shared" si="21"/>
        <v>2.6497427837414933E-2</v>
      </c>
    </row>
    <row r="64" spans="1:18" ht="15.75" thickBot="1" x14ac:dyDescent="0.3"/>
    <row r="65" spans="1:18" x14ac:dyDescent="0.25">
      <c r="A65" s="418" t="s">
        <v>16</v>
      </c>
      <c r="B65" s="404" t="s">
        <v>1</v>
      </c>
      <c r="C65" s="399"/>
      <c r="D65" s="404" t="s">
        <v>13</v>
      </c>
      <c r="E65" s="399"/>
      <c r="F65" s="416" t="s">
        <v>114</v>
      </c>
      <c r="G65" s="417"/>
      <c r="I65" s="414" t="s">
        <v>20</v>
      </c>
      <c r="J65" s="415"/>
      <c r="K65" s="404" t="s">
        <v>13</v>
      </c>
      <c r="L65" s="405"/>
      <c r="M65" s="421" t="s">
        <v>115</v>
      </c>
      <c r="N65" s="417"/>
      <c r="P65" s="410" t="s">
        <v>23</v>
      </c>
      <c r="Q65" s="399"/>
      <c r="R65" s="208" t="s">
        <v>0</v>
      </c>
    </row>
    <row r="66" spans="1:18" x14ac:dyDescent="0.25">
      <c r="A66" s="419"/>
      <c r="B66" s="407" t="str">
        <f>B37</f>
        <v>jan-dez</v>
      </c>
      <c r="C66" s="395"/>
      <c r="D66" s="407" t="str">
        <f>B66</f>
        <v>jan-dez</v>
      </c>
      <c r="E66" s="395"/>
      <c r="F66" s="407" t="str">
        <f>B66</f>
        <v>jan-dez</v>
      </c>
      <c r="G66" s="396"/>
      <c r="I66" s="409" t="str">
        <f>B66</f>
        <v>jan-dez</v>
      </c>
      <c r="J66" s="395"/>
      <c r="K66" s="407" t="str">
        <f>B66</f>
        <v>jan-dez</v>
      </c>
      <c r="L66" s="408"/>
      <c r="M66" s="395" t="str">
        <f>B66</f>
        <v>jan-dez</v>
      </c>
      <c r="N66" s="396"/>
      <c r="P66" s="409" t="str">
        <f>B66</f>
        <v>jan-dez</v>
      </c>
      <c r="Q66" s="408"/>
      <c r="R66" s="209" t="s">
        <v>112</v>
      </c>
    </row>
    <row r="67" spans="1:18" ht="19.5" customHeight="1" thickBot="1" x14ac:dyDescent="0.3">
      <c r="A67" s="420"/>
      <c r="B67" s="148">
        <f>B6</f>
        <v>2017</v>
      </c>
      <c r="C67" s="213">
        <f>C6</f>
        <v>2018</v>
      </c>
      <c r="D67" s="148">
        <f>B67</f>
        <v>2017</v>
      </c>
      <c r="E67" s="213">
        <f>C67</f>
        <v>2018</v>
      </c>
      <c r="F67" s="148" t="s">
        <v>1</v>
      </c>
      <c r="G67" s="212" t="s">
        <v>15</v>
      </c>
      <c r="I67" s="36">
        <f>B67</f>
        <v>2017</v>
      </c>
      <c r="J67" s="213">
        <f>C67</f>
        <v>2018</v>
      </c>
      <c r="K67" s="148">
        <f>B67</f>
        <v>2017</v>
      </c>
      <c r="L67" s="213">
        <f>C67</f>
        <v>2018</v>
      </c>
      <c r="M67" s="37">
        <v>1000</v>
      </c>
      <c r="N67" s="212" t="s">
        <v>15</v>
      </c>
      <c r="P67" s="36">
        <f>B67</f>
        <v>2017</v>
      </c>
      <c r="Q67" s="213">
        <f>C67</f>
        <v>2018</v>
      </c>
      <c r="R67" s="210" t="s">
        <v>24</v>
      </c>
    </row>
    <row r="68" spans="1:18" ht="20.100000000000001" customHeight="1" x14ac:dyDescent="0.25">
      <c r="A68" s="57" t="s">
        <v>149</v>
      </c>
      <c r="B68" s="59">
        <v>201638.72999999998</v>
      </c>
      <c r="C68" s="245">
        <v>207593.61000000002</v>
      </c>
      <c r="D68" s="4">
        <f>B68/$B$96</f>
        <v>0.15460501734624929</v>
      </c>
      <c r="E68" s="247">
        <f>C68/$C$96</f>
        <v>0.16335094049956336</v>
      </c>
      <c r="F68" s="100">
        <f>(C68-B68)/B68</f>
        <v>2.9532421673157901E-2</v>
      </c>
      <c r="G68" s="101">
        <f>(E68-D68)/D68</f>
        <v>5.6569465231047035E-2</v>
      </c>
      <c r="I68" s="25">
        <v>78981.146999999997</v>
      </c>
      <c r="J68" s="245">
        <v>80876.27900000001</v>
      </c>
      <c r="K68" s="63">
        <f>I68/$I$96</f>
        <v>0.2351252288909971</v>
      </c>
      <c r="L68" s="247">
        <f>J68/$J$96</f>
        <v>0.23357033341463801</v>
      </c>
      <c r="M68" s="100">
        <f>(J68-I68)/I68</f>
        <v>2.3994738896359818E-2</v>
      </c>
      <c r="N68" s="101">
        <f>(L68-K68)/K68</f>
        <v>-6.6130524729012957E-3</v>
      </c>
      <c r="P68" s="64">
        <f t="shared" ref="P68:P96" si="22">(I68/B68)*10</f>
        <v>3.9169631250901054</v>
      </c>
      <c r="Q68" s="249">
        <f t="shared" ref="Q68:Q96" si="23">(J68/C68)*10</f>
        <v>3.8958944352863272</v>
      </c>
      <c r="R68" s="104">
        <f>(Q68-P68)/P68</f>
        <v>-5.3788328179100548E-3</v>
      </c>
    </row>
    <row r="69" spans="1:18" ht="20.100000000000001" customHeight="1" x14ac:dyDescent="0.25">
      <c r="A69" s="57" t="s">
        <v>156</v>
      </c>
      <c r="B69" s="25">
        <v>171141.27</v>
      </c>
      <c r="C69" s="223">
        <v>180046.55000000002</v>
      </c>
      <c r="D69" s="4">
        <f t="shared" ref="D69:D95" si="24">B69/$B$96</f>
        <v>0.13122131356912006</v>
      </c>
      <c r="E69" s="229">
        <f t="shared" ref="E69:E95" si="25">C69/$C$96</f>
        <v>0.14167475230187318</v>
      </c>
      <c r="F69" s="102">
        <f t="shared" ref="F69:F96" si="26">(C69-B69)/B69</f>
        <v>5.2034672875806216E-2</v>
      </c>
      <c r="G69" s="83">
        <f t="shared" ref="G69:G95" si="27">(E69-D69)/D69</f>
        <v>7.9662658819878593E-2</v>
      </c>
      <c r="I69" s="25">
        <v>44211.383999999991</v>
      </c>
      <c r="J69" s="223">
        <v>51472.395000000011</v>
      </c>
      <c r="K69" s="31">
        <f t="shared" ref="K69:K96" si="28">I69/$I$96</f>
        <v>0.13161636893659909</v>
      </c>
      <c r="L69" s="229">
        <f t="shared" ref="L69:L96" si="29">J69/$J$96</f>
        <v>0.1486520474291349</v>
      </c>
      <c r="M69" s="102">
        <f t="shared" ref="M69:M96" si="30">(J69-I69)/I69</f>
        <v>0.16423396743246088</v>
      </c>
      <c r="N69" s="83">
        <f t="shared" ref="N69:N96" si="31">(L69-K69)/K69</f>
        <v>0.12943434490843667</v>
      </c>
      <c r="P69" s="62">
        <f t="shared" si="22"/>
        <v>2.5833268620713161</v>
      </c>
      <c r="Q69" s="236">
        <f t="shared" si="23"/>
        <v>2.8588381726836758</v>
      </c>
      <c r="R69" s="92">
        <f t="shared" ref="R69:R96" si="32">(Q69-P69)/P69</f>
        <v>0.10664980675014318</v>
      </c>
    </row>
    <row r="70" spans="1:18" ht="20.100000000000001" customHeight="1" x14ac:dyDescent="0.25">
      <c r="A70" s="57" t="s">
        <v>152</v>
      </c>
      <c r="B70" s="25">
        <v>112423.26000000001</v>
      </c>
      <c r="C70" s="223">
        <v>126651.46000000002</v>
      </c>
      <c r="D70" s="4">
        <f t="shared" si="24"/>
        <v>8.6199710057794449E-2</v>
      </c>
      <c r="E70" s="229">
        <f t="shared" si="25"/>
        <v>9.9659306019307781E-2</v>
      </c>
      <c r="F70" s="102">
        <f t="shared" si="26"/>
        <v>0.12655921915091245</v>
      </c>
      <c r="G70" s="83">
        <f t="shared" si="27"/>
        <v>0.15614432986478791</v>
      </c>
      <c r="I70" s="25">
        <v>44194.216</v>
      </c>
      <c r="J70" s="223">
        <v>46611.405999999995</v>
      </c>
      <c r="K70" s="31">
        <f t="shared" si="28"/>
        <v>0.13156526015832826</v>
      </c>
      <c r="L70" s="229">
        <f t="shared" si="29"/>
        <v>0.13461353285485669</v>
      </c>
      <c r="M70" s="102">
        <f t="shared" si="30"/>
        <v>5.4694713896497112E-2</v>
      </c>
      <c r="N70" s="83">
        <f t="shared" si="31"/>
        <v>2.3169282627192655E-2</v>
      </c>
      <c r="P70" s="62">
        <f t="shared" si="22"/>
        <v>3.931056260065755</v>
      </c>
      <c r="Q70" s="236">
        <f t="shared" si="23"/>
        <v>3.6802896705651862</v>
      </c>
      <c r="R70" s="92">
        <f t="shared" si="32"/>
        <v>-6.3791147445031546E-2</v>
      </c>
    </row>
    <row r="71" spans="1:18" ht="20.100000000000001" customHeight="1" x14ac:dyDescent="0.25">
      <c r="A71" s="57" t="s">
        <v>169</v>
      </c>
      <c r="B71" s="25">
        <v>267033.66999999993</v>
      </c>
      <c r="C71" s="223">
        <v>227674.19000000003</v>
      </c>
      <c r="D71" s="4">
        <f t="shared" si="24"/>
        <v>0.20474610796439061</v>
      </c>
      <c r="E71" s="229">
        <f t="shared" si="25"/>
        <v>0.17915191640039541</v>
      </c>
      <c r="F71" s="102">
        <f t="shared" si="26"/>
        <v>-0.14739519551972569</v>
      </c>
      <c r="G71" s="83">
        <f t="shared" si="27"/>
        <v>-0.12500453277698709</v>
      </c>
      <c r="I71" s="25">
        <v>45747.128999999986</v>
      </c>
      <c r="J71" s="223">
        <v>39608.319999999992</v>
      </c>
      <c r="K71" s="31">
        <f t="shared" si="28"/>
        <v>0.13618824980132244</v>
      </c>
      <c r="L71" s="229">
        <f t="shared" si="29"/>
        <v>0.11438865168850897</v>
      </c>
      <c r="M71" s="102">
        <f t="shared" si="30"/>
        <v>-0.13419003846121133</v>
      </c>
      <c r="N71" s="83">
        <f t="shared" si="31"/>
        <v>-0.16006959590578268</v>
      </c>
      <c r="P71" s="62">
        <f t="shared" si="22"/>
        <v>1.7131595802132369</v>
      </c>
      <c r="Q71" s="236">
        <f t="shared" si="23"/>
        <v>1.7396930236141386</v>
      </c>
      <c r="R71" s="92">
        <f t="shared" si="32"/>
        <v>1.5488016240494697E-2</v>
      </c>
    </row>
    <row r="72" spans="1:18" ht="20.100000000000001" customHeight="1" x14ac:dyDescent="0.25">
      <c r="A72" s="57" t="s">
        <v>155</v>
      </c>
      <c r="B72" s="25">
        <v>97059.770000000033</v>
      </c>
      <c r="C72" s="223">
        <v>99900.370000000024</v>
      </c>
      <c r="D72" s="4">
        <f t="shared" si="24"/>
        <v>7.4419866780915417E-2</v>
      </c>
      <c r="E72" s="229">
        <f t="shared" si="25"/>
        <v>7.860944947079232E-2</v>
      </c>
      <c r="F72" s="102">
        <f t="shared" si="26"/>
        <v>2.9266502486045353E-2</v>
      </c>
      <c r="G72" s="83">
        <f t="shared" si="27"/>
        <v>5.6296562612919099E-2</v>
      </c>
      <c r="I72" s="25">
        <v>29135.045000000009</v>
      </c>
      <c r="J72" s="223">
        <v>30473.617000000002</v>
      </c>
      <c r="K72" s="31">
        <f t="shared" si="28"/>
        <v>8.6734421878863099E-2</v>
      </c>
      <c r="L72" s="229">
        <f t="shared" si="29"/>
        <v>8.8007670123398982E-2</v>
      </c>
      <c r="M72" s="102">
        <f t="shared" si="30"/>
        <v>4.594370799839137E-2</v>
      </c>
      <c r="N72" s="83">
        <f t="shared" si="31"/>
        <v>1.4679849325728529E-2</v>
      </c>
      <c r="P72" s="62">
        <f t="shared" si="22"/>
        <v>3.0017632434117658</v>
      </c>
      <c r="Q72" s="236">
        <f t="shared" si="23"/>
        <v>3.0504008143313177</v>
      </c>
      <c r="R72" s="92">
        <f t="shared" si="32"/>
        <v>1.6203000361970938E-2</v>
      </c>
    </row>
    <row r="73" spans="1:18" ht="20.100000000000001" customHeight="1" x14ac:dyDescent="0.25">
      <c r="A73" s="57" t="s">
        <v>161</v>
      </c>
      <c r="B73" s="25">
        <v>97563.330000000031</v>
      </c>
      <c r="C73" s="223">
        <v>79817.700000000026</v>
      </c>
      <c r="D73" s="4">
        <f t="shared" si="24"/>
        <v>7.4805967717649538E-2</v>
      </c>
      <c r="E73" s="229">
        <f t="shared" si="25"/>
        <v>6.2806828993975314E-2</v>
      </c>
      <c r="F73" s="102">
        <f t="shared" si="26"/>
        <v>-0.18188831808016392</v>
      </c>
      <c r="G73" s="83">
        <f t="shared" si="27"/>
        <v>-0.16040349573397975</v>
      </c>
      <c r="I73" s="25">
        <v>21770.500000000004</v>
      </c>
      <c r="J73" s="223">
        <v>22045.348999999995</v>
      </c>
      <c r="K73" s="31">
        <f t="shared" si="28"/>
        <v>6.4810324868686112E-2</v>
      </c>
      <c r="L73" s="229">
        <f t="shared" si="29"/>
        <v>6.3666869690828076E-2</v>
      </c>
      <c r="M73" s="102">
        <f t="shared" si="30"/>
        <v>1.2624836361130475E-2</v>
      </c>
      <c r="N73" s="83">
        <f t="shared" si="31"/>
        <v>-1.7643102085583118E-2</v>
      </c>
      <c r="P73" s="62">
        <f t="shared" si="22"/>
        <v>2.2314224001989267</v>
      </c>
      <c r="Q73" s="236">
        <f t="shared" si="23"/>
        <v>2.7619624469259305</v>
      </c>
      <c r="R73" s="92">
        <f t="shared" si="32"/>
        <v>0.23775868104564482</v>
      </c>
    </row>
    <row r="74" spans="1:18" ht="20.100000000000001" customHeight="1" x14ac:dyDescent="0.25">
      <c r="A74" s="57" t="s">
        <v>165</v>
      </c>
      <c r="B74" s="25">
        <v>32939.749999999993</v>
      </c>
      <c r="C74" s="223">
        <v>36777.319999999992</v>
      </c>
      <c r="D74" s="4">
        <f t="shared" si="24"/>
        <v>2.5256311722113678E-2</v>
      </c>
      <c r="E74" s="229">
        <f t="shared" si="25"/>
        <v>2.8939280987759691E-2</v>
      </c>
      <c r="F74" s="102">
        <f t="shared" si="26"/>
        <v>0.11650270569752352</v>
      </c>
      <c r="G74" s="83">
        <f t="shared" si="27"/>
        <v>0.14582371749954742</v>
      </c>
      <c r="I74" s="25">
        <v>9201.2899999999972</v>
      </c>
      <c r="J74" s="223">
        <v>9849.7930000000015</v>
      </c>
      <c r="K74" s="31">
        <f t="shared" si="28"/>
        <v>2.7392048602971571E-2</v>
      </c>
      <c r="L74" s="229">
        <f t="shared" si="29"/>
        <v>2.8446158299087518E-2</v>
      </c>
      <c r="M74" s="102">
        <f t="shared" si="30"/>
        <v>7.0479574059724714E-2</v>
      </c>
      <c r="N74" s="83">
        <f t="shared" si="31"/>
        <v>3.848232424651854E-2</v>
      </c>
      <c r="P74" s="62">
        <f t="shared" si="22"/>
        <v>2.7933697128848882</v>
      </c>
      <c r="Q74" s="236">
        <f t="shared" si="23"/>
        <v>2.6782247863629003</v>
      </c>
      <c r="R74" s="92">
        <f t="shared" si="32"/>
        <v>-4.1220797229547732E-2</v>
      </c>
    </row>
    <row r="75" spans="1:18" ht="20.100000000000001" customHeight="1" x14ac:dyDescent="0.25">
      <c r="A75" s="57" t="s">
        <v>154</v>
      </c>
      <c r="B75" s="25">
        <v>3974.1000000000004</v>
      </c>
      <c r="C75" s="223">
        <v>3172.8800000000006</v>
      </c>
      <c r="D75" s="4">
        <f t="shared" si="24"/>
        <v>3.0471120277127785E-3</v>
      </c>
      <c r="E75" s="229">
        <f t="shared" si="25"/>
        <v>2.496670933620041E-3</v>
      </c>
      <c r="F75" s="102">
        <f t="shared" si="26"/>
        <v>-0.20161042751818015</v>
      </c>
      <c r="G75" s="83">
        <f t="shared" si="27"/>
        <v>-0.18064353692499757</v>
      </c>
      <c r="I75" s="25">
        <v>6750.3689999999997</v>
      </c>
      <c r="J75" s="223">
        <v>7193.1309999999976</v>
      </c>
      <c r="K75" s="31">
        <f t="shared" si="28"/>
        <v>2.0095707855745513E-2</v>
      </c>
      <c r="L75" s="229">
        <f t="shared" si="29"/>
        <v>2.0773730279618426E-2</v>
      </c>
      <c r="M75" s="102">
        <f t="shared" si="30"/>
        <v>6.5590784740804237E-2</v>
      </c>
      <c r="N75" s="83">
        <f t="shared" si="31"/>
        <v>3.373966365056711E-2</v>
      </c>
      <c r="P75" s="62">
        <f t="shared" si="22"/>
        <v>16.985906242922923</v>
      </c>
      <c r="Q75" s="236">
        <f t="shared" si="23"/>
        <v>22.670668288747123</v>
      </c>
      <c r="R75" s="92">
        <f t="shared" si="32"/>
        <v>0.33467522806990196</v>
      </c>
    </row>
    <row r="76" spans="1:18" ht="20.100000000000001" customHeight="1" x14ac:dyDescent="0.25">
      <c r="A76" s="57" t="s">
        <v>168</v>
      </c>
      <c r="B76" s="25">
        <v>16979.539999999997</v>
      </c>
      <c r="C76" s="223">
        <v>18359.929999999997</v>
      </c>
      <c r="D76" s="4">
        <f t="shared" si="24"/>
        <v>1.3018937761764982E-2</v>
      </c>
      <c r="E76" s="229">
        <f t="shared" si="25"/>
        <v>1.444703347567465E-2</v>
      </c>
      <c r="F76" s="102">
        <f t="shared" si="26"/>
        <v>8.1297255402678736E-2</v>
      </c>
      <c r="G76" s="83">
        <f t="shared" si="27"/>
        <v>0.10969372002866544</v>
      </c>
      <c r="I76" s="25">
        <v>6221.7370000000001</v>
      </c>
      <c r="J76" s="223">
        <v>6973.3410000000003</v>
      </c>
      <c r="K76" s="31">
        <f t="shared" si="28"/>
        <v>1.8521981406836061E-2</v>
      </c>
      <c r="L76" s="229">
        <f t="shared" si="29"/>
        <v>2.013897773887403E-2</v>
      </c>
      <c r="M76" s="102">
        <f t="shared" si="30"/>
        <v>0.12080292047060175</v>
      </c>
      <c r="N76" s="83">
        <f t="shared" si="31"/>
        <v>8.7301476905768338E-2</v>
      </c>
      <c r="P76" s="62">
        <f t="shared" si="22"/>
        <v>3.6642553331833492</v>
      </c>
      <c r="Q76" s="236">
        <f t="shared" si="23"/>
        <v>3.7981304939615788</v>
      </c>
      <c r="R76" s="92">
        <f t="shared" si="32"/>
        <v>3.6535434516765657E-2</v>
      </c>
    </row>
    <row r="77" spans="1:18" ht="20.100000000000001" customHeight="1" x14ac:dyDescent="0.25">
      <c r="A77" s="57" t="s">
        <v>170</v>
      </c>
      <c r="B77" s="25">
        <v>20020.2</v>
      </c>
      <c r="C77" s="223">
        <v>17911.09</v>
      </c>
      <c r="D77" s="4">
        <f t="shared" si="24"/>
        <v>1.5350341515617464E-2</v>
      </c>
      <c r="E77" s="229">
        <f t="shared" si="25"/>
        <v>1.4093850946916547E-2</v>
      </c>
      <c r="F77" s="102">
        <f t="shared" si="26"/>
        <v>-0.1053490974116143</v>
      </c>
      <c r="G77" s="83">
        <f t="shared" si="27"/>
        <v>-8.1854241967356967E-2</v>
      </c>
      <c r="I77" s="25">
        <v>6109.9520000000011</v>
      </c>
      <c r="J77" s="223">
        <v>5669.0560000000005</v>
      </c>
      <c r="K77" s="31">
        <f t="shared" si="28"/>
        <v>1.8189199791097056E-2</v>
      </c>
      <c r="L77" s="229">
        <f t="shared" si="29"/>
        <v>1.6372208470004587E-2</v>
      </c>
      <c r="M77" s="102">
        <f t="shared" si="30"/>
        <v>-7.2160305023672947E-2</v>
      </c>
      <c r="N77" s="83">
        <f t="shared" si="31"/>
        <v>-9.9893966857289643E-2</v>
      </c>
      <c r="P77" s="62">
        <f t="shared" si="22"/>
        <v>3.0518935874766489</v>
      </c>
      <c r="Q77" s="236">
        <f t="shared" si="23"/>
        <v>3.1651094377840772</v>
      </c>
      <c r="R77" s="92">
        <f t="shared" si="32"/>
        <v>3.7096919359182794E-2</v>
      </c>
    </row>
    <row r="78" spans="1:18" ht="20.100000000000001" customHeight="1" x14ac:dyDescent="0.25">
      <c r="A78" s="57" t="s">
        <v>185</v>
      </c>
      <c r="B78" s="25">
        <v>83747.559999999983</v>
      </c>
      <c r="C78" s="223">
        <v>75584.449999999968</v>
      </c>
      <c r="D78" s="4">
        <f t="shared" si="24"/>
        <v>6.4212827399309905E-2</v>
      </c>
      <c r="E78" s="229">
        <f t="shared" si="25"/>
        <v>5.947577574590189E-2</v>
      </c>
      <c r="F78" s="102">
        <f t="shared" si="26"/>
        <v>-9.7472809954105136E-2</v>
      </c>
      <c r="G78" s="83">
        <f t="shared" si="27"/>
        <v>-7.377111155611446E-2</v>
      </c>
      <c r="I78" s="25">
        <v>4451.0929999999989</v>
      </c>
      <c r="J78" s="223">
        <v>5234.5690000000004</v>
      </c>
      <c r="K78" s="31">
        <f t="shared" si="28"/>
        <v>1.3250811113696725E-2</v>
      </c>
      <c r="L78" s="229">
        <f t="shared" si="29"/>
        <v>1.511741194982435E-2</v>
      </c>
      <c r="M78" s="102">
        <f t="shared" si="30"/>
        <v>0.17601878909292654</v>
      </c>
      <c r="N78" s="83">
        <f t="shared" si="31"/>
        <v>0.14086691147519337</v>
      </c>
      <c r="P78" s="62">
        <f t="shared" si="22"/>
        <v>0.53148927562785109</v>
      </c>
      <c r="Q78" s="236">
        <f t="shared" si="23"/>
        <v>0.6925457551123283</v>
      </c>
      <c r="R78" s="92">
        <f t="shared" si="32"/>
        <v>0.30302865338951634</v>
      </c>
    </row>
    <row r="79" spans="1:18" ht="20.100000000000001" customHeight="1" x14ac:dyDescent="0.25">
      <c r="A79" s="57" t="s">
        <v>164</v>
      </c>
      <c r="B79" s="25">
        <v>20734.919999999998</v>
      </c>
      <c r="C79" s="223">
        <v>20227.069999999996</v>
      </c>
      <c r="D79" s="4">
        <f t="shared" si="24"/>
        <v>1.5898347833638367E-2</v>
      </c>
      <c r="E79" s="229">
        <f t="shared" si="25"/>
        <v>1.5916245726689288E-2</v>
      </c>
      <c r="F79" s="102">
        <f t="shared" si="26"/>
        <v>-2.4492498644798352E-2</v>
      </c>
      <c r="G79" s="83">
        <f t="shared" si="27"/>
        <v>1.1257706296406273E-3</v>
      </c>
      <c r="I79" s="25">
        <v>4448.3100000000004</v>
      </c>
      <c r="J79" s="223">
        <v>4413.0439999999999</v>
      </c>
      <c r="K79" s="31">
        <f t="shared" si="28"/>
        <v>1.3242526180686024E-2</v>
      </c>
      <c r="L79" s="229">
        <f t="shared" si="29"/>
        <v>1.2744851410058907E-2</v>
      </c>
      <c r="M79" s="102">
        <f t="shared" si="30"/>
        <v>-7.9279546614333379E-3</v>
      </c>
      <c r="N79" s="83">
        <f t="shared" si="31"/>
        <v>-3.7581558370106682E-2</v>
      </c>
      <c r="P79" s="62">
        <f t="shared" si="22"/>
        <v>2.1453229624228118</v>
      </c>
      <c r="Q79" s="236">
        <f t="shared" si="23"/>
        <v>2.1817514845204968</v>
      </c>
      <c r="R79" s="92">
        <f t="shared" si="32"/>
        <v>1.6980437321448601E-2</v>
      </c>
    </row>
    <row r="80" spans="1:18" ht="20.100000000000001" customHeight="1" x14ac:dyDescent="0.25">
      <c r="A80" s="57" t="s">
        <v>174</v>
      </c>
      <c r="B80" s="25">
        <v>9702.2299999999977</v>
      </c>
      <c r="C80" s="223">
        <v>11372.889999999998</v>
      </c>
      <c r="D80" s="4">
        <f t="shared" si="24"/>
        <v>7.4391136933232033E-3</v>
      </c>
      <c r="E80" s="229">
        <f t="shared" si="25"/>
        <v>8.9490821885031945E-3</v>
      </c>
      <c r="F80" s="102">
        <f t="shared" si="26"/>
        <v>0.1721934029599381</v>
      </c>
      <c r="G80" s="83">
        <f t="shared" si="27"/>
        <v>0.20297693481082657</v>
      </c>
      <c r="I80" s="25">
        <v>2996.0129999999995</v>
      </c>
      <c r="J80" s="223">
        <v>3578.4680000000003</v>
      </c>
      <c r="K80" s="31">
        <f t="shared" si="28"/>
        <v>8.9190682731589456E-3</v>
      </c>
      <c r="L80" s="229">
        <f t="shared" si="29"/>
        <v>1.0334599640441084E-2</v>
      </c>
      <c r="M80" s="102">
        <f t="shared" si="30"/>
        <v>0.19441003760664621</v>
      </c>
      <c r="N80" s="83">
        <f t="shared" si="31"/>
        <v>0.15870843499898302</v>
      </c>
      <c r="P80" s="62">
        <f t="shared" si="22"/>
        <v>3.0879632826680052</v>
      </c>
      <c r="Q80" s="236">
        <f t="shared" si="23"/>
        <v>3.1464895905965862</v>
      </c>
      <c r="R80" s="92">
        <f t="shared" si="32"/>
        <v>1.8953045282978271E-2</v>
      </c>
    </row>
    <row r="81" spans="1:18" ht="20.100000000000001" customHeight="1" x14ac:dyDescent="0.25">
      <c r="A81" s="57" t="s">
        <v>191</v>
      </c>
      <c r="B81" s="25">
        <v>28117.860000000008</v>
      </c>
      <c r="C81" s="223">
        <v>32303.610000000004</v>
      </c>
      <c r="D81" s="4">
        <f t="shared" si="24"/>
        <v>2.1559162929856834E-2</v>
      </c>
      <c r="E81" s="229">
        <f t="shared" si="25"/>
        <v>2.5419014944781299E-2</v>
      </c>
      <c r="F81" s="102">
        <f t="shared" ref="F81:F86" si="33">(C81-B81)/B81</f>
        <v>0.14886445839050322</v>
      </c>
      <c r="G81" s="83">
        <f t="shared" ref="G81:G86" si="34">(E81-D81)/D81</f>
        <v>0.17903533766512969</v>
      </c>
      <c r="I81" s="25">
        <v>2796.347999999999</v>
      </c>
      <c r="J81" s="223">
        <v>3259.1069999999982</v>
      </c>
      <c r="K81" s="31">
        <f t="shared" si="28"/>
        <v>8.3246697285730958E-3</v>
      </c>
      <c r="L81" s="229">
        <f t="shared" si="29"/>
        <v>9.4122864953267715E-3</v>
      </c>
      <c r="M81" s="102">
        <f>(J81-I81)/I81</f>
        <v>0.16548691364594079</v>
      </c>
      <c r="N81" s="83">
        <f>(L81-K81)/K81</f>
        <v>0.13064983983936387</v>
      </c>
      <c r="P81" s="62">
        <f t="shared" si="22"/>
        <v>0.99450953948842413</v>
      </c>
      <c r="Q81" s="236">
        <f t="shared" si="23"/>
        <v>1.0088986958423525</v>
      </c>
      <c r="R81" s="92">
        <f>(Q81-P81)/P81</f>
        <v>1.446859560676525E-2</v>
      </c>
    </row>
    <row r="82" spans="1:18" ht="20.100000000000001" customHeight="1" x14ac:dyDescent="0.25">
      <c r="A82" s="57" t="s">
        <v>192</v>
      </c>
      <c r="B82" s="25">
        <v>13033.109999999999</v>
      </c>
      <c r="C82" s="223">
        <v>12108.44</v>
      </c>
      <c r="D82" s="4">
        <f t="shared" si="24"/>
        <v>9.9930415036118079E-3</v>
      </c>
      <c r="E82" s="229">
        <f t="shared" si="25"/>
        <v>9.5278706410208535E-3</v>
      </c>
      <c r="F82" s="102">
        <f>(C82-B82)/B82</f>
        <v>-7.0947763043509832E-2</v>
      </c>
      <c r="G82" s="83">
        <f>(E82-D82)/D82</f>
        <v>-4.654947769633766E-2</v>
      </c>
      <c r="I82" s="25">
        <v>2202.3580000000002</v>
      </c>
      <c r="J82" s="223">
        <v>3003.2920000000004</v>
      </c>
      <c r="K82" s="31">
        <f t="shared" si="28"/>
        <v>6.5563738755265062E-3</v>
      </c>
      <c r="L82" s="229">
        <f t="shared" si="29"/>
        <v>8.673493915088688E-3</v>
      </c>
      <c r="M82" s="102">
        <f>(J82-I82)/I82</f>
        <v>0.36367111977253475</v>
      </c>
      <c r="N82" s="83">
        <f>(L82-K82)/K82</f>
        <v>0.32291020612246085</v>
      </c>
      <c r="P82" s="62">
        <f t="shared" si="22"/>
        <v>1.6898177027585897</v>
      </c>
      <c r="Q82" s="236">
        <f t="shared" si="23"/>
        <v>2.4803294231131345</v>
      </c>
      <c r="R82" s="92">
        <f>(Q82-P82)/P82</f>
        <v>0.46780887610779087</v>
      </c>
    </row>
    <row r="83" spans="1:18" ht="20.100000000000001" customHeight="1" x14ac:dyDescent="0.25">
      <c r="A83" s="57" t="s">
        <v>193</v>
      </c>
      <c r="B83" s="25">
        <v>56391.56</v>
      </c>
      <c r="C83" s="223">
        <v>48563.34</v>
      </c>
      <c r="D83" s="4">
        <f t="shared" si="24"/>
        <v>4.3237815036734552E-2</v>
      </c>
      <c r="E83" s="229">
        <f t="shared" si="25"/>
        <v>3.8213446275153003E-2</v>
      </c>
      <c r="F83" s="102">
        <f>(C83-B83)/B83</f>
        <v>-0.13881900057384478</v>
      </c>
      <c r="G83" s="83">
        <f>(E83-D83)/D83</f>
        <v>-0.11620311427191406</v>
      </c>
      <c r="I83" s="25">
        <v>3205.047</v>
      </c>
      <c r="J83" s="223">
        <v>2872.159000000001</v>
      </c>
      <c r="K83" s="31">
        <f t="shared" si="28"/>
        <v>9.5413581355231983E-3</v>
      </c>
      <c r="L83" s="229">
        <f t="shared" si="29"/>
        <v>8.2947823953405855E-3</v>
      </c>
      <c r="M83" s="102">
        <f>(J83-I83)/I83</f>
        <v>-0.10386368749038595</v>
      </c>
      <c r="N83" s="83">
        <f>(L83-K83)/K83</f>
        <v>-0.13064971699799394</v>
      </c>
      <c r="P83" s="62">
        <f t="shared" si="22"/>
        <v>0.56835579650571821</v>
      </c>
      <c r="Q83" s="236">
        <f t="shared" si="23"/>
        <v>0.59142534265559188</v>
      </c>
      <c r="R83" s="92">
        <f>(Q83-P83)/P83</f>
        <v>4.0589972499104378E-2</v>
      </c>
    </row>
    <row r="84" spans="1:18" ht="20.100000000000001" customHeight="1" x14ac:dyDescent="0.25">
      <c r="A84" s="57" t="s">
        <v>163</v>
      </c>
      <c r="B84" s="25">
        <v>3228.7200000000003</v>
      </c>
      <c r="C84" s="223">
        <v>2322.7699999999995</v>
      </c>
      <c r="D84" s="4">
        <f t="shared" si="24"/>
        <v>2.4755973795618637E-3</v>
      </c>
      <c r="E84" s="229">
        <f t="shared" si="25"/>
        <v>1.8277376845278171E-3</v>
      </c>
      <c r="F84" s="102">
        <f t="shared" si="33"/>
        <v>-0.28059107014544482</v>
      </c>
      <c r="G84" s="83">
        <f t="shared" si="34"/>
        <v>-0.26169832800061621</v>
      </c>
      <c r="I84" s="25">
        <v>2579.0850000000005</v>
      </c>
      <c r="J84" s="223">
        <v>1961.2699999999993</v>
      </c>
      <c r="K84" s="31">
        <f t="shared" si="28"/>
        <v>7.6778823046762968E-3</v>
      </c>
      <c r="L84" s="229">
        <f t="shared" si="29"/>
        <v>5.664139021728817E-3</v>
      </c>
      <c r="M84" s="102">
        <f t="shared" si="30"/>
        <v>-0.23954813431895461</v>
      </c>
      <c r="N84" s="83">
        <f t="shared" si="31"/>
        <v>-0.26227847771526636</v>
      </c>
      <c r="P84" s="62">
        <f t="shared" si="22"/>
        <v>7.9879487846576982</v>
      </c>
      <c r="Q84" s="236">
        <f t="shared" si="23"/>
        <v>8.4436685509111946</v>
      </c>
      <c r="R84" s="92">
        <f t="shared" si="32"/>
        <v>5.7050912385516135E-2</v>
      </c>
    </row>
    <row r="85" spans="1:18" ht="20.100000000000001" customHeight="1" x14ac:dyDescent="0.25">
      <c r="A85" s="57" t="s">
        <v>194</v>
      </c>
      <c r="B85" s="25">
        <v>6800.3200000000006</v>
      </c>
      <c r="C85" s="223">
        <v>6320.6500000000005</v>
      </c>
      <c r="D85" s="4">
        <f t="shared" si="24"/>
        <v>5.2140954843350098E-3</v>
      </c>
      <c r="E85" s="229">
        <f t="shared" si="25"/>
        <v>4.973583349066309E-3</v>
      </c>
      <c r="F85" s="102">
        <f t="shared" si="33"/>
        <v>-7.053638652298716E-2</v>
      </c>
      <c r="G85" s="83">
        <f t="shared" si="34"/>
        <v>-4.612729782016544E-2</v>
      </c>
      <c r="I85" s="25">
        <v>1611.4229999999998</v>
      </c>
      <c r="J85" s="223">
        <v>1649.0609999999999</v>
      </c>
      <c r="K85" s="31">
        <f t="shared" si="28"/>
        <v>4.7971726938229597E-3</v>
      </c>
      <c r="L85" s="229">
        <f t="shared" si="29"/>
        <v>4.7624808207493855E-3</v>
      </c>
      <c r="M85" s="102">
        <f t="shared" si="30"/>
        <v>2.3356995649187178E-2</v>
      </c>
      <c r="N85" s="83">
        <f t="shared" si="31"/>
        <v>-7.2317332078215505E-3</v>
      </c>
      <c r="P85" s="62">
        <f t="shared" si="22"/>
        <v>2.3696281939673423</v>
      </c>
      <c r="Q85" s="236">
        <f t="shared" si="23"/>
        <v>2.609005402925332</v>
      </c>
      <c r="R85" s="92">
        <f t="shared" si="32"/>
        <v>0.10101888961627066</v>
      </c>
    </row>
    <row r="86" spans="1:18" ht="20.100000000000001" customHeight="1" x14ac:dyDescent="0.25">
      <c r="A86" s="57" t="s">
        <v>195</v>
      </c>
      <c r="B86" s="25">
        <v>3790.16</v>
      </c>
      <c r="C86" s="223">
        <v>2330.4400000000005</v>
      </c>
      <c r="D86" s="4">
        <f t="shared" si="24"/>
        <v>2.9060773817860303E-3</v>
      </c>
      <c r="E86" s="229">
        <f t="shared" si="25"/>
        <v>1.8337730423292052E-3</v>
      </c>
      <c r="F86" s="102">
        <f t="shared" si="33"/>
        <v>-0.38513413681744291</v>
      </c>
      <c r="G86" s="83">
        <f t="shared" si="34"/>
        <v>-0.3689868501704533</v>
      </c>
      <c r="I86" s="25">
        <v>2406.2530000000002</v>
      </c>
      <c r="J86" s="223">
        <v>1581.7529999999999</v>
      </c>
      <c r="K86" s="31">
        <f t="shared" si="28"/>
        <v>7.1633650419719594E-3</v>
      </c>
      <c r="L86" s="229">
        <f t="shared" si="29"/>
        <v>4.5680956166344383E-3</v>
      </c>
      <c r="M86" s="102">
        <f t="shared" si="30"/>
        <v>-0.34264892345069292</v>
      </c>
      <c r="N86" s="83">
        <f t="shared" si="31"/>
        <v>-0.36229752499435447</v>
      </c>
      <c r="P86" s="62">
        <f t="shared" si="22"/>
        <v>6.3486844882537952</v>
      </c>
      <c r="Q86" s="236">
        <f t="shared" si="23"/>
        <v>6.7873577521841355</v>
      </c>
      <c r="R86" s="92">
        <f t="shared" si="32"/>
        <v>6.9096718342510882E-2</v>
      </c>
    </row>
    <row r="87" spans="1:18" ht="20.100000000000001" customHeight="1" x14ac:dyDescent="0.25">
      <c r="A87" s="57" t="s">
        <v>196</v>
      </c>
      <c r="B87" s="25">
        <v>1886.34</v>
      </c>
      <c r="C87" s="223">
        <v>2136.2599999999998</v>
      </c>
      <c r="D87" s="4">
        <f t="shared" si="24"/>
        <v>1.4463373599948974E-3</v>
      </c>
      <c r="E87" s="229">
        <f t="shared" si="25"/>
        <v>1.6809769826325444E-3</v>
      </c>
      <c r="F87" s="102">
        <f t="shared" ref="F87:F93" si="35">(C87-B87)/B87</f>
        <v>0.13248937095115401</v>
      </c>
      <c r="G87" s="83">
        <f t="shared" ref="G87:G93" si="36">(E87-D87)/D87</f>
        <v>0.16223021621903949</v>
      </c>
      <c r="I87" s="25">
        <v>999.303</v>
      </c>
      <c r="J87" s="223">
        <v>1569.7390000000003</v>
      </c>
      <c r="K87" s="31">
        <f t="shared" si="28"/>
        <v>2.9749042085506824E-3</v>
      </c>
      <c r="L87" s="229">
        <f t="shared" si="29"/>
        <v>4.5333992381617911E-3</v>
      </c>
      <c r="M87" s="102">
        <f t="shared" ref="M87:M93" si="37">(J87-I87)/I87</f>
        <v>0.57083387120823237</v>
      </c>
      <c r="N87" s="83">
        <f t="shared" ref="N87:N93" si="38">(L87-K87)/K87</f>
        <v>0.52388074383422867</v>
      </c>
      <c r="P87" s="62">
        <f t="shared" ref="P87:P94" si="39">(I87/B87)*10</f>
        <v>5.2975762587868571</v>
      </c>
      <c r="Q87" s="236">
        <f t="shared" ref="Q87:Q94" si="40">(J87/C87)*10</f>
        <v>7.3480709276960692</v>
      </c>
      <c r="R87" s="92">
        <f t="shared" ref="R87:R94" si="41">(Q87-P87)/P87</f>
        <v>0.38706279414253764</v>
      </c>
    </row>
    <row r="88" spans="1:18" ht="20.100000000000001" customHeight="1" x14ac:dyDescent="0.25">
      <c r="A88" s="57" t="s">
        <v>175</v>
      </c>
      <c r="B88" s="25">
        <v>1482.5400000000002</v>
      </c>
      <c r="C88" s="223">
        <v>2392.0700000000002</v>
      </c>
      <c r="D88" s="4">
        <f t="shared" si="24"/>
        <v>1.1367266715898701E-3</v>
      </c>
      <c r="E88" s="229">
        <f t="shared" si="25"/>
        <v>1.8822683619249675E-3</v>
      </c>
      <c r="F88" s="102">
        <f t="shared" si="35"/>
        <v>0.61349440824530865</v>
      </c>
      <c r="G88" s="83">
        <f t="shared" si="36"/>
        <v>0.65586715695898457</v>
      </c>
      <c r="I88" s="25">
        <v>776.06200000000013</v>
      </c>
      <c r="J88" s="223">
        <v>1183.9260000000002</v>
      </c>
      <c r="K88" s="31">
        <f t="shared" si="28"/>
        <v>2.3103204032173023E-3</v>
      </c>
      <c r="L88" s="229">
        <f t="shared" si="29"/>
        <v>3.4191730131187007E-3</v>
      </c>
      <c r="M88" s="102">
        <f t="shared" si="37"/>
        <v>0.52555594784952742</v>
      </c>
      <c r="N88" s="83">
        <f t="shared" si="38"/>
        <v>0.47995620363185743</v>
      </c>
      <c r="P88" s="62">
        <f t="shared" si="39"/>
        <v>5.2346783223386897</v>
      </c>
      <c r="Q88" s="236">
        <f t="shared" si="40"/>
        <v>4.9493785716973173</v>
      </c>
      <c r="R88" s="92">
        <f t="shared" si="41"/>
        <v>-5.4501868705832797E-2</v>
      </c>
    </row>
    <row r="89" spans="1:18" ht="20.100000000000001" customHeight="1" x14ac:dyDescent="0.25">
      <c r="A89" s="57" t="s">
        <v>177</v>
      </c>
      <c r="B89" s="25">
        <v>2930.44</v>
      </c>
      <c r="C89" s="223">
        <v>2430.9300000000003</v>
      </c>
      <c r="D89" s="4">
        <f t="shared" si="24"/>
        <v>2.2468933772402896E-3</v>
      </c>
      <c r="E89" s="229">
        <f t="shared" si="25"/>
        <v>1.9128464589473809E-3</v>
      </c>
      <c r="F89" s="102">
        <f t="shared" si="35"/>
        <v>-0.17045563123626478</v>
      </c>
      <c r="G89" s="83">
        <f t="shared" si="36"/>
        <v>-0.1486705696303206</v>
      </c>
      <c r="I89" s="25">
        <v>1344.5240000000001</v>
      </c>
      <c r="J89" s="223">
        <v>1085.837</v>
      </c>
      <c r="K89" s="31">
        <f t="shared" si="28"/>
        <v>4.0026199321901339E-3</v>
      </c>
      <c r="L89" s="229">
        <f t="shared" si="29"/>
        <v>3.1358924181458725E-3</v>
      </c>
      <c r="M89" s="102">
        <f t="shared" si="37"/>
        <v>-0.19240043316445085</v>
      </c>
      <c r="N89" s="83">
        <f t="shared" si="38"/>
        <v>-0.2165400484502184</v>
      </c>
      <c r="P89" s="62">
        <f t="shared" si="39"/>
        <v>4.5881301101541068</v>
      </c>
      <c r="Q89" s="236">
        <f t="shared" si="40"/>
        <v>4.4667555215493655</v>
      </c>
      <c r="R89" s="92">
        <f t="shared" si="41"/>
        <v>-2.645404242920751E-2</v>
      </c>
    </row>
    <row r="90" spans="1:18" ht="20.100000000000001" customHeight="1" x14ac:dyDescent="0.25">
      <c r="A90" s="57" t="s">
        <v>176</v>
      </c>
      <c r="B90" s="25">
        <v>2656.29</v>
      </c>
      <c r="C90" s="223">
        <v>3385.73</v>
      </c>
      <c r="D90" s="4">
        <f t="shared" si="24"/>
        <v>2.0366908754417793E-3</v>
      </c>
      <c r="E90" s="229">
        <f t="shared" si="25"/>
        <v>2.664158014197001E-3</v>
      </c>
      <c r="F90" s="102">
        <f t="shared" si="35"/>
        <v>0.27460857060034866</v>
      </c>
      <c r="G90" s="83">
        <f t="shared" si="36"/>
        <v>0.30808167617440602</v>
      </c>
      <c r="I90" s="25">
        <v>796.0440000000001</v>
      </c>
      <c r="J90" s="223">
        <v>1079.7530000000002</v>
      </c>
      <c r="K90" s="31">
        <f t="shared" si="28"/>
        <v>2.3698064008529141E-3</v>
      </c>
      <c r="L90" s="229">
        <f t="shared" si="29"/>
        <v>3.118321853252616E-3</v>
      </c>
      <c r="M90" s="102">
        <f t="shared" si="37"/>
        <v>0.35639864128113524</v>
      </c>
      <c r="N90" s="83">
        <f t="shared" si="38"/>
        <v>0.31585510619361334</v>
      </c>
      <c r="P90" s="62">
        <f t="shared" si="39"/>
        <v>2.9968264007318486</v>
      </c>
      <c r="Q90" s="236">
        <f t="shared" si="40"/>
        <v>3.1891290799916123</v>
      </c>
      <c r="R90" s="92">
        <f t="shared" si="41"/>
        <v>6.4168775079131019E-2</v>
      </c>
    </row>
    <row r="91" spans="1:18" ht="20.100000000000001" customHeight="1" x14ac:dyDescent="0.25">
      <c r="A91" s="57" t="s">
        <v>178</v>
      </c>
      <c r="B91" s="25">
        <v>1994.08</v>
      </c>
      <c r="C91" s="223">
        <v>1332.5099999999998</v>
      </c>
      <c r="D91" s="4">
        <f t="shared" si="24"/>
        <v>1.5289462147961793E-3</v>
      </c>
      <c r="E91" s="229">
        <f t="shared" si="25"/>
        <v>1.0485234190256295E-3</v>
      </c>
      <c r="F91" s="102">
        <f t="shared" si="35"/>
        <v>-0.33176703041001371</v>
      </c>
      <c r="G91" s="83">
        <f t="shared" si="36"/>
        <v>-0.31421824464544296</v>
      </c>
      <c r="I91" s="25">
        <v>1362.1870000000001</v>
      </c>
      <c r="J91" s="223">
        <v>970.59499999999991</v>
      </c>
      <c r="K91" s="31">
        <f t="shared" si="28"/>
        <v>4.0552023151466856E-3</v>
      </c>
      <c r="L91" s="229">
        <f t="shared" si="29"/>
        <v>2.8030740355967729E-3</v>
      </c>
      <c r="M91" s="102">
        <f t="shared" si="37"/>
        <v>-0.28747301214884607</v>
      </c>
      <c r="N91" s="83">
        <f t="shared" si="38"/>
        <v>-0.30877085339812949</v>
      </c>
      <c r="P91" s="62">
        <f t="shared" si="39"/>
        <v>6.8311552194495722</v>
      </c>
      <c r="Q91" s="236">
        <f t="shared" si="40"/>
        <v>7.2839603455133553</v>
      </c>
      <c r="R91" s="92">
        <f t="shared" si="41"/>
        <v>6.6285293119172944E-2</v>
      </c>
    </row>
    <row r="92" spans="1:18" ht="20.100000000000001" customHeight="1" x14ac:dyDescent="0.25">
      <c r="A92" s="57" t="s">
        <v>197</v>
      </c>
      <c r="B92" s="25">
        <v>2861</v>
      </c>
      <c r="C92" s="223">
        <v>3477.8000000000006</v>
      </c>
      <c r="D92" s="4">
        <f t="shared" si="24"/>
        <v>2.1936507665348778E-3</v>
      </c>
      <c r="E92" s="229">
        <f t="shared" si="25"/>
        <v>2.7366059141675004E-3</v>
      </c>
      <c r="F92" s="102">
        <f t="shared" si="35"/>
        <v>0.21558895491087054</v>
      </c>
      <c r="G92" s="83">
        <f t="shared" si="36"/>
        <v>0.24751211811635923</v>
      </c>
      <c r="I92" s="25">
        <v>569.18599999999992</v>
      </c>
      <c r="J92" s="223">
        <v>801.21300000000008</v>
      </c>
      <c r="K92" s="31">
        <f t="shared" si="28"/>
        <v>1.6944548618868635E-3</v>
      </c>
      <c r="L92" s="229">
        <f t="shared" si="29"/>
        <v>2.3138995742638252E-3</v>
      </c>
      <c r="M92" s="102">
        <f t="shared" si="37"/>
        <v>0.40764706089046499</v>
      </c>
      <c r="N92" s="83">
        <f t="shared" si="38"/>
        <v>0.3655716810816535</v>
      </c>
      <c r="P92" s="62">
        <f t="shared" si="39"/>
        <v>1.9894652219503666</v>
      </c>
      <c r="Q92" s="236">
        <f t="shared" si="40"/>
        <v>2.3037926275231464</v>
      </c>
      <c r="R92" s="92">
        <f t="shared" si="41"/>
        <v>0.15799592880775762</v>
      </c>
    </row>
    <row r="93" spans="1:18" ht="20.100000000000001" customHeight="1" x14ac:dyDescent="0.25">
      <c r="A93" s="57" t="s">
        <v>198</v>
      </c>
      <c r="B93" s="25">
        <v>2262.9900000000002</v>
      </c>
      <c r="C93" s="223">
        <v>2630.66</v>
      </c>
      <c r="D93" s="4">
        <f t="shared" si="24"/>
        <v>1.7351309850264817E-3</v>
      </c>
      <c r="E93" s="229">
        <f t="shared" si="25"/>
        <v>2.0700096941065832E-3</v>
      </c>
      <c r="F93" s="102">
        <f t="shared" si="35"/>
        <v>0.16247089028232542</v>
      </c>
      <c r="G93" s="83">
        <f t="shared" si="36"/>
        <v>0.19299909457555481</v>
      </c>
      <c r="I93" s="25">
        <v>674.05200000000013</v>
      </c>
      <c r="J93" s="223">
        <v>773.46600000000012</v>
      </c>
      <c r="K93" s="31">
        <f t="shared" si="28"/>
        <v>2.0066387587968863E-3</v>
      </c>
      <c r="L93" s="229">
        <f t="shared" si="29"/>
        <v>2.2337663618882172E-3</v>
      </c>
      <c r="M93" s="102">
        <f t="shared" si="37"/>
        <v>0.14748713749087602</v>
      </c>
      <c r="N93" s="83">
        <f t="shared" si="38"/>
        <v>0.11318808734039856</v>
      </c>
      <c r="P93" s="62">
        <f t="shared" si="39"/>
        <v>2.9785902721620516</v>
      </c>
      <c r="Q93" s="236">
        <f t="shared" si="40"/>
        <v>2.940197516972928</v>
      </c>
      <c r="R93" s="92">
        <f t="shared" si="41"/>
        <v>-1.2889572475926923E-2</v>
      </c>
    </row>
    <row r="94" spans="1:18" ht="20.100000000000001" customHeight="1" x14ac:dyDescent="0.25">
      <c r="A94" s="57" t="s">
        <v>179</v>
      </c>
      <c r="B94" s="25">
        <v>1932.7500000000002</v>
      </c>
      <c r="C94" s="223">
        <v>1344.06</v>
      </c>
      <c r="D94" s="4">
        <f t="shared" si="24"/>
        <v>1.4819218871095022E-3</v>
      </c>
      <c r="E94" s="229">
        <f t="shared" si="25"/>
        <v>1.0576118652584881E-3</v>
      </c>
      <c r="F94" s="102">
        <f>(C94-B94)/B94</f>
        <v>-0.30458672875436565</v>
      </c>
      <c r="G94" s="83">
        <f>(E94-D94)/D94</f>
        <v>-0.28632414808221329</v>
      </c>
      <c r="I94" s="25">
        <v>1061.204</v>
      </c>
      <c r="J94" s="223">
        <v>756.76800000000003</v>
      </c>
      <c r="K94" s="31">
        <f t="shared" si="28"/>
        <v>3.1591821957212356E-3</v>
      </c>
      <c r="L94" s="229">
        <f t="shared" si="29"/>
        <v>2.1855426122847315E-3</v>
      </c>
      <c r="M94" s="102">
        <f>(J94-I94)/I94</f>
        <v>-0.28687792356606262</v>
      </c>
      <c r="N94" s="83">
        <f>(L94-K94)/K94</f>
        <v>-0.30819355235516066</v>
      </c>
      <c r="P94" s="62">
        <f t="shared" si="39"/>
        <v>5.490642866382097</v>
      </c>
      <c r="Q94" s="236">
        <f t="shared" si="40"/>
        <v>5.6304629257622434</v>
      </c>
      <c r="R94" s="92">
        <f t="shared" si="41"/>
        <v>2.5465152766760965E-2</v>
      </c>
    </row>
    <row r="95" spans="1:18" ht="20.100000000000001" customHeight="1" thickBot="1" x14ac:dyDescent="0.3">
      <c r="A95" s="14" t="s">
        <v>18</v>
      </c>
      <c r="B95" s="25">
        <f>B96-SUM(B68:B94)</f>
        <v>39892.050000000047</v>
      </c>
      <c r="C95" s="223">
        <f>C96-SUM(C68:C94)</f>
        <v>42675.510000000941</v>
      </c>
      <c r="D95" s="4">
        <f t="shared" si="24"/>
        <v>3.0586936756780071E-2</v>
      </c>
      <c r="E95" s="229">
        <f t="shared" si="25"/>
        <v>3.3580439661888797E-2</v>
      </c>
      <c r="F95" s="102">
        <f t="shared" si="26"/>
        <v>6.9774804754353076E-2</v>
      </c>
      <c r="G95" s="83">
        <f t="shared" si="27"/>
        <v>9.7868672790359421E-2</v>
      </c>
      <c r="I95" s="25">
        <f>I96-SUM(I68:I94)</f>
        <v>9309.7229999997071</v>
      </c>
      <c r="J95" s="223">
        <f>J96-SUM(J68:J94)</f>
        <v>9714.215000000142</v>
      </c>
      <c r="K95" s="31">
        <f t="shared" si="28"/>
        <v>2.7714851384555247E-2</v>
      </c>
      <c r="L95" s="229">
        <f t="shared" si="29"/>
        <v>2.8054609639144138E-2</v>
      </c>
      <c r="M95" s="102">
        <f t="shared" si="30"/>
        <v>4.3448338903364539E-2</v>
      </c>
      <c r="N95" s="83">
        <f t="shared" si="31"/>
        <v>1.2259068247366786E-2</v>
      </c>
      <c r="P95" s="62">
        <f t="shared" si="22"/>
        <v>2.3337289008711499</v>
      </c>
      <c r="Q95" s="236">
        <f t="shared" si="23"/>
        <v>2.2762973424336179</v>
      </c>
      <c r="R95" s="92">
        <f t="shared" si="32"/>
        <v>-2.4609353047002833E-2</v>
      </c>
    </row>
    <row r="96" spans="1:18" s="2" customFormat="1" ht="26.25" customHeight="1" thickBot="1" x14ac:dyDescent="0.3">
      <c r="A96" s="18" t="s">
        <v>19</v>
      </c>
      <c r="B96" s="23">
        <v>1304218.5400000003</v>
      </c>
      <c r="C96" s="242">
        <v>1270844.290000001</v>
      </c>
      <c r="D96" s="20">
        <f>SUM(D68:D95)</f>
        <v>0.99999999999999967</v>
      </c>
      <c r="E96" s="243">
        <f>SUM(E68:E95)</f>
        <v>0.99999999999999989</v>
      </c>
      <c r="F96" s="103">
        <f t="shared" si="26"/>
        <v>-2.5589461410354813E-2</v>
      </c>
      <c r="G96" s="99">
        <v>0</v>
      </c>
      <c r="I96" s="23">
        <v>335910.98399999971</v>
      </c>
      <c r="J96" s="242">
        <v>346260.9220000002</v>
      </c>
      <c r="K96" s="30">
        <f t="shared" si="28"/>
        <v>1</v>
      </c>
      <c r="L96" s="243">
        <f t="shared" si="29"/>
        <v>1</v>
      </c>
      <c r="M96" s="103">
        <f t="shared" si="30"/>
        <v>3.081154976462603E-2</v>
      </c>
      <c r="N96" s="99">
        <f t="shared" si="31"/>
        <v>0</v>
      </c>
      <c r="P96" s="56">
        <f t="shared" si="22"/>
        <v>2.5755728330621617</v>
      </c>
      <c r="Q96" s="250">
        <f t="shared" si="23"/>
        <v>2.7246526165687843</v>
      </c>
      <c r="R96" s="98">
        <f t="shared" si="32"/>
        <v>5.7882185117389226E-2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45">
    <mergeCell ref="P66:Q66"/>
    <mergeCell ref="P4:Q4"/>
    <mergeCell ref="P5:Q5"/>
    <mergeCell ref="P36:Q36"/>
    <mergeCell ref="P37:Q37"/>
    <mergeCell ref="P65:Q65"/>
    <mergeCell ref="K65:L65"/>
    <mergeCell ref="M65:N65"/>
    <mergeCell ref="B66:C66"/>
    <mergeCell ref="D66:E66"/>
    <mergeCell ref="F66:G66"/>
    <mergeCell ref="I66:J66"/>
    <mergeCell ref="K66:L66"/>
    <mergeCell ref="M66:N66"/>
    <mergeCell ref="A65:A67"/>
    <mergeCell ref="B65:C65"/>
    <mergeCell ref="D65:E65"/>
    <mergeCell ref="F65:G65"/>
    <mergeCell ref="I65:J65"/>
    <mergeCell ref="K36:L36"/>
    <mergeCell ref="M36:N36"/>
    <mergeCell ref="B37:C37"/>
    <mergeCell ref="D37:E37"/>
    <mergeCell ref="F37:G37"/>
    <mergeCell ref="I37:J37"/>
    <mergeCell ref="K37:L37"/>
    <mergeCell ref="M37:N37"/>
    <mergeCell ref="A36:A38"/>
    <mergeCell ref="B36:C36"/>
    <mergeCell ref="D36:E36"/>
    <mergeCell ref="F36:G36"/>
    <mergeCell ref="I36:J36"/>
    <mergeCell ref="A4:A6"/>
    <mergeCell ref="B4:C4"/>
    <mergeCell ref="D5:E5"/>
    <mergeCell ref="D4:E4"/>
    <mergeCell ref="F4:G4"/>
    <mergeCell ref="F5:G5"/>
    <mergeCell ref="B5:C5"/>
    <mergeCell ref="I4:J4"/>
    <mergeCell ref="K4:L4"/>
    <mergeCell ref="M4:N4"/>
    <mergeCell ref="I5:J5"/>
    <mergeCell ref="K5:L5"/>
    <mergeCell ref="M5:N5"/>
  </mergeCells>
  <conditionalFormatting sqref="S7:S33">
    <cfRule type="cellIs" dxfId="1" priority="27" operator="greaterThan">
      <formula>0</formula>
    </cfRule>
    <cfRule type="cellIs" dxfId="0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F39:G62 F68:G96</xm:sqref>
        </x14:conditionalFormatting>
        <x14:conditionalFormatting xmlns:xm="http://schemas.microsoft.com/office/excel/2006/main">
          <x14:cfRule type="iconSet" priority="2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M7:N33 M39:N62 M68:N96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R7:R33 R39:R62 R68:R96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99</v>
      </c>
      <c r="B1" s="6"/>
    </row>
    <row r="3" spans="1:21" ht="15.75" thickBot="1" x14ac:dyDescent="0.3"/>
    <row r="4" spans="1:21" x14ac:dyDescent="0.25">
      <c r="A4" s="379" t="s">
        <v>17</v>
      </c>
      <c r="B4" s="401"/>
      <c r="C4" s="401"/>
      <c r="D4" s="401"/>
      <c r="E4" s="404" t="s">
        <v>1</v>
      </c>
      <c r="F4" s="405"/>
      <c r="G4" s="399" t="s">
        <v>13</v>
      </c>
      <c r="H4" s="399"/>
      <c r="I4" s="412" t="s">
        <v>113</v>
      </c>
      <c r="J4" s="400"/>
      <c r="L4" s="406" t="s">
        <v>20</v>
      </c>
      <c r="M4" s="399"/>
      <c r="N4" s="397" t="s">
        <v>13</v>
      </c>
      <c r="O4" s="398"/>
      <c r="P4" s="413" t="s">
        <v>113</v>
      </c>
      <c r="Q4" s="400"/>
      <c r="R4"/>
      <c r="S4" s="410" t="s">
        <v>23</v>
      </c>
      <c r="T4" s="399"/>
      <c r="U4" s="208" t="s">
        <v>0</v>
      </c>
    </row>
    <row r="5" spans="1:21" x14ac:dyDescent="0.25">
      <c r="A5" s="402"/>
      <c r="B5" s="403"/>
      <c r="C5" s="403"/>
      <c r="D5" s="403"/>
      <c r="E5" s="407" t="s">
        <v>184</v>
      </c>
      <c r="F5" s="408"/>
      <c r="G5" s="395" t="str">
        <f>E5</f>
        <v>jan-dez</v>
      </c>
      <c r="H5" s="395"/>
      <c r="I5" s="407" t="str">
        <f>G5</f>
        <v>jan-dez</v>
      </c>
      <c r="J5" s="396"/>
      <c r="L5" s="409" t="str">
        <f>E5</f>
        <v>jan-dez</v>
      </c>
      <c r="M5" s="395"/>
      <c r="N5" s="393" t="str">
        <f>E5</f>
        <v>jan-dez</v>
      </c>
      <c r="O5" s="394"/>
      <c r="P5" s="395" t="str">
        <f>E5</f>
        <v>jan-dez</v>
      </c>
      <c r="Q5" s="396"/>
      <c r="R5"/>
      <c r="S5" s="409" t="str">
        <f>E5</f>
        <v>jan-dez</v>
      </c>
      <c r="T5" s="408"/>
      <c r="U5" s="209" t="s">
        <v>111</v>
      </c>
    </row>
    <row r="6" spans="1:21" ht="15.75" thickBot="1" x14ac:dyDescent="0.3">
      <c r="A6" s="380"/>
      <c r="B6" s="411"/>
      <c r="C6" s="411"/>
      <c r="D6" s="411"/>
      <c r="E6" s="148">
        <v>2017</v>
      </c>
      <c r="F6" s="241">
        <v>2018</v>
      </c>
      <c r="G6" s="293">
        <f>E6</f>
        <v>2017</v>
      </c>
      <c r="H6" s="219">
        <f>F6</f>
        <v>2018</v>
      </c>
      <c r="I6" s="221" t="s">
        <v>1</v>
      </c>
      <c r="J6" s="222" t="s">
        <v>15</v>
      </c>
      <c r="L6" s="292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2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1075057.6200000006</v>
      </c>
      <c r="F7" s="242">
        <v>1110507.6599999995</v>
      </c>
      <c r="G7" s="20">
        <f>E7/E15</f>
        <v>0.47427177354786898</v>
      </c>
      <c r="H7" s="243">
        <f>F7/F15</f>
        <v>0.48937179056064734</v>
      </c>
      <c r="I7" s="153">
        <f t="shared" ref="I7:I18" si="0">(F7-E7)/E7</f>
        <v>3.2975013934600873E-2</v>
      </c>
      <c r="J7" s="99">
        <f t="shared" ref="J7:J18" si="1">(H7-G7)/G7</f>
        <v>3.1838321095561228E-2</v>
      </c>
      <c r="K7" s="12"/>
      <c r="L7" s="23">
        <v>183444.28700000013</v>
      </c>
      <c r="M7" s="242">
        <v>200344.69</v>
      </c>
      <c r="N7" s="20">
        <f>L7/L15</f>
        <v>0.42268324212922043</v>
      </c>
      <c r="O7" s="243">
        <f>M7/M15</f>
        <v>0.43549290325779255</v>
      </c>
      <c r="P7" s="153">
        <f t="shared" ref="P7:P18" si="2">(M7-L7)/L7</f>
        <v>9.2128260173072948E-2</v>
      </c>
      <c r="Q7" s="99">
        <f t="shared" ref="Q7:Q18" si="3">(O7-N7)/N7</f>
        <v>3.0305580756040538E-2</v>
      </c>
      <c r="R7" s="67"/>
      <c r="S7" s="332">
        <f>(L7/E7)*10</f>
        <v>1.7063670224485272</v>
      </c>
      <c r="T7" s="333">
        <f>(M7/F7)*10</f>
        <v>1.804082017768343</v>
      </c>
      <c r="U7" s="95">
        <f>(T7-S7)/S7</f>
        <v>5.7264934234137393E-2</v>
      </c>
    </row>
    <row r="8" spans="1:21" s="9" customFormat="1" ht="24" customHeight="1" x14ac:dyDescent="0.25">
      <c r="A8" s="73"/>
      <c r="B8" s="301" t="s">
        <v>36</v>
      </c>
      <c r="C8" s="301"/>
      <c r="D8" s="302"/>
      <c r="E8" s="304">
        <v>661954.82000000053</v>
      </c>
      <c r="F8" s="305">
        <v>731599.43999999936</v>
      </c>
      <c r="G8" s="306">
        <f>E8/E7</f>
        <v>0.61573892197517766</v>
      </c>
      <c r="H8" s="307">
        <f>F8/F7</f>
        <v>0.65879729276248278</v>
      </c>
      <c r="I8" s="316">
        <f t="shared" si="0"/>
        <v>0.10521053385486154</v>
      </c>
      <c r="J8" s="315">
        <f t="shared" si="1"/>
        <v>6.9929590692726973E-2</v>
      </c>
      <c r="K8" s="5"/>
      <c r="L8" s="304">
        <v>156964.15500000012</v>
      </c>
      <c r="M8" s="305">
        <v>170558.22999999998</v>
      </c>
      <c r="N8" s="319">
        <f>L8/L7</f>
        <v>0.85565027707840258</v>
      </c>
      <c r="O8" s="307">
        <f>M8/M7</f>
        <v>0.85132393576290932</v>
      </c>
      <c r="P8" s="314">
        <f t="shared" si="2"/>
        <v>8.6606238220438642E-2</v>
      </c>
      <c r="Q8" s="315">
        <f t="shared" si="3"/>
        <v>-5.0562027868037897E-3</v>
      </c>
      <c r="R8" s="72"/>
      <c r="S8" s="334">
        <f t="shared" ref="S8:T18" si="4">(L8/E8)*10</f>
        <v>2.3712215737019635</v>
      </c>
      <c r="T8" s="335">
        <f t="shared" si="4"/>
        <v>2.3313061858002535</v>
      </c>
      <c r="U8" s="308">
        <f t="shared" ref="U8:U18" si="5">(T8-S8)/S8</f>
        <v>-1.6833259423915368E-2</v>
      </c>
    </row>
    <row r="9" spans="1:21" ht="24" customHeight="1" x14ac:dyDescent="0.25">
      <c r="A9" s="14"/>
      <c r="B9" s="1" t="s">
        <v>40</v>
      </c>
      <c r="D9" s="1"/>
      <c r="E9" s="25">
        <v>130587.45999999996</v>
      </c>
      <c r="F9" s="223">
        <v>138819.4</v>
      </c>
      <c r="G9" s="4">
        <f>E9/E7</f>
        <v>0.12147019617422915</v>
      </c>
      <c r="H9" s="229">
        <f>F9/F7</f>
        <v>0.12500535115624511</v>
      </c>
      <c r="I9" s="312">
        <f t="shared" si="0"/>
        <v>6.3037752629540644E-2</v>
      </c>
      <c r="J9" s="313">
        <f t="shared" si="1"/>
        <v>2.9103064729930666E-2</v>
      </c>
      <c r="K9" s="1"/>
      <c r="L9" s="25">
        <v>13453.853000000001</v>
      </c>
      <c r="M9" s="223">
        <v>15139.735000000002</v>
      </c>
      <c r="N9" s="4">
        <f>L9/L7</f>
        <v>7.3340267064299428E-2</v>
      </c>
      <c r="O9" s="229">
        <f>M9/M7</f>
        <v>7.5568436577979695E-2</v>
      </c>
      <c r="P9" s="312">
        <f t="shared" si="2"/>
        <v>0.12530848969436498</v>
      </c>
      <c r="Q9" s="313">
        <f t="shared" si="3"/>
        <v>3.0381257157500799E-2</v>
      </c>
      <c r="R9" s="8"/>
      <c r="S9" s="334">
        <f t="shared" si="4"/>
        <v>1.0302561210701247</v>
      </c>
      <c r="T9" s="335">
        <f t="shared" si="4"/>
        <v>1.0906065722802434</v>
      </c>
      <c r="U9" s="308">
        <f t="shared" si="5"/>
        <v>5.8578104973967884E-2</v>
      </c>
    </row>
    <row r="10" spans="1:21" ht="24" customHeight="1" thickBot="1" x14ac:dyDescent="0.3">
      <c r="A10" s="14"/>
      <c r="B10" s="1" t="s">
        <v>39</v>
      </c>
      <c r="D10" s="1"/>
      <c r="E10" s="25">
        <v>282515.33999999997</v>
      </c>
      <c r="F10" s="223">
        <v>240088.82000000004</v>
      </c>
      <c r="G10" s="4">
        <f>E10/E7</f>
        <v>0.26279088185059313</v>
      </c>
      <c r="H10" s="229">
        <f>F10/F7</f>
        <v>0.21619735608127202</v>
      </c>
      <c r="I10" s="317">
        <f t="shared" si="0"/>
        <v>-0.15017421708853027</v>
      </c>
      <c r="J10" s="310">
        <f t="shared" si="1"/>
        <v>-0.1773026729131772</v>
      </c>
      <c r="K10" s="1"/>
      <c r="L10" s="25">
        <v>13026.278999999999</v>
      </c>
      <c r="M10" s="223">
        <v>14646.725000000002</v>
      </c>
      <c r="N10" s="4">
        <f>L10/L7</f>
        <v>7.1009455857297912E-2</v>
      </c>
      <c r="O10" s="229">
        <f>M10/M7</f>
        <v>7.3107627659110913E-2</v>
      </c>
      <c r="P10" s="318">
        <f t="shared" si="2"/>
        <v>0.12439822607822262</v>
      </c>
      <c r="Q10" s="313">
        <f t="shared" si="3"/>
        <v>2.9547780312942133E-2</v>
      </c>
      <c r="R10" s="8"/>
      <c r="S10" s="334">
        <f t="shared" si="4"/>
        <v>0.46108218406830581</v>
      </c>
      <c r="T10" s="335">
        <f t="shared" si="4"/>
        <v>0.61005443735364273</v>
      </c>
      <c r="U10" s="308">
        <f t="shared" si="5"/>
        <v>0.3230926252038136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1191696.7600000007</v>
      </c>
      <c r="F11" s="242">
        <v>1158743.8200000017</v>
      </c>
      <c r="G11" s="20">
        <f>E11/E15</f>
        <v>0.52572822645213124</v>
      </c>
      <c r="H11" s="243">
        <f>F11/F15</f>
        <v>0.51062820943935272</v>
      </c>
      <c r="I11" s="153">
        <f t="shared" si="0"/>
        <v>-2.7652118480207159E-2</v>
      </c>
      <c r="J11" s="99">
        <f t="shared" si="1"/>
        <v>-2.8722096804047886E-2</v>
      </c>
      <c r="K11" s="12"/>
      <c r="L11" s="23">
        <v>250555.14499999984</v>
      </c>
      <c r="M11" s="242">
        <v>259696.53799999983</v>
      </c>
      <c r="N11" s="20">
        <f>L11/L15</f>
        <v>0.57731675787077952</v>
      </c>
      <c r="O11" s="243">
        <f>M11/M15</f>
        <v>0.56450709674220745</v>
      </c>
      <c r="P11" s="153">
        <f t="shared" si="2"/>
        <v>3.6484555126576973E-2</v>
      </c>
      <c r="Q11" s="99">
        <f t="shared" si="3"/>
        <v>-2.2188271783094939E-2</v>
      </c>
      <c r="R11" s="8"/>
      <c r="S11" s="336">
        <f t="shared" si="4"/>
        <v>2.1025075624104215</v>
      </c>
      <c r="T11" s="337">
        <f t="shared" si="4"/>
        <v>2.2411902744818906</v>
      </c>
      <c r="U11" s="98">
        <f t="shared" si="5"/>
        <v>6.5960624613628588E-2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911015.67000000051</v>
      </c>
      <c r="F12" s="225">
        <v>875270.47000000183</v>
      </c>
      <c r="G12" s="74">
        <f>E12/E11</f>
        <v>0.76446936886863737</v>
      </c>
      <c r="H12" s="231">
        <f>F12/F11</f>
        <v>0.75536150000782787</v>
      </c>
      <c r="I12" s="316">
        <f t="shared" si="0"/>
        <v>-3.9236646719807415E-2</v>
      </c>
      <c r="J12" s="315">
        <f t="shared" si="1"/>
        <v>-1.1913974884681808E-2</v>
      </c>
      <c r="K12" s="5"/>
      <c r="L12" s="42">
        <v>227126.57099999982</v>
      </c>
      <c r="M12" s="225">
        <v>233179.07599999986</v>
      </c>
      <c r="N12" s="74">
        <f>L12/L11</f>
        <v>0.90649334301237339</v>
      </c>
      <c r="O12" s="231">
        <f>M12/M11</f>
        <v>0.89789058335463834</v>
      </c>
      <c r="P12" s="316">
        <f t="shared" si="2"/>
        <v>2.6648159100680646E-2</v>
      </c>
      <c r="Q12" s="315">
        <f t="shared" si="3"/>
        <v>-9.4901520502590417E-3</v>
      </c>
      <c r="R12" s="72"/>
      <c r="S12" s="334">
        <f t="shared" si="4"/>
        <v>2.4931137682845748</v>
      </c>
      <c r="T12" s="335">
        <f t="shared" si="4"/>
        <v>2.664080235678457</v>
      </c>
      <c r="U12" s="308">
        <f t="shared" si="5"/>
        <v>6.8575477609077715E-2</v>
      </c>
    </row>
    <row r="13" spans="1:21" ht="24" customHeight="1" x14ac:dyDescent="0.25">
      <c r="A13" s="14"/>
      <c r="B13" s="5" t="s">
        <v>40</v>
      </c>
      <c r="D13" s="5"/>
      <c r="E13" s="273">
        <v>129935.42000000003</v>
      </c>
      <c r="F13" s="269">
        <v>134407.37999999998</v>
      </c>
      <c r="G13" s="261">
        <f>E13/E11</f>
        <v>0.10903396263324569</v>
      </c>
      <c r="H13" s="272">
        <f>F13/F11</f>
        <v>0.11599404258311365</v>
      </c>
      <c r="I13" s="312">
        <f t="shared" si="0"/>
        <v>3.4416789509742203E-2</v>
      </c>
      <c r="J13" s="313">
        <f t="shared" si="1"/>
        <v>6.3834054837384663E-2</v>
      </c>
      <c r="K13" s="322"/>
      <c r="L13" s="273">
        <v>12931.879000000004</v>
      </c>
      <c r="M13" s="269">
        <v>14458.707999999997</v>
      </c>
      <c r="N13" s="261">
        <f>L13/L11</f>
        <v>5.1612905414494731E-2</v>
      </c>
      <c r="O13" s="272">
        <f>M13/M11</f>
        <v>5.5675397567294511E-2</v>
      </c>
      <c r="P13" s="312">
        <f t="shared" si="2"/>
        <v>0.11806706511868785</v>
      </c>
      <c r="Q13" s="313">
        <f t="shared" si="3"/>
        <v>7.8710782122699274E-2</v>
      </c>
      <c r="R13" s="323"/>
      <c r="S13" s="334">
        <f t="shared" si="4"/>
        <v>0.99525433480724512</v>
      </c>
      <c r="T13" s="335">
        <f t="shared" si="4"/>
        <v>1.0757376566673644</v>
      </c>
      <c r="U13" s="308">
        <f t="shared" si="5"/>
        <v>8.0867089994344846E-2</v>
      </c>
    </row>
    <row r="14" spans="1:21" ht="24" customHeight="1" thickBot="1" x14ac:dyDescent="0.3">
      <c r="A14" s="14"/>
      <c r="B14" s="1" t="s">
        <v>39</v>
      </c>
      <c r="D14" s="1"/>
      <c r="E14" s="273">
        <v>150745.67000000004</v>
      </c>
      <c r="F14" s="269">
        <v>149065.96999999991</v>
      </c>
      <c r="G14" s="261">
        <f>E14/E11</f>
        <v>0.12649666849811689</v>
      </c>
      <c r="H14" s="272">
        <f>F14/F11</f>
        <v>0.12864445740905844</v>
      </c>
      <c r="I14" s="317">
        <f t="shared" si="0"/>
        <v>-1.1142608606934631E-2</v>
      </c>
      <c r="J14" s="310">
        <f t="shared" si="1"/>
        <v>1.6979015625012521E-2</v>
      </c>
      <c r="K14" s="322"/>
      <c r="L14" s="273">
        <v>10496.694999999996</v>
      </c>
      <c r="M14" s="269">
        <v>12058.753999999999</v>
      </c>
      <c r="N14" s="261">
        <f>L14/L11</f>
        <v>4.1893751573131743E-2</v>
      </c>
      <c r="O14" s="272">
        <f>M14/M11</f>
        <v>4.6434019078067212E-2</v>
      </c>
      <c r="P14" s="318">
        <f t="shared" si="2"/>
        <v>0.14881436490247679</v>
      </c>
      <c r="Q14" s="313">
        <f t="shared" si="3"/>
        <v>0.10837576809061275</v>
      </c>
      <c r="R14" s="323"/>
      <c r="S14" s="334">
        <f t="shared" si="4"/>
        <v>0.69631817617049929</v>
      </c>
      <c r="T14" s="335">
        <f t="shared" si="4"/>
        <v>0.80895418317138423</v>
      </c>
      <c r="U14" s="308">
        <f t="shared" si="5"/>
        <v>0.1617593951379277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2266754.3800000008</v>
      </c>
      <c r="F15" s="242">
        <v>2269251.4800000009</v>
      </c>
      <c r="G15" s="20">
        <f>G7+G11</f>
        <v>1.0000000000000002</v>
      </c>
      <c r="H15" s="243">
        <f>H7+H11</f>
        <v>1</v>
      </c>
      <c r="I15" s="153">
        <f t="shared" si="0"/>
        <v>1.1016191352854437E-3</v>
      </c>
      <c r="J15" s="99">
        <v>0</v>
      </c>
      <c r="K15" s="12"/>
      <c r="L15" s="23">
        <v>433999.43199999997</v>
      </c>
      <c r="M15" s="242">
        <v>460041.22799999983</v>
      </c>
      <c r="N15" s="20">
        <f>N7+N11</f>
        <v>1</v>
      </c>
      <c r="O15" s="243">
        <f>O7+O11</f>
        <v>1</v>
      </c>
      <c r="P15" s="153">
        <f t="shared" si="2"/>
        <v>6.0004216779711954E-2</v>
      </c>
      <c r="Q15" s="99">
        <v>0</v>
      </c>
      <c r="R15" s="8"/>
      <c r="S15" s="336">
        <f t="shared" si="4"/>
        <v>1.9146292859484837</v>
      </c>
      <c r="T15" s="337">
        <f t="shared" si="4"/>
        <v>2.0272818242251391</v>
      </c>
      <c r="U15" s="98">
        <f t="shared" si="5"/>
        <v>5.8837780819198514E-2</v>
      </c>
    </row>
    <row r="16" spans="1:21" s="68" customFormat="1" ht="24" customHeight="1" x14ac:dyDescent="0.25">
      <c r="A16" s="303"/>
      <c r="B16" s="301" t="s">
        <v>36</v>
      </c>
      <c r="C16" s="301"/>
      <c r="D16" s="302"/>
      <c r="E16" s="304">
        <f>E8+E12</f>
        <v>1572970.4900000012</v>
      </c>
      <c r="F16" s="305">
        <f t="shared" ref="F16:F17" si="6">F8+F12</f>
        <v>1606869.9100000011</v>
      </c>
      <c r="G16" s="306">
        <f>E16/E15</f>
        <v>0.6939307160399093</v>
      </c>
      <c r="H16" s="307">
        <f>F16/F15</f>
        <v>0.70810570100410397</v>
      </c>
      <c r="I16" s="314">
        <f t="shared" si="0"/>
        <v>2.1551211682299204E-2</v>
      </c>
      <c r="J16" s="315">
        <f t="shared" si="1"/>
        <v>2.0427089674150467E-2</v>
      </c>
      <c r="K16" s="5"/>
      <c r="L16" s="304">
        <f t="shared" ref="L16:M18" si="7">L8+L12</f>
        <v>384090.72599999991</v>
      </c>
      <c r="M16" s="305">
        <f t="shared" si="7"/>
        <v>403737.30599999987</v>
      </c>
      <c r="N16" s="319">
        <f>L16/L15</f>
        <v>0.88500283106361288</v>
      </c>
      <c r="O16" s="307">
        <f>M16/M15</f>
        <v>0.87761113879993391</v>
      </c>
      <c r="P16" s="314">
        <f t="shared" si="2"/>
        <v>5.1150883554527592E-2</v>
      </c>
      <c r="Q16" s="315">
        <f t="shared" si="3"/>
        <v>-8.3521679301245839E-3</v>
      </c>
      <c r="R16" s="72"/>
      <c r="S16" s="334">
        <f t="shared" si="4"/>
        <v>2.4418177482782886</v>
      </c>
      <c r="T16" s="335">
        <f t="shared" si="4"/>
        <v>2.5125699565809878</v>
      </c>
      <c r="U16" s="308">
        <f t="shared" si="5"/>
        <v>2.8975220756170768E-2</v>
      </c>
    </row>
    <row r="17" spans="1:21" ht="24" customHeight="1" x14ac:dyDescent="0.25">
      <c r="A17" s="14"/>
      <c r="B17" s="5" t="s">
        <v>40</v>
      </c>
      <c r="C17" s="5"/>
      <c r="D17" s="324"/>
      <c r="E17" s="273">
        <f>E9+E13</f>
        <v>260522.88</v>
      </c>
      <c r="F17" s="269">
        <f t="shared" si="6"/>
        <v>273226.77999999997</v>
      </c>
      <c r="G17" s="311">
        <f>E17/E15</f>
        <v>0.11493211717098344</v>
      </c>
      <c r="H17" s="272">
        <f>F17/F15</f>
        <v>0.12040392279484152</v>
      </c>
      <c r="I17" s="312">
        <f t="shared" si="0"/>
        <v>4.8763087526131926E-2</v>
      </c>
      <c r="J17" s="313">
        <f t="shared" si="1"/>
        <v>4.7609021381879987E-2</v>
      </c>
      <c r="K17" s="322"/>
      <c r="L17" s="273">
        <f t="shared" si="7"/>
        <v>26385.732000000004</v>
      </c>
      <c r="M17" s="269">
        <f t="shared" si="7"/>
        <v>29598.442999999999</v>
      </c>
      <c r="N17" s="74">
        <f>L17/L15</f>
        <v>6.0796697079548261E-2</v>
      </c>
      <c r="O17" s="231">
        <f>M17/M15</f>
        <v>6.433867488067832E-2</v>
      </c>
      <c r="P17" s="312">
        <f t="shared" si="2"/>
        <v>0.1217594039081423</v>
      </c>
      <c r="Q17" s="313">
        <f t="shared" si="3"/>
        <v>5.8259378737230208E-2</v>
      </c>
      <c r="R17" s="323"/>
      <c r="S17" s="334">
        <f t="shared" si="4"/>
        <v>1.0127990293981091</v>
      </c>
      <c r="T17" s="335">
        <f t="shared" si="4"/>
        <v>1.0832921648456275</v>
      </c>
      <c r="U17" s="308">
        <f t="shared" si="5"/>
        <v>6.9602293644980523E-2</v>
      </c>
    </row>
    <row r="18" spans="1:21" ht="24" customHeight="1" thickBot="1" x14ac:dyDescent="0.3">
      <c r="A18" s="15"/>
      <c r="B18" s="325" t="s">
        <v>39</v>
      </c>
      <c r="C18" s="325"/>
      <c r="D18" s="326"/>
      <c r="E18" s="327">
        <f>E10+E14</f>
        <v>433261.01</v>
      </c>
      <c r="F18" s="328">
        <f>F10+F14</f>
        <v>389154.78999999992</v>
      </c>
      <c r="G18" s="329">
        <f>E18/E15</f>
        <v>0.19113716678910744</v>
      </c>
      <c r="H18" s="330">
        <f>F18/F15</f>
        <v>0.17149037620105453</v>
      </c>
      <c r="I18" s="309">
        <f t="shared" si="0"/>
        <v>-0.10180057513137425</v>
      </c>
      <c r="J18" s="310">
        <f t="shared" si="1"/>
        <v>-0.10278895998144796</v>
      </c>
      <c r="K18" s="322"/>
      <c r="L18" s="327">
        <f t="shared" si="7"/>
        <v>23522.973999999995</v>
      </c>
      <c r="M18" s="328">
        <f t="shared" si="7"/>
        <v>26705.478999999999</v>
      </c>
      <c r="N18" s="320">
        <f>L18/L15</f>
        <v>5.4200471856838732E-2</v>
      </c>
      <c r="O18" s="321">
        <f>M18/M15</f>
        <v>5.8050186319387902E-2</v>
      </c>
      <c r="P18" s="309">
        <f t="shared" si="2"/>
        <v>0.13529347947245129</v>
      </c>
      <c r="Q18" s="310">
        <f t="shared" si="3"/>
        <v>7.1027323760529823E-2</v>
      </c>
      <c r="R18" s="323"/>
      <c r="S18" s="338">
        <f t="shared" si="4"/>
        <v>0.54292847630115604</v>
      </c>
      <c r="T18" s="339">
        <f t="shared" si="4"/>
        <v>0.68624310136334188</v>
      </c>
      <c r="U18" s="331">
        <f t="shared" si="5"/>
        <v>0.26396593901015225</v>
      </c>
    </row>
    <row r="19" spans="1:21" ht="6.75" customHeight="1" x14ac:dyDescent="0.25">
      <c r="S19" s="340"/>
      <c r="T19" s="340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23</vt:i4>
      </vt:variant>
      <vt:variant>
        <vt:lpstr>Intervalos com nome</vt:lpstr>
      </vt:variant>
      <vt:variant>
        <vt:i4>16</vt:i4>
      </vt:variant>
    </vt:vector>
  </HeadingPairs>
  <TitlesOfParts>
    <vt:vector size="3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1 (2)</vt:lpstr>
      <vt:lpstr>'1'!Área_de_Impressão</vt:lpstr>
      <vt:lpstr>'10'!Área_de_Impressão</vt:lpstr>
      <vt:lpstr>'12'!Área_de_Impressão</vt:lpstr>
      <vt:lpstr>'14'!Área_de_Impressão</vt:lpstr>
      <vt:lpstr>'15'!Área_de_Impressão</vt:lpstr>
      <vt:lpstr>'16'!Área_de_Impressão</vt:lpstr>
      <vt:lpstr>'17'!Área_de_Impressão</vt:lpstr>
      <vt:lpstr>'18'!Área_de_Impressão</vt:lpstr>
      <vt:lpstr>'19'!Área_de_Impressão</vt:lpstr>
      <vt:lpstr>'2'!Área_de_Impressão</vt:lpstr>
      <vt:lpstr>'20'!Área_de_Impressão</vt:lpstr>
      <vt:lpstr>'3'!Área_de_Impressão</vt:lpstr>
      <vt:lpstr>'4'!Área_de_Impressão</vt:lpstr>
      <vt:lpstr>'6'!Área_de_Impressão</vt:lpstr>
      <vt:lpstr>'8'!Área_de_Impressão</vt:lpstr>
      <vt:lpstr>Indice!Área_de_Impressão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2019-02-10T11:57:31Z</dcterms:modified>
</cp:coreProperties>
</file>