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mjoao lima\Documents\COMÉRCIO EXTERNO\Síntese Estatistica\68. Abril 2019\"/>
    </mc:Choice>
  </mc:AlternateContent>
  <bookViews>
    <workbookView xWindow="360" yWindow="3360" windowWidth="15315" windowHeight="2400"/>
  </bookViews>
  <sheets>
    <sheet name="Indice" sheetId="30" r:id="rId1"/>
    <sheet name="0" sheetId="32" r:id="rId2"/>
    <sheet name="1" sheetId="58" r:id="rId3"/>
    <sheet name="2" sheetId="60" r:id="rId4"/>
    <sheet name="3" sheetId="75" r:id="rId5"/>
    <sheet name="4" sheetId="2" r:id="rId6"/>
    <sheet name="5" sheetId="34" r:id="rId7"/>
    <sheet name="6" sheetId="3" r:id="rId8"/>
    <sheet name="7" sheetId="71" r:id="rId9"/>
    <sheet name="8" sheetId="36" r:id="rId10"/>
    <sheet name="9" sheetId="72" r:id="rId11"/>
    <sheet name="10" sheetId="46" r:id="rId12"/>
    <sheet name="11" sheetId="73" r:id="rId13"/>
    <sheet name="12" sheetId="47" r:id="rId14"/>
    <sheet name="13" sheetId="74" r:id="rId15"/>
    <sheet name="14" sheetId="48" r:id="rId16"/>
    <sheet name="15" sheetId="65" r:id="rId17"/>
    <sheet name="16" sheetId="66" r:id="rId18"/>
    <sheet name="17" sheetId="67" r:id="rId19"/>
    <sheet name="18" sheetId="68" r:id="rId20"/>
    <sheet name="19" sheetId="69" r:id="rId21"/>
    <sheet name="20" sheetId="70" r:id="rId22"/>
    <sheet name="1 (2)" sheetId="49" state="hidden" r:id="rId23"/>
  </sheets>
  <externalReferences>
    <externalReference r:id="rId24"/>
  </externalReferences>
  <definedNames>
    <definedName name="_xlnm.Print_Area" localSheetId="2">'1'!$A$1:$Q$36</definedName>
    <definedName name="_xlnm.Print_Area" localSheetId="11">'10'!$A$1:$R$96</definedName>
    <definedName name="_xlnm.Print_Area" localSheetId="13">'12'!$A$1:$R$96</definedName>
    <definedName name="_xlnm.Print_Area" localSheetId="15">'14'!$A$1:$R$96</definedName>
    <definedName name="_xlnm.Print_Area" localSheetId="16">'15'!$A$1:$T$8</definedName>
    <definedName name="_xlnm.Print_Area" localSheetId="17">'16'!$A$1:$R$90</definedName>
    <definedName name="_xlnm.Print_Area" localSheetId="18">'17'!$A$1:$T$8</definedName>
    <definedName name="_xlnm.Print_Area" localSheetId="19">'18'!$A$1:$R$96</definedName>
    <definedName name="_xlnm.Print_Area" localSheetId="20">'19'!$A$1:$T$8</definedName>
    <definedName name="_xlnm.Print_Area" localSheetId="3">'2'!$A$1:$AK$68</definedName>
    <definedName name="_xlnm.Print_Area" localSheetId="21">'20'!$A$1:$R$84</definedName>
    <definedName name="_xlnm.Print_Area" localSheetId="4">'3'!$A$1:$AK$68</definedName>
    <definedName name="_xlnm.Print_Area" localSheetId="5">'4'!$A$1:$S$19</definedName>
    <definedName name="_xlnm.Print_Area" localSheetId="7">'6'!$A$1:$S$96</definedName>
    <definedName name="_xlnm.Print_Area" localSheetId="9">'8'!$A$1:$R$96</definedName>
    <definedName name="_xlnm.Print_Area" localSheetId="0">Indice!$B$1:$N$19</definedName>
    <definedName name="Z_D2454DF7_9151_402B_B9E4_208D72282370_.wvu.Cols" localSheetId="22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1" hidden="1">'10'!$A$1:$R$96</definedName>
    <definedName name="Z_D2454DF7_9151_402B_B9E4_208D72282370_.wvu.PrintArea" localSheetId="13" hidden="1">'12'!$A$1:$R$96</definedName>
    <definedName name="Z_D2454DF7_9151_402B_B9E4_208D72282370_.wvu.PrintArea" localSheetId="15" hidden="1">'14'!$A$1:$R$96</definedName>
    <definedName name="Z_D2454DF7_9151_402B_B9E4_208D72282370_.wvu.PrintArea" localSheetId="16" hidden="1">'15'!$A$1:$T$8</definedName>
    <definedName name="Z_D2454DF7_9151_402B_B9E4_208D72282370_.wvu.PrintArea" localSheetId="17" hidden="1">'16'!$A$1:$R$90</definedName>
    <definedName name="Z_D2454DF7_9151_402B_B9E4_208D72282370_.wvu.PrintArea" localSheetId="18" hidden="1">'17'!$A$1:$T$8</definedName>
    <definedName name="Z_D2454DF7_9151_402B_B9E4_208D72282370_.wvu.PrintArea" localSheetId="19" hidden="1">'18'!$A$1:$R$96</definedName>
    <definedName name="Z_D2454DF7_9151_402B_B9E4_208D72282370_.wvu.PrintArea" localSheetId="20" hidden="1">'19'!$A$1:$T$8</definedName>
    <definedName name="Z_D2454DF7_9151_402B_B9E4_208D72282370_.wvu.PrintArea" localSheetId="21" hidden="1">'20'!$A$1:$R$84</definedName>
    <definedName name="Z_D2454DF7_9151_402B_B9E4_208D72282370_.wvu.PrintArea" localSheetId="5" hidden="1">'4'!$A$1:$S$58</definedName>
    <definedName name="Z_D2454DF7_9151_402B_B9E4_208D72282370_.wvu.PrintArea" localSheetId="7" hidden="1">'6'!$A$1:$R$96</definedName>
    <definedName name="Z_D2454DF7_9151_402B_B9E4_208D72282370_.wvu.PrintArea" localSheetId="9" hidden="1">'8'!$A$1:$R$96</definedName>
    <definedName name="Z_D2454DF7_9151_402B_B9E4_208D72282370_.wvu.PrintArea" localSheetId="0" hidden="1">Indice!$B$1:$N$19</definedName>
  </definedNames>
  <calcPr calcId="152511"/>
  <customWorkbookViews>
    <customWorkbookView name="Maria João Lima - Vista pessoal" guid="{D2454DF7-9151-402B-B9E4-208D72282370}" mergeInterval="0" personalView="1" maximized="1" windowWidth="1436" windowHeight="675" activeSheetId="23"/>
  </customWorkbookViews>
</workbook>
</file>

<file path=xl/calcChain.xml><?xml version="1.0" encoding="utf-8"?>
<calcChain xmlns="http://schemas.openxmlformats.org/spreadsheetml/2006/main">
  <c r="Q30" i="58" l="1"/>
  <c r="Q19" i="58"/>
  <c r="Q8" i="58"/>
  <c r="Q28" i="58"/>
  <c r="Q17" i="58"/>
  <c r="Q6" i="58"/>
  <c r="P63" i="75"/>
  <c r="Q63" i="75"/>
  <c r="R63" i="75"/>
  <c r="S63" i="75"/>
  <c r="T63" i="75"/>
  <c r="U63" i="75"/>
  <c r="V63" i="75"/>
  <c r="W63" i="75"/>
  <c r="X63" i="75"/>
  <c r="O63" i="75"/>
  <c r="C63" i="75"/>
  <c r="D63" i="75"/>
  <c r="E63" i="75"/>
  <c r="F63" i="75"/>
  <c r="G63" i="75"/>
  <c r="H63" i="75"/>
  <c r="I63" i="75"/>
  <c r="J63" i="75"/>
  <c r="K63" i="75"/>
  <c r="B63" i="75"/>
  <c r="P41" i="75"/>
  <c r="Q41" i="75"/>
  <c r="R41" i="75"/>
  <c r="S41" i="75"/>
  <c r="T41" i="75"/>
  <c r="U41" i="75"/>
  <c r="V41" i="75"/>
  <c r="W41" i="75"/>
  <c r="X41" i="75"/>
  <c r="O41" i="75"/>
  <c r="C41" i="75"/>
  <c r="D41" i="75"/>
  <c r="E41" i="75"/>
  <c r="F41" i="75"/>
  <c r="G41" i="75"/>
  <c r="H41" i="75"/>
  <c r="I41" i="75"/>
  <c r="J41" i="75"/>
  <c r="K41" i="75"/>
  <c r="B41" i="75"/>
  <c r="K20" i="75"/>
  <c r="P19" i="75"/>
  <c r="Q19" i="75"/>
  <c r="R19" i="75"/>
  <c r="S19" i="75"/>
  <c r="T19" i="75"/>
  <c r="U19" i="75"/>
  <c r="V19" i="75"/>
  <c r="W19" i="75"/>
  <c r="X19" i="75"/>
  <c r="O19" i="75"/>
  <c r="C19" i="75"/>
  <c r="D19" i="75"/>
  <c r="E19" i="75"/>
  <c r="F19" i="75"/>
  <c r="G19" i="75"/>
  <c r="H19" i="75"/>
  <c r="I19" i="75"/>
  <c r="J19" i="75"/>
  <c r="K19" i="75"/>
  <c r="B19" i="75"/>
  <c r="P41" i="60"/>
  <c r="Q41" i="60"/>
  <c r="R41" i="60"/>
  <c r="S41" i="60"/>
  <c r="T41" i="60"/>
  <c r="U41" i="60"/>
  <c r="V41" i="60"/>
  <c r="W41" i="60"/>
  <c r="X41" i="60"/>
  <c r="O41" i="60"/>
  <c r="C41" i="60"/>
  <c r="D41" i="60"/>
  <c r="E41" i="60"/>
  <c r="F41" i="60"/>
  <c r="G41" i="60"/>
  <c r="H41" i="60"/>
  <c r="I41" i="60"/>
  <c r="J41" i="60"/>
  <c r="K41" i="60"/>
  <c r="B41" i="60"/>
  <c r="P63" i="60"/>
  <c r="Q63" i="60"/>
  <c r="R63" i="60"/>
  <c r="S63" i="60"/>
  <c r="T63" i="60"/>
  <c r="U63" i="60"/>
  <c r="V63" i="60"/>
  <c r="W63" i="60"/>
  <c r="X63" i="60"/>
  <c r="O63" i="60"/>
  <c r="C63" i="60"/>
  <c r="D63" i="60"/>
  <c r="E63" i="60"/>
  <c r="F63" i="60"/>
  <c r="G63" i="60"/>
  <c r="H63" i="60"/>
  <c r="I63" i="60"/>
  <c r="J63" i="60"/>
  <c r="K63" i="60"/>
  <c r="B63" i="60"/>
  <c r="P19" i="60"/>
  <c r="Q19" i="60"/>
  <c r="R19" i="60"/>
  <c r="S19" i="60"/>
  <c r="T19" i="60"/>
  <c r="U19" i="60"/>
  <c r="V19" i="60"/>
  <c r="W19" i="60"/>
  <c r="X19" i="60"/>
  <c r="O19" i="60"/>
  <c r="C19" i="60"/>
  <c r="D19" i="60"/>
  <c r="E19" i="60"/>
  <c r="F19" i="60"/>
  <c r="G19" i="60"/>
  <c r="H19" i="60"/>
  <c r="I19" i="60"/>
  <c r="J19" i="60"/>
  <c r="K19" i="60"/>
  <c r="B19" i="60"/>
  <c r="P74" i="70"/>
  <c r="Q74" i="70"/>
  <c r="R74" i="70"/>
  <c r="P75" i="70"/>
  <c r="Q75" i="70"/>
  <c r="R75" i="70" s="1"/>
  <c r="P76" i="70"/>
  <c r="Q76" i="70"/>
  <c r="R76" i="70" s="1"/>
  <c r="Q77" i="70"/>
  <c r="P78" i="70"/>
  <c r="Q78" i="70"/>
  <c r="R78" i="70" s="1"/>
  <c r="P79" i="70"/>
  <c r="Q79" i="70"/>
  <c r="R79" i="70"/>
  <c r="P80" i="70"/>
  <c r="Q80" i="70"/>
  <c r="R80" i="70" s="1"/>
  <c r="Q81" i="70"/>
  <c r="M75" i="70"/>
  <c r="M76" i="70"/>
  <c r="M78" i="70"/>
  <c r="M79" i="70"/>
  <c r="M80" i="70"/>
  <c r="F75" i="70"/>
  <c r="F76" i="70"/>
  <c r="F78" i="70"/>
  <c r="F79" i="70"/>
  <c r="F80" i="70"/>
  <c r="M92" i="68"/>
  <c r="N92" i="68"/>
  <c r="M93" i="68"/>
  <c r="N93" i="68"/>
  <c r="P92" i="68"/>
  <c r="Q92" i="68"/>
  <c r="R92" i="68"/>
  <c r="P93" i="68"/>
  <c r="Q93" i="68"/>
  <c r="R93" i="68" s="1"/>
  <c r="F92" i="68"/>
  <c r="G92" i="68"/>
  <c r="F93" i="68"/>
  <c r="G93" i="68"/>
  <c r="P66" i="66"/>
  <c r="Q66" i="66"/>
  <c r="R66" i="66" s="1"/>
  <c r="P67" i="66"/>
  <c r="Q67" i="66"/>
  <c r="R67" i="66" s="1"/>
  <c r="P68" i="66"/>
  <c r="Q68" i="66"/>
  <c r="R68" i="66" s="1"/>
  <c r="P69" i="66"/>
  <c r="Q69" i="66"/>
  <c r="R69" i="66" s="1"/>
  <c r="P70" i="66"/>
  <c r="Q70" i="66"/>
  <c r="R70" i="66" s="1"/>
  <c r="P71" i="66"/>
  <c r="Q71" i="66"/>
  <c r="R71" i="66" s="1"/>
  <c r="P72" i="66"/>
  <c r="Q72" i="66"/>
  <c r="R72" i="66" s="1"/>
  <c r="P73" i="66"/>
  <c r="Q73" i="66"/>
  <c r="R73" i="66" s="1"/>
  <c r="P74" i="66"/>
  <c r="Q74" i="66"/>
  <c r="P75" i="66"/>
  <c r="Q75" i="66"/>
  <c r="R75" i="66" s="1"/>
  <c r="P76" i="66"/>
  <c r="Q76" i="66"/>
  <c r="R76" i="66" s="1"/>
  <c r="P77" i="66"/>
  <c r="Q77" i="66"/>
  <c r="R77" i="66" s="1"/>
  <c r="P78" i="66"/>
  <c r="Q78" i="66"/>
  <c r="M66" i="66"/>
  <c r="M67" i="66"/>
  <c r="M68" i="66"/>
  <c r="M69" i="66"/>
  <c r="M70" i="66"/>
  <c r="M71" i="66"/>
  <c r="M72" i="66"/>
  <c r="M73" i="66"/>
  <c r="M74" i="66"/>
  <c r="M75" i="66"/>
  <c r="M76" i="66"/>
  <c r="M77" i="66"/>
  <c r="M78" i="66"/>
  <c r="F66" i="66"/>
  <c r="F67" i="66"/>
  <c r="F68" i="66"/>
  <c r="F69" i="66"/>
  <c r="F70" i="66"/>
  <c r="F71" i="66"/>
  <c r="F72" i="66"/>
  <c r="F73" i="66"/>
  <c r="F74" i="66"/>
  <c r="F75" i="66"/>
  <c r="F76" i="66"/>
  <c r="F77" i="66"/>
  <c r="F78" i="66"/>
  <c r="P42" i="66"/>
  <c r="Q42" i="66"/>
  <c r="R42" i="66" s="1"/>
  <c r="P43" i="66"/>
  <c r="Q43" i="66"/>
  <c r="R43" i="66"/>
  <c r="P44" i="66"/>
  <c r="Q44" i="66"/>
  <c r="R44" i="66" s="1"/>
  <c r="P45" i="66"/>
  <c r="Q45" i="66"/>
  <c r="R45" i="66"/>
  <c r="P46" i="66"/>
  <c r="Q46" i="66"/>
  <c r="R46" i="66" s="1"/>
  <c r="P47" i="66"/>
  <c r="Q47" i="66"/>
  <c r="R47" i="66"/>
  <c r="P48" i="66"/>
  <c r="Q48" i="66"/>
  <c r="R48" i="66" s="1"/>
  <c r="P49" i="66"/>
  <c r="Q49" i="66"/>
  <c r="R49" i="66"/>
  <c r="P50" i="66"/>
  <c r="Q50" i="66"/>
  <c r="R50" i="66" s="1"/>
  <c r="P51" i="66"/>
  <c r="Q51" i="66"/>
  <c r="R51" i="66"/>
  <c r="P52" i="66"/>
  <c r="Q52" i="66"/>
  <c r="R52" i="66" s="1"/>
  <c r="P53" i="66"/>
  <c r="Q53" i="66"/>
  <c r="R53" i="66"/>
  <c r="P54" i="66"/>
  <c r="Q54" i="66"/>
  <c r="R54" i="66" s="1"/>
  <c r="M42" i="66"/>
  <c r="N42" i="66"/>
  <c r="M43" i="66"/>
  <c r="N43" i="66"/>
  <c r="M44" i="66"/>
  <c r="N44" i="66"/>
  <c r="M45" i="66"/>
  <c r="N45" i="66"/>
  <c r="M46" i="66"/>
  <c r="N46" i="66"/>
  <c r="M47" i="66"/>
  <c r="N47" i="66"/>
  <c r="M48" i="66"/>
  <c r="N48" i="66"/>
  <c r="M49" i="66"/>
  <c r="N49" i="66"/>
  <c r="M50" i="66"/>
  <c r="N50" i="66"/>
  <c r="M51" i="66"/>
  <c r="N51" i="66"/>
  <c r="M52" i="66"/>
  <c r="N52" i="66"/>
  <c r="M53" i="66"/>
  <c r="N53" i="66"/>
  <c r="M54" i="66"/>
  <c r="N54" i="66"/>
  <c r="F54" i="66"/>
  <c r="G54" i="66"/>
  <c r="F55" i="66"/>
  <c r="G55" i="66"/>
  <c r="F42" i="66"/>
  <c r="G42" i="66"/>
  <c r="F43" i="66"/>
  <c r="G43" i="66"/>
  <c r="F44" i="66"/>
  <c r="G44" i="66"/>
  <c r="M13" i="66"/>
  <c r="P13" i="66"/>
  <c r="Q13" i="66"/>
  <c r="R13" i="66" s="1"/>
  <c r="M14" i="66"/>
  <c r="P14" i="66"/>
  <c r="Q14" i="66"/>
  <c r="R14" i="66"/>
  <c r="M15" i="66"/>
  <c r="P15" i="66"/>
  <c r="Q15" i="66"/>
  <c r="R15" i="66" s="1"/>
  <c r="M16" i="66"/>
  <c r="P16" i="66"/>
  <c r="Q16" i="66"/>
  <c r="R16" i="66"/>
  <c r="M17" i="66"/>
  <c r="P17" i="66"/>
  <c r="Q17" i="66"/>
  <c r="R17" i="66" s="1"/>
  <c r="F13" i="66"/>
  <c r="F14" i="66"/>
  <c r="F15" i="66"/>
  <c r="F16" i="66"/>
  <c r="F17" i="66"/>
  <c r="F86" i="48"/>
  <c r="F87" i="48"/>
  <c r="F88" i="48"/>
  <c r="M86" i="48"/>
  <c r="P86" i="48"/>
  <c r="Q86" i="48"/>
  <c r="R86" i="48" s="1"/>
  <c r="M87" i="48"/>
  <c r="P87" i="48"/>
  <c r="Q87" i="48"/>
  <c r="R87" i="48"/>
  <c r="M93" i="47"/>
  <c r="N93" i="47"/>
  <c r="P93" i="47"/>
  <c r="Q93" i="47"/>
  <c r="R93" i="47" s="1"/>
  <c r="M94" i="47"/>
  <c r="N94" i="47"/>
  <c r="P94" i="47"/>
  <c r="Q94" i="47"/>
  <c r="R94" i="47"/>
  <c r="F93" i="47"/>
  <c r="G93" i="47"/>
  <c r="F94" i="47"/>
  <c r="G94" i="47"/>
  <c r="P60" i="47"/>
  <c r="Q60" i="47"/>
  <c r="R60" i="47" s="1"/>
  <c r="M60" i="47"/>
  <c r="N60" i="47"/>
  <c r="F60" i="47"/>
  <c r="G60" i="47"/>
  <c r="F61" i="47"/>
  <c r="G61" i="47"/>
  <c r="M15" i="74"/>
  <c r="L15" i="74"/>
  <c r="F15" i="74"/>
  <c r="E15" i="74"/>
  <c r="M15" i="73"/>
  <c r="L15" i="73"/>
  <c r="F15" i="73"/>
  <c r="E15" i="73"/>
  <c r="M15" i="72"/>
  <c r="L15" i="72"/>
  <c r="F15" i="72"/>
  <c r="E15" i="72"/>
  <c r="R78" i="66" l="1"/>
  <c r="R74" i="66"/>
  <c r="AJ52" i="75"/>
  <c r="AJ53" i="75"/>
  <c r="M67" i="70" l="1"/>
  <c r="P67" i="70"/>
  <c r="Q67" i="70"/>
  <c r="M68" i="70"/>
  <c r="P68" i="70"/>
  <c r="Q68" i="70"/>
  <c r="R68" i="70" s="1"/>
  <c r="M69" i="70"/>
  <c r="P69" i="70"/>
  <c r="Q69" i="70"/>
  <c r="M70" i="70"/>
  <c r="P70" i="70"/>
  <c r="Q70" i="70"/>
  <c r="R70" i="70" s="1"/>
  <c r="M71" i="70"/>
  <c r="P71" i="70"/>
  <c r="Q71" i="70"/>
  <c r="M72" i="70"/>
  <c r="P72" i="70"/>
  <c r="Q72" i="70"/>
  <c r="R72" i="70" s="1"/>
  <c r="M73" i="70"/>
  <c r="P73" i="70"/>
  <c r="Q73" i="70"/>
  <c r="M74" i="70"/>
  <c r="M82" i="70"/>
  <c r="P82" i="70"/>
  <c r="Q82" i="70"/>
  <c r="F67" i="70"/>
  <c r="F68" i="70"/>
  <c r="F69" i="70"/>
  <c r="F70" i="70"/>
  <c r="F71" i="70"/>
  <c r="F72" i="70"/>
  <c r="F73" i="70"/>
  <c r="F74" i="70"/>
  <c r="F82" i="70"/>
  <c r="M50" i="70"/>
  <c r="P50" i="70"/>
  <c r="Q50" i="70"/>
  <c r="M51" i="70"/>
  <c r="P51" i="70"/>
  <c r="Q51" i="70"/>
  <c r="R51" i="70" s="1"/>
  <c r="M52" i="70"/>
  <c r="P52" i="70"/>
  <c r="Q52" i="70"/>
  <c r="M53" i="70"/>
  <c r="P53" i="70"/>
  <c r="Q53" i="70"/>
  <c r="M54" i="70"/>
  <c r="P54" i="70"/>
  <c r="Q54" i="70"/>
  <c r="F50" i="70"/>
  <c r="F51" i="70"/>
  <c r="F52" i="70"/>
  <c r="F53" i="70"/>
  <c r="F54" i="70"/>
  <c r="M18" i="70"/>
  <c r="P18" i="70"/>
  <c r="Q18" i="70"/>
  <c r="R18" i="70" s="1"/>
  <c r="M19" i="70"/>
  <c r="P19" i="70"/>
  <c r="Q19" i="70"/>
  <c r="M20" i="70"/>
  <c r="P20" i="70"/>
  <c r="Q20" i="70"/>
  <c r="R20" i="70" s="1"/>
  <c r="M21" i="70"/>
  <c r="P21" i="70"/>
  <c r="Q21" i="70"/>
  <c r="M22" i="70"/>
  <c r="P22" i="70"/>
  <c r="Q22" i="70"/>
  <c r="M23" i="70"/>
  <c r="P23" i="70"/>
  <c r="Q23" i="70"/>
  <c r="R23" i="70"/>
  <c r="M24" i="70"/>
  <c r="P24" i="70"/>
  <c r="Q24" i="70"/>
  <c r="M25" i="70"/>
  <c r="P25" i="70"/>
  <c r="Q25" i="70"/>
  <c r="R25" i="70" s="1"/>
  <c r="M26" i="70"/>
  <c r="P26" i="70"/>
  <c r="Q26" i="70"/>
  <c r="M27" i="70"/>
  <c r="P27" i="70"/>
  <c r="Q27" i="70"/>
  <c r="R27" i="70" s="1"/>
  <c r="M28" i="70"/>
  <c r="P28" i="70"/>
  <c r="Q28" i="70"/>
  <c r="M29" i="70"/>
  <c r="P29" i="70"/>
  <c r="Q29" i="70"/>
  <c r="M30" i="70"/>
  <c r="P30" i="70"/>
  <c r="Q30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30" i="70"/>
  <c r="F31" i="70"/>
  <c r="M85" i="68"/>
  <c r="P85" i="68"/>
  <c r="Q85" i="68"/>
  <c r="M86" i="68"/>
  <c r="P86" i="68"/>
  <c r="Q86" i="68"/>
  <c r="M87" i="68"/>
  <c r="P87" i="68"/>
  <c r="Q87" i="68"/>
  <c r="M88" i="68"/>
  <c r="P88" i="68"/>
  <c r="Q88" i="68"/>
  <c r="M89" i="68"/>
  <c r="P89" i="68"/>
  <c r="Q89" i="68"/>
  <c r="M90" i="68"/>
  <c r="P90" i="68"/>
  <c r="Q90" i="68"/>
  <c r="R90" i="68" s="1"/>
  <c r="M91" i="68"/>
  <c r="P91" i="68"/>
  <c r="Q91" i="68"/>
  <c r="F85" i="68"/>
  <c r="F86" i="68"/>
  <c r="F87" i="68"/>
  <c r="F88" i="68"/>
  <c r="F89" i="68"/>
  <c r="F90" i="68"/>
  <c r="F91" i="68"/>
  <c r="M79" i="66"/>
  <c r="P79" i="66"/>
  <c r="Q79" i="66"/>
  <c r="M80" i="66"/>
  <c r="P80" i="66"/>
  <c r="Q80" i="66"/>
  <c r="Q81" i="66"/>
  <c r="M82" i="66"/>
  <c r="P82" i="66"/>
  <c r="Q82" i="66"/>
  <c r="M83" i="66"/>
  <c r="P83" i="66"/>
  <c r="Q83" i="66"/>
  <c r="M84" i="66"/>
  <c r="P84" i="66"/>
  <c r="Q84" i="66"/>
  <c r="M85" i="66"/>
  <c r="P85" i="66"/>
  <c r="Q85" i="66"/>
  <c r="M86" i="66"/>
  <c r="P86" i="66"/>
  <c r="Q86" i="66"/>
  <c r="M87" i="66"/>
  <c r="P87" i="66"/>
  <c r="Q87" i="66"/>
  <c r="M88" i="66"/>
  <c r="P88" i="66"/>
  <c r="Q88" i="66"/>
  <c r="F79" i="66"/>
  <c r="F80" i="66"/>
  <c r="F82" i="66"/>
  <c r="F83" i="66"/>
  <c r="F84" i="66"/>
  <c r="F85" i="66"/>
  <c r="F86" i="66"/>
  <c r="F87" i="66"/>
  <c r="F88" i="66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D83" i="66"/>
  <c r="D84" i="66"/>
  <c r="D85" i="66"/>
  <c r="D86" i="66"/>
  <c r="D87" i="66"/>
  <c r="D88" i="66"/>
  <c r="F45" i="66"/>
  <c r="F46" i="66"/>
  <c r="F47" i="66"/>
  <c r="F48" i="66"/>
  <c r="F49" i="66"/>
  <c r="F50" i="66"/>
  <c r="F51" i="66"/>
  <c r="F52" i="66"/>
  <c r="F53" i="66"/>
  <c r="M18" i="66"/>
  <c r="P18" i="66"/>
  <c r="Q18" i="66"/>
  <c r="M19" i="66"/>
  <c r="P19" i="66"/>
  <c r="Q19" i="66"/>
  <c r="M20" i="66"/>
  <c r="P20" i="66"/>
  <c r="Q20" i="66"/>
  <c r="M21" i="66"/>
  <c r="P21" i="66"/>
  <c r="Q21" i="66"/>
  <c r="M22" i="66"/>
  <c r="P22" i="66"/>
  <c r="Q22" i="66"/>
  <c r="R22" i="66" s="1"/>
  <c r="M23" i="66"/>
  <c r="P23" i="66"/>
  <c r="Q23" i="66"/>
  <c r="M24" i="66"/>
  <c r="P24" i="66"/>
  <c r="Q24" i="66"/>
  <c r="M25" i="66"/>
  <c r="P25" i="66"/>
  <c r="Q25" i="66"/>
  <c r="R25" i="66"/>
  <c r="M26" i="66"/>
  <c r="P26" i="66"/>
  <c r="Q26" i="66"/>
  <c r="M27" i="66"/>
  <c r="P27" i="66"/>
  <c r="Q27" i="66"/>
  <c r="R27" i="66" s="1"/>
  <c r="M28" i="66"/>
  <c r="P28" i="66"/>
  <c r="Q28" i="66"/>
  <c r="M29" i="66"/>
  <c r="P29" i="66"/>
  <c r="Q29" i="66"/>
  <c r="R29" i="66" s="1"/>
  <c r="M30" i="66"/>
  <c r="P30" i="66"/>
  <c r="Q30" i="66"/>
  <c r="M31" i="66"/>
  <c r="P31" i="66"/>
  <c r="Q31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30" i="66"/>
  <c r="F31" i="66"/>
  <c r="M88" i="48"/>
  <c r="P88" i="48"/>
  <c r="Q88" i="48"/>
  <c r="M89" i="48"/>
  <c r="P89" i="48"/>
  <c r="Q89" i="48"/>
  <c r="M90" i="48"/>
  <c r="P90" i="48"/>
  <c r="Q90" i="48"/>
  <c r="M91" i="48"/>
  <c r="P91" i="48"/>
  <c r="Q91" i="48"/>
  <c r="M92" i="48"/>
  <c r="P92" i="48"/>
  <c r="Q92" i="48"/>
  <c r="M93" i="48"/>
  <c r="P93" i="48"/>
  <c r="Q93" i="48"/>
  <c r="M94" i="48"/>
  <c r="P94" i="48"/>
  <c r="Q94" i="48"/>
  <c r="F89" i="48"/>
  <c r="F90" i="48"/>
  <c r="F91" i="48"/>
  <c r="F92" i="48"/>
  <c r="F93" i="48"/>
  <c r="F94" i="48"/>
  <c r="M55" i="48"/>
  <c r="P55" i="48"/>
  <c r="Q55" i="48"/>
  <c r="M56" i="48"/>
  <c r="P56" i="48"/>
  <c r="Q56" i="48"/>
  <c r="F55" i="48"/>
  <c r="F56" i="48"/>
  <c r="P28" i="48"/>
  <c r="Q28" i="48"/>
  <c r="M28" i="48"/>
  <c r="F28" i="48"/>
  <c r="P81" i="47"/>
  <c r="Q81" i="47"/>
  <c r="P82" i="47"/>
  <c r="Q82" i="47"/>
  <c r="P83" i="47"/>
  <c r="Q83" i="47"/>
  <c r="P84" i="47"/>
  <c r="Q84" i="47"/>
  <c r="P85" i="47"/>
  <c r="Q85" i="47"/>
  <c r="P86" i="47"/>
  <c r="Q86" i="47"/>
  <c r="P87" i="47"/>
  <c r="Q87" i="47"/>
  <c r="P88" i="47"/>
  <c r="Q88" i="47"/>
  <c r="P89" i="47"/>
  <c r="Q89" i="47"/>
  <c r="P90" i="47"/>
  <c r="Q90" i="47"/>
  <c r="P91" i="47"/>
  <c r="Q91" i="47"/>
  <c r="P92" i="47"/>
  <c r="Q92" i="47"/>
  <c r="M81" i="47"/>
  <c r="M82" i="47"/>
  <c r="M83" i="47"/>
  <c r="M84" i="47"/>
  <c r="M85" i="47"/>
  <c r="M86" i="47"/>
  <c r="M87" i="47"/>
  <c r="M88" i="47"/>
  <c r="M89" i="47"/>
  <c r="M90" i="47"/>
  <c r="M91" i="47"/>
  <c r="M92" i="47"/>
  <c r="F81" i="47"/>
  <c r="F82" i="47"/>
  <c r="F83" i="47"/>
  <c r="F84" i="47"/>
  <c r="F85" i="47"/>
  <c r="F86" i="47"/>
  <c r="F87" i="47"/>
  <c r="F88" i="47"/>
  <c r="F89" i="47"/>
  <c r="F90" i="47"/>
  <c r="F91" i="47"/>
  <c r="F92" i="47"/>
  <c r="M55" i="47"/>
  <c r="P55" i="47"/>
  <c r="Q55" i="47"/>
  <c r="M56" i="47"/>
  <c r="P56" i="47"/>
  <c r="Q56" i="47"/>
  <c r="M57" i="47"/>
  <c r="P57" i="47"/>
  <c r="Q57" i="47"/>
  <c r="M58" i="47"/>
  <c r="P58" i="47"/>
  <c r="Q58" i="47"/>
  <c r="M59" i="47"/>
  <c r="P59" i="47"/>
  <c r="Q59" i="47"/>
  <c r="F55" i="47"/>
  <c r="F56" i="47"/>
  <c r="F57" i="47"/>
  <c r="F58" i="47"/>
  <c r="F59" i="47"/>
  <c r="P31" i="47"/>
  <c r="Q31" i="47"/>
  <c r="R31" i="47" s="1"/>
  <c r="M31" i="47"/>
  <c r="F31" i="47"/>
  <c r="M82" i="46"/>
  <c r="P82" i="46"/>
  <c r="Q82" i="46"/>
  <c r="M83" i="46"/>
  <c r="P83" i="46"/>
  <c r="Q83" i="46"/>
  <c r="M84" i="46"/>
  <c r="P84" i="46"/>
  <c r="Q84" i="46"/>
  <c r="M85" i="46"/>
  <c r="P85" i="46"/>
  <c r="Q85" i="46"/>
  <c r="M86" i="46"/>
  <c r="P86" i="46"/>
  <c r="Q86" i="46"/>
  <c r="M87" i="46"/>
  <c r="P87" i="46"/>
  <c r="Q87" i="46"/>
  <c r="M88" i="46"/>
  <c r="P88" i="46"/>
  <c r="Q88" i="46"/>
  <c r="M89" i="46"/>
  <c r="P89" i="46"/>
  <c r="Q89" i="46"/>
  <c r="M90" i="46"/>
  <c r="P90" i="46"/>
  <c r="Q90" i="46"/>
  <c r="M91" i="46"/>
  <c r="P91" i="46"/>
  <c r="Q91" i="46"/>
  <c r="M92" i="46"/>
  <c r="P92" i="46"/>
  <c r="Q92" i="46"/>
  <c r="M93" i="46"/>
  <c r="P93" i="46"/>
  <c r="Q93" i="46"/>
  <c r="F82" i="46"/>
  <c r="F83" i="46"/>
  <c r="F84" i="46"/>
  <c r="F85" i="46"/>
  <c r="F86" i="46"/>
  <c r="F87" i="46"/>
  <c r="F88" i="46"/>
  <c r="F89" i="46"/>
  <c r="F90" i="46"/>
  <c r="F91" i="46"/>
  <c r="F92" i="46"/>
  <c r="F93" i="46"/>
  <c r="P59" i="46"/>
  <c r="Q59" i="46"/>
  <c r="P60" i="46"/>
  <c r="Q60" i="46"/>
  <c r="M59" i="46"/>
  <c r="M60" i="46"/>
  <c r="F59" i="46"/>
  <c r="F60" i="46"/>
  <c r="P87" i="36"/>
  <c r="Q87" i="36"/>
  <c r="P88" i="36"/>
  <c r="Q88" i="36"/>
  <c r="P89" i="36"/>
  <c r="Q89" i="36"/>
  <c r="P90" i="36"/>
  <c r="Q90" i="36"/>
  <c r="P91" i="36"/>
  <c r="Q91" i="36"/>
  <c r="P92" i="36"/>
  <c r="Q92" i="36"/>
  <c r="P93" i="36"/>
  <c r="Q93" i="36"/>
  <c r="M87" i="36"/>
  <c r="M88" i="36"/>
  <c r="M89" i="36"/>
  <c r="M90" i="36"/>
  <c r="M91" i="36"/>
  <c r="M92" i="36"/>
  <c r="M93" i="36"/>
  <c r="F87" i="36"/>
  <c r="F88" i="36"/>
  <c r="F89" i="36"/>
  <c r="F90" i="36"/>
  <c r="F91" i="36"/>
  <c r="F92" i="36"/>
  <c r="F93" i="36"/>
  <c r="F94" i="36"/>
  <c r="M89" i="3"/>
  <c r="P89" i="3"/>
  <c r="Q89" i="3"/>
  <c r="M90" i="3"/>
  <c r="P90" i="3"/>
  <c r="Q90" i="3"/>
  <c r="M91" i="3"/>
  <c r="P91" i="3"/>
  <c r="Q91" i="3"/>
  <c r="M92" i="3"/>
  <c r="P92" i="3"/>
  <c r="Q92" i="3"/>
  <c r="M93" i="3"/>
  <c r="P93" i="3"/>
  <c r="Q93" i="3"/>
  <c r="M94" i="3"/>
  <c r="P94" i="3"/>
  <c r="Q94" i="3"/>
  <c r="F89" i="3"/>
  <c r="F90" i="3"/>
  <c r="F91" i="3"/>
  <c r="F92" i="3"/>
  <c r="F93" i="3"/>
  <c r="F94" i="3"/>
  <c r="M15" i="71"/>
  <c r="L15" i="71"/>
  <c r="F15" i="71"/>
  <c r="E15" i="71"/>
  <c r="M15" i="34"/>
  <c r="L15" i="34"/>
  <c r="F15" i="34"/>
  <c r="E15" i="34"/>
  <c r="R53" i="70" l="1"/>
  <c r="R50" i="70"/>
  <c r="R88" i="66"/>
  <c r="R92" i="48"/>
  <c r="R56" i="48"/>
  <c r="R28" i="48"/>
  <c r="R56" i="47"/>
  <c r="R92" i="46"/>
  <c r="R90" i="46"/>
  <c r="R88" i="46"/>
  <c r="R86" i="46"/>
  <c r="R84" i="46"/>
  <c r="R82" i="46"/>
  <c r="R92" i="36"/>
  <c r="R90" i="36"/>
  <c r="R89" i="36"/>
  <c r="R88" i="36"/>
  <c r="R87" i="36"/>
  <c r="R92" i="3"/>
  <c r="R90" i="3"/>
  <c r="R82" i="70"/>
  <c r="R73" i="70"/>
  <c r="R71" i="70"/>
  <c r="R69" i="70"/>
  <c r="R67" i="70"/>
  <c r="R54" i="70"/>
  <c r="R52" i="70"/>
  <c r="R28" i="70"/>
  <c r="R29" i="70"/>
  <c r="R24" i="70"/>
  <c r="R21" i="70"/>
  <c r="R19" i="70"/>
  <c r="R89" i="68"/>
  <c r="R87" i="68"/>
  <c r="R85" i="68"/>
  <c r="R91" i="68"/>
  <c r="R88" i="68"/>
  <c r="R86" i="68"/>
  <c r="R87" i="66"/>
  <c r="R85" i="66"/>
  <c r="R84" i="66"/>
  <c r="R82" i="66"/>
  <c r="R80" i="66"/>
  <c r="R30" i="66"/>
  <c r="R21" i="66"/>
  <c r="R19" i="66"/>
  <c r="R31" i="66"/>
  <c r="R26" i="66"/>
  <c r="R23" i="66"/>
  <c r="R18" i="66"/>
  <c r="R94" i="48"/>
  <c r="R89" i="48"/>
  <c r="R93" i="48"/>
  <c r="R90" i="48"/>
  <c r="R88" i="48"/>
  <c r="R55" i="48"/>
  <c r="R92" i="47"/>
  <c r="R88" i="47"/>
  <c r="R86" i="47"/>
  <c r="R85" i="47"/>
  <c r="R84" i="47"/>
  <c r="R82" i="47"/>
  <c r="R81" i="47"/>
  <c r="R57" i="47"/>
  <c r="R58" i="47"/>
  <c r="R55" i="47"/>
  <c r="R93" i="46"/>
  <c r="R89" i="46"/>
  <c r="R87" i="46"/>
  <c r="R85" i="46"/>
  <c r="R83" i="46"/>
  <c r="R60" i="46"/>
  <c r="R59" i="46"/>
  <c r="R93" i="36"/>
  <c r="R93" i="3"/>
  <c r="R94" i="3"/>
  <c r="R89" i="3"/>
  <c r="R91" i="3"/>
  <c r="R91" i="36"/>
  <c r="R91" i="46"/>
  <c r="R59" i="47"/>
  <c r="R91" i="48"/>
  <c r="R28" i="66"/>
  <c r="R24" i="66"/>
  <c r="R20" i="66"/>
  <c r="R86" i="66"/>
  <c r="R83" i="66"/>
  <c r="R79" i="66"/>
  <c r="R30" i="70"/>
  <c r="R26" i="70"/>
  <c r="R22" i="70"/>
  <c r="R90" i="47"/>
  <c r="R89" i="47"/>
  <c r="R91" i="47"/>
  <c r="R87" i="47"/>
  <c r="R83" i="47"/>
  <c r="A19" i="75"/>
  <c r="A63" i="75" s="1"/>
  <c r="A63" i="60"/>
  <c r="A41" i="60"/>
  <c r="A41" i="75" l="1"/>
  <c r="M32" i="58"/>
  <c r="M31" i="58"/>
  <c r="M29" i="58"/>
  <c r="M20" i="58"/>
  <c r="M21" i="58"/>
  <c r="M10" i="58"/>
  <c r="M9" i="58"/>
  <c r="N24" i="75"/>
  <c r="J6" i="58"/>
  <c r="M7" i="58"/>
  <c r="AJ51" i="75"/>
  <c r="AJ61" i="75"/>
  <c r="AJ62" i="75"/>
  <c r="AJ67" i="75"/>
  <c r="AI51" i="75"/>
  <c r="AI52" i="75"/>
  <c r="AI53" i="75"/>
  <c r="AI54" i="75"/>
  <c r="AI55" i="75"/>
  <c r="AI56" i="75"/>
  <c r="AI57" i="75"/>
  <c r="AI58" i="75"/>
  <c r="AI59" i="75"/>
  <c r="AI60" i="75"/>
  <c r="AI61" i="75"/>
  <c r="AI62" i="75"/>
  <c r="AI63" i="75"/>
  <c r="W64" i="75"/>
  <c r="W65" i="75"/>
  <c r="W66" i="75"/>
  <c r="W67" i="75"/>
  <c r="J64" i="75"/>
  <c r="AI64" i="75" s="1"/>
  <c r="J65" i="75"/>
  <c r="AI65" i="75" s="1"/>
  <c r="J66" i="75"/>
  <c r="AI66" i="75" s="1"/>
  <c r="J67" i="75"/>
  <c r="AI67" i="75" s="1"/>
  <c r="K64" i="75"/>
  <c r="K65" i="75"/>
  <c r="K66" i="75"/>
  <c r="K67" i="75"/>
  <c r="AI29" i="75"/>
  <c r="AI30" i="75"/>
  <c r="AI31" i="75"/>
  <c r="AI32" i="75"/>
  <c r="AI33" i="75"/>
  <c r="AI34" i="75"/>
  <c r="AI35" i="75"/>
  <c r="AI36" i="75"/>
  <c r="AI37" i="75"/>
  <c r="AI38" i="75"/>
  <c r="AI39" i="75"/>
  <c r="AI40" i="75"/>
  <c r="W42" i="75"/>
  <c r="W43" i="75"/>
  <c r="W44" i="75"/>
  <c r="W45" i="75"/>
  <c r="AI41" i="75"/>
  <c r="J42" i="75"/>
  <c r="AI42" i="75" s="1"/>
  <c r="J43" i="75"/>
  <c r="J44" i="75"/>
  <c r="AI44" i="75" s="1"/>
  <c r="J45" i="75"/>
  <c r="AI7" i="75"/>
  <c r="AI8" i="75"/>
  <c r="AI9" i="75"/>
  <c r="AI10" i="75"/>
  <c r="AI11" i="75"/>
  <c r="AI12" i="75"/>
  <c r="AI13" i="75"/>
  <c r="AI14" i="75"/>
  <c r="AI15" i="75"/>
  <c r="AI16" i="75"/>
  <c r="AI17" i="75"/>
  <c r="AI18" i="75"/>
  <c r="W20" i="75"/>
  <c r="W21" i="75"/>
  <c r="W22" i="75"/>
  <c r="W23" i="75"/>
  <c r="AI19" i="75"/>
  <c r="J20" i="75"/>
  <c r="AI20" i="75" s="1"/>
  <c r="J21" i="75"/>
  <c r="AI21" i="75" s="1"/>
  <c r="J22" i="75"/>
  <c r="AI22" i="75" s="1"/>
  <c r="J23" i="75"/>
  <c r="J42" i="60"/>
  <c r="J43" i="60"/>
  <c r="J44" i="60"/>
  <c r="J45" i="60"/>
  <c r="W42" i="60"/>
  <c r="W43" i="60"/>
  <c r="AI43" i="60" s="1"/>
  <c r="W44" i="60"/>
  <c r="W45" i="60"/>
  <c r="AI45" i="60" s="1"/>
  <c r="AI29" i="60"/>
  <c r="AI30" i="60"/>
  <c r="AI31" i="60"/>
  <c r="AI32" i="60"/>
  <c r="AI33" i="60"/>
  <c r="AI34" i="60"/>
  <c r="AI35" i="60"/>
  <c r="AI36" i="60"/>
  <c r="AI37" i="60"/>
  <c r="AI38" i="60"/>
  <c r="AI39" i="60"/>
  <c r="AI40" i="60"/>
  <c r="AI42" i="60"/>
  <c r="AI44" i="60"/>
  <c r="AI7" i="60"/>
  <c r="AI8" i="60"/>
  <c r="AI9" i="60"/>
  <c r="AI10" i="60"/>
  <c r="AI11" i="60"/>
  <c r="AI12" i="60"/>
  <c r="AI13" i="60"/>
  <c r="AI14" i="60"/>
  <c r="AI15" i="60"/>
  <c r="AI16" i="60"/>
  <c r="AI17" i="60"/>
  <c r="AI18" i="60"/>
  <c r="AI19" i="60"/>
  <c r="J20" i="60"/>
  <c r="J21" i="60"/>
  <c r="J22" i="60"/>
  <c r="J23" i="60"/>
  <c r="W20" i="60"/>
  <c r="W21" i="60"/>
  <c r="W22" i="60"/>
  <c r="W23" i="60"/>
  <c r="J64" i="60"/>
  <c r="J65" i="60"/>
  <c r="J66" i="60"/>
  <c r="J67" i="60"/>
  <c r="W64" i="60"/>
  <c r="W65" i="60"/>
  <c r="AI65" i="60" s="1"/>
  <c r="W66" i="60"/>
  <c r="W67" i="60"/>
  <c r="AI67" i="60" s="1"/>
  <c r="AI51" i="60"/>
  <c r="AI52" i="60"/>
  <c r="AI53" i="60"/>
  <c r="AI54" i="60"/>
  <c r="AI55" i="60"/>
  <c r="AI56" i="60"/>
  <c r="AI57" i="60"/>
  <c r="AI58" i="60"/>
  <c r="AI59" i="60"/>
  <c r="AI60" i="60"/>
  <c r="AI61" i="60"/>
  <c r="AI62" i="60"/>
  <c r="AI63" i="60"/>
  <c r="AI66" i="60"/>
  <c r="AI41" i="60"/>
  <c r="B32" i="66"/>
  <c r="C32" i="66"/>
  <c r="AI45" i="75" l="1"/>
  <c r="AI23" i="75"/>
  <c r="AI23" i="60"/>
  <c r="AI43" i="75"/>
  <c r="AI64" i="60"/>
  <c r="AI21" i="60"/>
  <c r="AI22" i="60"/>
  <c r="AI20" i="60"/>
  <c r="AJ7" i="60"/>
  <c r="AJ8" i="60"/>
  <c r="AJ9" i="60"/>
  <c r="AJ10" i="60"/>
  <c r="AJ11" i="60"/>
  <c r="AJ12" i="60"/>
  <c r="AJ13" i="60"/>
  <c r="AJ14" i="60"/>
  <c r="AJ15" i="60"/>
  <c r="AJ16" i="60"/>
  <c r="AJ17" i="60"/>
  <c r="AJ18" i="60"/>
  <c r="AJ63" i="75" l="1"/>
  <c r="I32" i="66"/>
  <c r="J32" i="66"/>
  <c r="AJ19" i="60" l="1"/>
  <c r="L63" i="60"/>
  <c r="P54" i="48" l="1"/>
  <c r="Q54" i="48"/>
  <c r="M54" i="48"/>
  <c r="F54" i="48"/>
  <c r="R54" i="48" l="1"/>
  <c r="AK48" i="60"/>
  <c r="X67" i="75" l="1"/>
  <c r="V67" i="75"/>
  <c r="U67" i="75"/>
  <c r="T67" i="75"/>
  <c r="S67" i="75"/>
  <c r="R67" i="75"/>
  <c r="Q67" i="75"/>
  <c r="P67" i="75"/>
  <c r="O67" i="75"/>
  <c r="L67" i="75"/>
  <c r="I67" i="75"/>
  <c r="H67" i="75"/>
  <c r="G67" i="75"/>
  <c r="F67" i="75"/>
  <c r="E67" i="75"/>
  <c r="D67" i="75"/>
  <c r="C67" i="75"/>
  <c r="B67" i="75"/>
  <c r="X66" i="75"/>
  <c r="V66" i="75"/>
  <c r="AH66" i="75" s="1"/>
  <c r="U66" i="75"/>
  <c r="T66" i="75"/>
  <c r="AF66" i="75" s="1"/>
  <c r="S66" i="75"/>
  <c r="R66" i="75"/>
  <c r="AD66" i="75" s="1"/>
  <c r="Q66" i="75"/>
  <c r="P66" i="75"/>
  <c r="AB66" i="75" s="1"/>
  <c r="O66" i="75"/>
  <c r="L66" i="75"/>
  <c r="I66" i="75"/>
  <c r="H66" i="75"/>
  <c r="G66" i="75"/>
  <c r="F66" i="75"/>
  <c r="E66" i="75"/>
  <c r="D66" i="75"/>
  <c r="C66" i="75"/>
  <c r="B66" i="75"/>
  <c r="X65" i="75"/>
  <c r="V65" i="75"/>
  <c r="AH65" i="75" s="1"/>
  <c r="U65" i="75"/>
  <c r="T65" i="75"/>
  <c r="AF65" i="75" s="1"/>
  <c r="S65" i="75"/>
  <c r="R65" i="75"/>
  <c r="AD65" i="75" s="1"/>
  <c r="Q65" i="75"/>
  <c r="P65" i="75"/>
  <c r="AB65" i="75" s="1"/>
  <c r="O65" i="75"/>
  <c r="L65" i="75"/>
  <c r="I65" i="75"/>
  <c r="H65" i="75"/>
  <c r="G65" i="75"/>
  <c r="F65" i="75"/>
  <c r="E65" i="75"/>
  <c r="D65" i="75"/>
  <c r="C65" i="75"/>
  <c r="B65" i="75"/>
  <c r="X64" i="75"/>
  <c r="V64" i="75"/>
  <c r="U64" i="75"/>
  <c r="T64" i="75"/>
  <c r="S64" i="75"/>
  <c r="R64" i="75"/>
  <c r="Q64" i="75"/>
  <c r="P64" i="75"/>
  <c r="O64" i="75"/>
  <c r="I64" i="75"/>
  <c r="H64" i="75"/>
  <c r="G64" i="75"/>
  <c r="F64" i="75"/>
  <c r="E64" i="75"/>
  <c r="D64" i="75"/>
  <c r="C64" i="75"/>
  <c r="B64" i="75"/>
  <c r="AH62" i="75"/>
  <c r="AG62" i="75"/>
  <c r="AF62" i="75"/>
  <c r="AE62" i="75"/>
  <c r="AD62" i="75"/>
  <c r="AC62" i="75"/>
  <c r="AB62" i="75"/>
  <c r="AA62" i="75"/>
  <c r="Y62" i="75"/>
  <c r="L62" i="75"/>
  <c r="AH61" i="75"/>
  <c r="AG61" i="75"/>
  <c r="AF61" i="75"/>
  <c r="AE61" i="75"/>
  <c r="AD61" i="75"/>
  <c r="AC61" i="75"/>
  <c r="AB61" i="75"/>
  <c r="AA61" i="75"/>
  <c r="Y61" i="75"/>
  <c r="L61" i="75"/>
  <c r="AH60" i="75"/>
  <c r="AG60" i="75"/>
  <c r="AF60" i="75"/>
  <c r="AE60" i="75"/>
  <c r="AD60" i="75"/>
  <c r="AC60" i="75"/>
  <c r="AB60" i="75"/>
  <c r="AA60" i="75"/>
  <c r="Y60" i="75"/>
  <c r="L60" i="75"/>
  <c r="AH59" i="75"/>
  <c r="AG59" i="75"/>
  <c r="AF59" i="75"/>
  <c r="AE59" i="75"/>
  <c r="AD59" i="75"/>
  <c r="AC59" i="75"/>
  <c r="AB59" i="75"/>
  <c r="AA59" i="75"/>
  <c r="Y59" i="75"/>
  <c r="L59" i="75"/>
  <c r="AH58" i="75"/>
  <c r="AG58" i="75"/>
  <c r="AF58" i="75"/>
  <c r="AE58" i="75"/>
  <c r="AD58" i="75"/>
  <c r="AC58" i="75"/>
  <c r="AB58" i="75"/>
  <c r="AA58" i="75"/>
  <c r="Y58" i="75"/>
  <c r="L58" i="75"/>
  <c r="AH57" i="75"/>
  <c r="AG57" i="75"/>
  <c r="AF57" i="75"/>
  <c r="AE57" i="75"/>
  <c r="AD57" i="75"/>
  <c r="AC57" i="75"/>
  <c r="AB57" i="75"/>
  <c r="AA57" i="75"/>
  <c r="Y57" i="75"/>
  <c r="L57" i="75"/>
  <c r="AH56" i="75"/>
  <c r="AG56" i="75"/>
  <c r="AF56" i="75"/>
  <c r="AE56" i="75"/>
  <c r="AD56" i="75"/>
  <c r="AC56" i="75"/>
  <c r="AB56" i="75"/>
  <c r="AA56" i="75"/>
  <c r="Y56" i="75"/>
  <c r="L56" i="75"/>
  <c r="AH55" i="75"/>
  <c r="AG55" i="75"/>
  <c r="AF55" i="75"/>
  <c r="AE55" i="75"/>
  <c r="AD55" i="75"/>
  <c r="AC55" i="75"/>
  <c r="AB55" i="75"/>
  <c r="AA55" i="75"/>
  <c r="Y55" i="75"/>
  <c r="L55" i="75"/>
  <c r="AH54" i="75"/>
  <c r="AG54" i="75"/>
  <c r="AF54" i="75"/>
  <c r="AE54" i="75"/>
  <c r="AD54" i="75"/>
  <c r="AC54" i="75"/>
  <c r="AB54" i="75"/>
  <c r="AA54" i="75"/>
  <c r="Y54" i="75"/>
  <c r="L54" i="75"/>
  <c r="AH53" i="75"/>
  <c r="AK53" i="75" s="1"/>
  <c r="AG53" i="75"/>
  <c r="AF53" i="75"/>
  <c r="AE53" i="75"/>
  <c r="AD53" i="75"/>
  <c r="AC53" i="75"/>
  <c r="AB53" i="75"/>
  <c r="AA53" i="75"/>
  <c r="Y53" i="75"/>
  <c r="L53" i="75"/>
  <c r="AH52" i="75"/>
  <c r="AK52" i="75" s="1"/>
  <c r="AG52" i="75"/>
  <c r="AF52" i="75"/>
  <c r="AE52" i="75"/>
  <c r="AD52" i="75"/>
  <c r="AC52" i="75"/>
  <c r="AB52" i="75"/>
  <c r="AA52" i="75"/>
  <c r="Y52" i="75"/>
  <c r="L52" i="75"/>
  <c r="AH51" i="75"/>
  <c r="AG51" i="75"/>
  <c r="AF51" i="75"/>
  <c r="AE51" i="75"/>
  <c r="AD51" i="75"/>
  <c r="AC51" i="75"/>
  <c r="AB51" i="75"/>
  <c r="AA51" i="75"/>
  <c r="Y51" i="75"/>
  <c r="L51" i="75"/>
  <c r="X45" i="75"/>
  <c r="V45" i="75"/>
  <c r="U45" i="75"/>
  <c r="T45" i="75"/>
  <c r="S45" i="75"/>
  <c r="R45" i="75"/>
  <c r="Q45" i="75"/>
  <c r="P45" i="75"/>
  <c r="O45" i="75"/>
  <c r="K45" i="75"/>
  <c r="L45" i="75" s="1"/>
  <c r="I45" i="75"/>
  <c r="H45" i="75"/>
  <c r="G45" i="75"/>
  <c r="F45" i="75"/>
  <c r="E45" i="75"/>
  <c r="D45" i="75"/>
  <c r="C45" i="75"/>
  <c r="AB45" i="75" s="1"/>
  <c r="B45" i="75"/>
  <c r="X44" i="75"/>
  <c r="V44" i="75"/>
  <c r="U44" i="75"/>
  <c r="T44" i="75"/>
  <c r="S44" i="75"/>
  <c r="R44" i="75"/>
  <c r="Q44" i="75"/>
  <c r="AC44" i="75" s="1"/>
  <c r="P44" i="75"/>
  <c r="O44" i="75"/>
  <c r="AA44" i="75" s="1"/>
  <c r="K44" i="75"/>
  <c r="I44" i="75"/>
  <c r="H44" i="75"/>
  <c r="G44" i="75"/>
  <c r="F44" i="75"/>
  <c r="E44" i="75"/>
  <c r="D44" i="75"/>
  <c r="C44" i="75"/>
  <c r="AB44" i="75" s="1"/>
  <c r="B44" i="75"/>
  <c r="X43" i="75"/>
  <c r="V43" i="75"/>
  <c r="U43" i="75"/>
  <c r="T43" i="75"/>
  <c r="S43" i="75"/>
  <c r="R43" i="75"/>
  <c r="Q43" i="75"/>
  <c r="P43" i="75"/>
  <c r="O43" i="75"/>
  <c r="K43" i="75"/>
  <c r="I43" i="75"/>
  <c r="H43" i="75"/>
  <c r="G43" i="75"/>
  <c r="F43" i="75"/>
  <c r="E43" i="75"/>
  <c r="D43" i="75"/>
  <c r="C43" i="75"/>
  <c r="B43" i="75"/>
  <c r="X42" i="75"/>
  <c r="V42" i="75"/>
  <c r="U42" i="75"/>
  <c r="T42" i="75"/>
  <c r="S42" i="75"/>
  <c r="R42" i="75"/>
  <c r="Q42" i="75"/>
  <c r="P42" i="75"/>
  <c r="O42" i="75"/>
  <c r="K42" i="75"/>
  <c r="I42" i="75"/>
  <c r="H42" i="75"/>
  <c r="G42" i="75"/>
  <c r="F42" i="75"/>
  <c r="E42" i="75"/>
  <c r="D42" i="75"/>
  <c r="C42" i="75"/>
  <c r="B42" i="75"/>
  <c r="AJ40" i="75"/>
  <c r="AH40" i="75"/>
  <c r="AG40" i="75"/>
  <c r="AF40" i="75"/>
  <c r="AE40" i="75"/>
  <c r="AD40" i="75"/>
  <c r="AC40" i="75"/>
  <c r="AB40" i="75"/>
  <c r="AA40" i="75"/>
  <c r="Y40" i="75"/>
  <c r="L40" i="75"/>
  <c r="AJ39" i="75"/>
  <c r="AK39" i="75" s="1"/>
  <c r="AH39" i="75"/>
  <c r="AG39" i="75"/>
  <c r="AF39" i="75"/>
  <c r="AE39" i="75"/>
  <c r="AD39" i="75"/>
  <c r="AC39" i="75"/>
  <c r="AB39" i="75"/>
  <c r="AA39" i="75"/>
  <c r="Y39" i="75"/>
  <c r="L39" i="75"/>
  <c r="AJ38" i="75"/>
  <c r="AH38" i="75"/>
  <c r="AG38" i="75"/>
  <c r="AF38" i="75"/>
  <c r="AE38" i="75"/>
  <c r="AD38" i="75"/>
  <c r="AC38" i="75"/>
  <c r="AB38" i="75"/>
  <c r="AA38" i="75"/>
  <c r="Y38" i="75"/>
  <c r="L38" i="75"/>
  <c r="AJ37" i="75"/>
  <c r="AH37" i="75"/>
  <c r="AG37" i="75"/>
  <c r="AF37" i="75"/>
  <c r="AE37" i="75"/>
  <c r="AD37" i="75"/>
  <c r="AC37" i="75"/>
  <c r="AB37" i="75"/>
  <c r="AA37" i="75"/>
  <c r="Y37" i="75"/>
  <c r="L37" i="75"/>
  <c r="AJ36" i="75"/>
  <c r="AH36" i="75"/>
  <c r="AG36" i="75"/>
  <c r="AF36" i="75"/>
  <c r="AE36" i="75"/>
  <c r="AD36" i="75"/>
  <c r="AC36" i="75"/>
  <c r="AB36" i="75"/>
  <c r="AA36" i="75"/>
  <c r="Y36" i="75"/>
  <c r="L36" i="75"/>
  <c r="AJ35" i="75"/>
  <c r="AH35" i="75"/>
  <c r="AG35" i="75"/>
  <c r="AF35" i="75"/>
  <c r="AE35" i="75"/>
  <c r="AD35" i="75"/>
  <c r="AC35" i="75"/>
  <c r="AB35" i="75"/>
  <c r="AA35" i="75"/>
  <c r="Y35" i="75"/>
  <c r="L35" i="75"/>
  <c r="AJ34" i="75"/>
  <c r="AH34" i="75"/>
  <c r="AG34" i="75"/>
  <c r="AF34" i="75"/>
  <c r="AE34" i="75"/>
  <c r="AD34" i="75"/>
  <c r="AC34" i="75"/>
  <c r="AB34" i="75"/>
  <c r="AA34" i="75"/>
  <c r="Y34" i="75"/>
  <c r="L34" i="75"/>
  <c r="AJ33" i="75"/>
  <c r="AH33" i="75"/>
  <c r="AG33" i="75"/>
  <c r="AF33" i="75"/>
  <c r="AE33" i="75"/>
  <c r="AD33" i="75"/>
  <c r="AC33" i="75"/>
  <c r="AB33" i="75"/>
  <c r="AA33" i="75"/>
  <c r="Y33" i="75"/>
  <c r="L33" i="75"/>
  <c r="AJ32" i="75"/>
  <c r="AH32" i="75"/>
  <c r="AG32" i="75"/>
  <c r="AF32" i="75"/>
  <c r="AE32" i="75"/>
  <c r="AD32" i="75"/>
  <c r="AC32" i="75"/>
  <c r="AB32" i="75"/>
  <c r="AA32" i="75"/>
  <c r="Y32" i="75"/>
  <c r="L32" i="75"/>
  <c r="AJ31" i="75"/>
  <c r="AH31" i="75"/>
  <c r="AG31" i="75"/>
  <c r="AF31" i="75"/>
  <c r="AE31" i="75"/>
  <c r="AD31" i="75"/>
  <c r="AC31" i="75"/>
  <c r="AB31" i="75"/>
  <c r="AA31" i="75"/>
  <c r="Y31" i="75"/>
  <c r="L31" i="75"/>
  <c r="AJ30" i="75"/>
  <c r="AH30" i="75"/>
  <c r="AG30" i="75"/>
  <c r="AF30" i="75"/>
  <c r="AE30" i="75"/>
  <c r="AD30" i="75"/>
  <c r="AC30" i="75"/>
  <c r="AB30" i="75"/>
  <c r="AA30" i="75"/>
  <c r="Y30" i="75"/>
  <c r="L30" i="75"/>
  <c r="AJ29" i="75"/>
  <c r="AH29" i="75"/>
  <c r="AG29" i="75"/>
  <c r="AF29" i="75"/>
  <c r="AE29" i="75"/>
  <c r="AD29" i="75"/>
  <c r="AC29" i="75"/>
  <c r="AB29" i="75"/>
  <c r="AA29" i="75"/>
  <c r="Y29" i="75"/>
  <c r="L29" i="75"/>
  <c r="L26" i="75"/>
  <c r="X23" i="75"/>
  <c r="Y23" i="75" s="1"/>
  <c r="V23" i="75"/>
  <c r="U23" i="75"/>
  <c r="T23" i="75"/>
  <c r="S23" i="75"/>
  <c r="R23" i="75"/>
  <c r="Q23" i="75"/>
  <c r="P23" i="75"/>
  <c r="O23" i="75"/>
  <c r="K23" i="75"/>
  <c r="I23" i="75"/>
  <c r="H23" i="75"/>
  <c r="G23" i="75"/>
  <c r="F23" i="75"/>
  <c r="E23" i="75"/>
  <c r="D23" i="75"/>
  <c r="C23" i="75"/>
  <c r="B23" i="75"/>
  <c r="X22" i="75"/>
  <c r="V22" i="75"/>
  <c r="U22" i="75"/>
  <c r="T22" i="75"/>
  <c r="S22" i="75"/>
  <c r="R22" i="75"/>
  <c r="Q22" i="75"/>
  <c r="P22" i="75"/>
  <c r="O22" i="75"/>
  <c r="K22" i="75"/>
  <c r="I22" i="75"/>
  <c r="H22" i="75"/>
  <c r="G22" i="75"/>
  <c r="F22" i="75"/>
  <c r="E22" i="75"/>
  <c r="D22" i="75"/>
  <c r="C22" i="75"/>
  <c r="B22" i="75"/>
  <c r="X21" i="75"/>
  <c r="V21" i="75"/>
  <c r="U21" i="75"/>
  <c r="T21" i="75"/>
  <c r="S21" i="75"/>
  <c r="R21" i="75"/>
  <c r="Q21" i="75"/>
  <c r="P21" i="75"/>
  <c r="O21" i="75"/>
  <c r="I21" i="75"/>
  <c r="H21" i="75"/>
  <c r="G21" i="75"/>
  <c r="F21" i="75"/>
  <c r="E21" i="75"/>
  <c r="D21" i="75"/>
  <c r="C21" i="75"/>
  <c r="B21" i="75"/>
  <c r="X20" i="75"/>
  <c r="V20" i="75"/>
  <c r="U20" i="75"/>
  <c r="T20" i="75"/>
  <c r="S20" i="75"/>
  <c r="R20" i="75"/>
  <c r="Q20" i="75"/>
  <c r="P20" i="75"/>
  <c r="O20" i="75"/>
  <c r="L19" i="75"/>
  <c r="I20" i="75"/>
  <c r="H20" i="75"/>
  <c r="G20" i="75"/>
  <c r="F20" i="75"/>
  <c r="E20" i="75"/>
  <c r="D20" i="75"/>
  <c r="C20" i="75"/>
  <c r="B20" i="75"/>
  <c r="AJ18" i="75"/>
  <c r="AK18" i="75" s="1"/>
  <c r="AH18" i="75"/>
  <c r="AG18" i="75"/>
  <c r="AG23" i="75" s="1"/>
  <c r="AF18" i="75"/>
  <c r="AE18" i="75"/>
  <c r="AE23" i="75" s="1"/>
  <c r="AD18" i="75"/>
  <c r="AC18" i="75"/>
  <c r="AC23" i="75" s="1"/>
  <c r="AB18" i="75"/>
  <c r="AA18" i="75"/>
  <c r="Y18" i="75"/>
  <c r="L18" i="75"/>
  <c r="AJ17" i="75"/>
  <c r="AH17" i="75"/>
  <c r="AG17" i="75"/>
  <c r="AF17" i="75"/>
  <c r="AE17" i="75"/>
  <c r="AD17" i="75"/>
  <c r="AC17" i="75"/>
  <c r="AB17" i="75"/>
  <c r="AA17" i="75"/>
  <c r="Y17" i="75"/>
  <c r="L17" i="75"/>
  <c r="AJ16" i="75"/>
  <c r="AK16" i="75" s="1"/>
  <c r="AH16" i="75"/>
  <c r="AG16" i="75"/>
  <c r="AF16" i="75"/>
  <c r="AE16" i="75"/>
  <c r="AD16" i="75"/>
  <c r="AC16" i="75"/>
  <c r="AB16" i="75"/>
  <c r="AA16" i="75"/>
  <c r="Y16" i="75"/>
  <c r="L16" i="75"/>
  <c r="AJ15" i="75"/>
  <c r="AH15" i="75"/>
  <c r="AG15" i="75"/>
  <c r="AF15" i="75"/>
  <c r="AE15" i="75"/>
  <c r="AD15" i="75"/>
  <c r="AC15" i="75"/>
  <c r="AB15" i="75"/>
  <c r="AA15" i="75"/>
  <c r="Y15" i="75"/>
  <c r="L15" i="75"/>
  <c r="AJ14" i="75"/>
  <c r="AK14" i="75" s="1"/>
  <c r="AH14" i="75"/>
  <c r="AG14" i="75"/>
  <c r="AF14" i="75"/>
  <c r="AE14" i="75"/>
  <c r="AD14" i="75"/>
  <c r="AC14" i="75"/>
  <c r="AB14" i="75"/>
  <c r="AA14" i="75"/>
  <c r="Y14" i="75"/>
  <c r="L14" i="75"/>
  <c r="AJ13" i="75"/>
  <c r="AH13" i="75"/>
  <c r="AG13" i="75"/>
  <c r="AF13" i="75"/>
  <c r="AE13" i="75"/>
  <c r="AD13" i="75"/>
  <c r="AC13" i="75"/>
  <c r="AB13" i="75"/>
  <c r="AA13" i="75"/>
  <c r="Y13" i="75"/>
  <c r="L13" i="75"/>
  <c r="AJ12" i="75"/>
  <c r="AH12" i="75"/>
  <c r="AG12" i="75"/>
  <c r="AF12" i="75"/>
  <c r="AE12" i="75"/>
  <c r="AD12" i="75"/>
  <c r="AC12" i="75"/>
  <c r="AB12" i="75"/>
  <c r="AA12" i="75"/>
  <c r="Y12" i="75"/>
  <c r="L12" i="75"/>
  <c r="AJ11" i="75"/>
  <c r="AH11" i="75"/>
  <c r="AG11" i="75"/>
  <c r="AF11" i="75"/>
  <c r="AE11" i="75"/>
  <c r="AD11" i="75"/>
  <c r="AC11" i="75"/>
  <c r="AB11" i="75"/>
  <c r="AA11" i="75"/>
  <c r="Y11" i="75"/>
  <c r="L11" i="75"/>
  <c r="AJ10" i="75"/>
  <c r="AH10" i="75"/>
  <c r="AG10" i="75"/>
  <c r="AF10" i="75"/>
  <c r="AE10" i="75"/>
  <c r="AD10" i="75"/>
  <c r="AC10" i="75"/>
  <c r="AB10" i="75"/>
  <c r="AA10" i="75"/>
  <c r="Y10" i="75"/>
  <c r="L10" i="75"/>
  <c r="AJ9" i="75"/>
  <c r="AH9" i="75"/>
  <c r="AG9" i="75"/>
  <c r="AF9" i="75"/>
  <c r="AE9" i="75"/>
  <c r="AD9" i="75"/>
  <c r="AC9" i="75"/>
  <c r="AB9" i="75"/>
  <c r="AA9" i="75"/>
  <c r="Y9" i="75"/>
  <c r="L9" i="75"/>
  <c r="AJ8" i="75"/>
  <c r="AH8" i="75"/>
  <c r="AG8" i="75"/>
  <c r="AF8" i="75"/>
  <c r="AE8" i="75"/>
  <c r="AD8" i="75"/>
  <c r="AC8" i="75"/>
  <c r="AB8" i="75"/>
  <c r="AA8" i="75"/>
  <c r="Y8" i="75"/>
  <c r="L8" i="75"/>
  <c r="AJ7" i="75"/>
  <c r="AH7" i="75"/>
  <c r="AG7" i="75"/>
  <c r="AF7" i="75"/>
  <c r="AE7" i="75"/>
  <c r="AD7" i="75"/>
  <c r="AC7" i="75"/>
  <c r="AB7" i="75"/>
  <c r="AA7" i="75"/>
  <c r="Y7" i="75"/>
  <c r="L7" i="75"/>
  <c r="L23" i="75" l="1"/>
  <c r="AE44" i="75"/>
  <c r="AG44" i="75"/>
  <c r="AK56" i="75"/>
  <c r="Y67" i="75"/>
  <c r="AK61" i="75"/>
  <c r="AK58" i="75"/>
  <c r="AK62" i="75"/>
  <c r="AK40" i="75"/>
  <c r="AK17" i="75"/>
  <c r="AK60" i="75"/>
  <c r="AK38" i="75"/>
  <c r="L44" i="75"/>
  <c r="AJ44" i="75"/>
  <c r="AK7" i="75"/>
  <c r="AK9" i="75"/>
  <c r="AB19" i="75"/>
  <c r="AD19" i="75"/>
  <c r="AF19" i="75"/>
  <c r="AH19" i="75"/>
  <c r="AA20" i="75"/>
  <c r="AC20" i="75"/>
  <c r="AE20" i="75"/>
  <c r="AG20" i="75"/>
  <c r="Y20" i="75"/>
  <c r="AA23" i="75"/>
  <c r="AK29" i="75"/>
  <c r="AK31" i="75"/>
  <c r="AK33" i="75"/>
  <c r="AK35" i="75"/>
  <c r="AK37" i="75"/>
  <c r="AB43" i="75"/>
  <c r="AD43" i="75"/>
  <c r="AF43" i="75"/>
  <c r="AH43" i="75"/>
  <c r="AE63" i="75"/>
  <c r="L63" i="75"/>
  <c r="AB63" i="75"/>
  <c r="AD63" i="75"/>
  <c r="AF63" i="75"/>
  <c r="AH63" i="75"/>
  <c r="AK8" i="75"/>
  <c r="AK11" i="75"/>
  <c r="AD23" i="75"/>
  <c r="AF23" i="75"/>
  <c r="AH23" i="75"/>
  <c r="L21" i="75"/>
  <c r="AB21" i="75"/>
  <c r="AD21" i="75"/>
  <c r="AF21" i="75"/>
  <c r="AH21" i="75"/>
  <c r="L22" i="75"/>
  <c r="AB22" i="75"/>
  <c r="AD22" i="75"/>
  <c r="AF22" i="75"/>
  <c r="AH22" i="75"/>
  <c r="AB41" i="75"/>
  <c r="AD41" i="75"/>
  <c r="AF41" i="75"/>
  <c r="AH41" i="75"/>
  <c r="AB42" i="75"/>
  <c r="L42" i="75"/>
  <c r="AA42" i="75"/>
  <c r="AC42" i="75"/>
  <c r="AE42" i="75"/>
  <c r="AG42" i="75"/>
  <c r="AJ42" i="75"/>
  <c r="AF45" i="75"/>
  <c r="AK51" i="75"/>
  <c r="AK55" i="75"/>
  <c r="AA64" i="75"/>
  <c r="AE64" i="75"/>
  <c r="Y64" i="75"/>
  <c r="AA67" i="75"/>
  <c r="AE67" i="75"/>
  <c r="AK10" i="75"/>
  <c r="AK12" i="75"/>
  <c r="AK13" i="75"/>
  <c r="AK15" i="75"/>
  <c r="AA19" i="75"/>
  <c r="AC19" i="75"/>
  <c r="AE19" i="75"/>
  <c r="AG19" i="75"/>
  <c r="Y19" i="75"/>
  <c r="L20" i="75"/>
  <c r="AB20" i="75"/>
  <c r="AD20" i="75"/>
  <c r="AF20" i="75"/>
  <c r="AH20" i="75"/>
  <c r="AA21" i="75"/>
  <c r="AC21" i="75"/>
  <c r="AE21" i="75"/>
  <c r="AG21" i="75"/>
  <c r="Y21" i="75"/>
  <c r="AF42" i="75"/>
  <c r="AF44" i="75"/>
  <c r="AA45" i="75"/>
  <c r="AC45" i="75"/>
  <c r="AE45" i="75"/>
  <c r="AG45" i="75"/>
  <c r="AJ45" i="75"/>
  <c r="Y45" i="75"/>
  <c r="AE65" i="75"/>
  <c r="AA22" i="75"/>
  <c r="AC22" i="75"/>
  <c r="AE22" i="75"/>
  <c r="AG22" i="75"/>
  <c r="Y22" i="75"/>
  <c r="AB23" i="75"/>
  <c r="AK30" i="75"/>
  <c r="AK32" i="75"/>
  <c r="AK34" i="75"/>
  <c r="AK36" i="75"/>
  <c r="L41" i="75"/>
  <c r="AA41" i="75"/>
  <c r="AC41" i="75"/>
  <c r="AE41" i="75"/>
  <c r="AG41" i="75"/>
  <c r="AJ41" i="75"/>
  <c r="AD42" i="75"/>
  <c r="AH42" i="75"/>
  <c r="L43" i="75"/>
  <c r="AA43" i="75"/>
  <c r="AC43" i="75"/>
  <c r="AE43" i="75"/>
  <c r="AG43" i="75"/>
  <c r="AJ43" i="75"/>
  <c r="AD44" i="75"/>
  <c r="AH44" i="75"/>
  <c r="AK44" i="75" s="1"/>
  <c r="AD45" i="75"/>
  <c r="AH45" i="75"/>
  <c r="AK54" i="75"/>
  <c r="AK57" i="75"/>
  <c r="AK59" i="75"/>
  <c r="AA63" i="75"/>
  <c r="L64" i="75"/>
  <c r="AB64" i="75"/>
  <c r="AD64" i="75"/>
  <c r="AF64" i="75"/>
  <c r="AH64" i="75"/>
  <c r="AA65" i="75"/>
  <c r="Y65" i="75"/>
  <c r="AA66" i="75"/>
  <c r="AE66" i="75"/>
  <c r="Y66" i="75"/>
  <c r="AB67" i="75"/>
  <c r="AD67" i="75"/>
  <c r="AF67" i="75"/>
  <c r="AH67" i="75"/>
  <c r="AJ20" i="75"/>
  <c r="AJ22" i="75"/>
  <c r="AK22" i="75" s="1"/>
  <c r="L48" i="75"/>
  <c r="AC64" i="75"/>
  <c r="AG64" i="75"/>
  <c r="AC66" i="75"/>
  <c r="AG66" i="75"/>
  <c r="AK66" i="75"/>
  <c r="AJ21" i="75"/>
  <c r="AK21" i="75" s="1"/>
  <c r="AJ23" i="75"/>
  <c r="AK23" i="75" s="1"/>
  <c r="Y41" i="75"/>
  <c r="Y42" i="75"/>
  <c r="Y43" i="75"/>
  <c r="Y44" i="75"/>
  <c r="AC63" i="75"/>
  <c r="AG63" i="75"/>
  <c r="Y63" i="75"/>
  <c r="AC65" i="75"/>
  <c r="AG65" i="75"/>
  <c r="AK65" i="75"/>
  <c r="AC67" i="75"/>
  <c r="AG67" i="75"/>
  <c r="AK67" i="75"/>
  <c r="AK64" i="75" l="1"/>
  <c r="AK45" i="75"/>
  <c r="AK43" i="75"/>
  <c r="AK42" i="75"/>
  <c r="AJ19" i="75"/>
  <c r="AK19" i="75" s="1"/>
  <c r="AK41" i="75"/>
  <c r="AK20" i="75"/>
  <c r="AK63" i="75"/>
  <c r="Y48" i="75"/>
  <c r="J61" i="3" l="1"/>
  <c r="B95" i="47" l="1"/>
  <c r="C95" i="47"/>
  <c r="J95" i="46"/>
  <c r="I95" i="46"/>
  <c r="I61" i="3" l="1"/>
  <c r="B32" i="70" l="1"/>
  <c r="C32" i="70"/>
  <c r="P55" i="70" l="1"/>
  <c r="Q55" i="70"/>
  <c r="M55" i="70"/>
  <c r="F55" i="70"/>
  <c r="K88" i="47"/>
  <c r="L88" i="47"/>
  <c r="N88" i="47" l="1"/>
  <c r="R55" i="70"/>
  <c r="B83" i="70"/>
  <c r="C83" i="70"/>
  <c r="M57" i="46"/>
  <c r="P57" i="46"/>
  <c r="Q57" i="46"/>
  <c r="M58" i="46"/>
  <c r="P58" i="46"/>
  <c r="Q58" i="46"/>
  <c r="F57" i="46"/>
  <c r="F58" i="46"/>
  <c r="M94" i="36"/>
  <c r="P94" i="36"/>
  <c r="Q94" i="36"/>
  <c r="R58" i="46" l="1"/>
  <c r="R57" i="46"/>
  <c r="F83" i="70"/>
  <c r="R94" i="36"/>
  <c r="Q32" i="58"/>
  <c r="R20" i="58"/>
  <c r="Q23" i="58"/>
  <c r="R12" i="58"/>
  <c r="Q12" i="58"/>
  <c r="R29" i="58"/>
  <c r="R26" i="58"/>
  <c r="Q26" i="58"/>
  <c r="R15" i="58"/>
  <c r="Q15" i="58"/>
  <c r="R31" i="58" l="1"/>
  <c r="R21" i="58"/>
  <c r="Q10" i="58"/>
  <c r="R9" i="58"/>
  <c r="R10" i="58"/>
  <c r="R11" i="58" s="1"/>
  <c r="R18" i="58"/>
  <c r="Q21" i="58"/>
  <c r="R23" i="58"/>
  <c r="R32" i="58"/>
  <c r="R33" i="58" s="1"/>
  <c r="R7" i="58"/>
  <c r="R22" i="58" l="1"/>
  <c r="Y29" i="60"/>
  <c r="Y30" i="60"/>
  <c r="Y31" i="60"/>
  <c r="Y32" i="60"/>
  <c r="Y33" i="60"/>
  <c r="Y34" i="60"/>
  <c r="Y35" i="60"/>
  <c r="Y36" i="60"/>
  <c r="Y37" i="60"/>
  <c r="Y38" i="60"/>
  <c r="Y39" i="60"/>
  <c r="Y40" i="60"/>
  <c r="K20" i="60" l="1"/>
  <c r="P94" i="68"/>
  <c r="Q94" i="68"/>
  <c r="M94" i="68"/>
  <c r="F94" i="68"/>
  <c r="D8" i="65"/>
  <c r="E8" i="65"/>
  <c r="R94" i="68" l="1"/>
  <c r="P43" i="47"/>
  <c r="Q43" i="47"/>
  <c r="P44" i="47"/>
  <c r="Q44" i="47"/>
  <c r="P45" i="47"/>
  <c r="Q45" i="47"/>
  <c r="P46" i="47"/>
  <c r="Q46" i="47"/>
  <c r="P47" i="47"/>
  <c r="Q47" i="47"/>
  <c r="P48" i="47"/>
  <c r="Q48" i="47"/>
  <c r="P49" i="47"/>
  <c r="Q49" i="47"/>
  <c r="P50" i="47"/>
  <c r="Q50" i="47"/>
  <c r="P51" i="47"/>
  <c r="Q51" i="47"/>
  <c r="P52" i="47"/>
  <c r="Q52" i="47"/>
  <c r="P53" i="47"/>
  <c r="Q53" i="47"/>
  <c r="P54" i="47"/>
  <c r="Q54" i="47"/>
  <c r="M44" i="47"/>
  <c r="M45" i="47"/>
  <c r="M46" i="47"/>
  <c r="M47" i="47"/>
  <c r="M48" i="47"/>
  <c r="M49" i="47"/>
  <c r="M50" i="47"/>
  <c r="M51" i="47"/>
  <c r="M52" i="47"/>
  <c r="M53" i="47"/>
  <c r="M54" i="47"/>
  <c r="F44" i="47"/>
  <c r="F45" i="47"/>
  <c r="F46" i="47"/>
  <c r="F47" i="47"/>
  <c r="F48" i="47"/>
  <c r="F49" i="47"/>
  <c r="F50" i="47"/>
  <c r="F51" i="47"/>
  <c r="F52" i="47"/>
  <c r="F53" i="47"/>
  <c r="F54" i="47"/>
  <c r="P30" i="47"/>
  <c r="Q30" i="47"/>
  <c r="M30" i="47"/>
  <c r="F30" i="47"/>
  <c r="M94" i="46"/>
  <c r="P94" i="46"/>
  <c r="Q94" i="46"/>
  <c r="F94" i="46"/>
  <c r="R45" i="47" l="1"/>
  <c r="R53" i="47"/>
  <c r="R49" i="47"/>
  <c r="R47" i="47"/>
  <c r="R46" i="47"/>
  <c r="R54" i="47"/>
  <c r="R30" i="47"/>
  <c r="R51" i="47"/>
  <c r="R50" i="47"/>
  <c r="R43" i="47"/>
  <c r="R52" i="47"/>
  <c r="R48" i="47"/>
  <c r="R44" i="47"/>
  <c r="R94" i="46"/>
  <c r="O14" i="58"/>
  <c r="D63" i="70" l="1"/>
  <c r="D64" i="70"/>
  <c r="D65" i="70"/>
  <c r="D66" i="70"/>
  <c r="D67" i="70"/>
  <c r="D68" i="70"/>
  <c r="D69" i="70"/>
  <c r="D70" i="70"/>
  <c r="D71" i="70"/>
  <c r="D72" i="70"/>
  <c r="D73" i="70"/>
  <c r="D74" i="70"/>
  <c r="D75" i="70"/>
  <c r="D76" i="70"/>
  <c r="D77" i="70"/>
  <c r="D78" i="70"/>
  <c r="D79" i="70"/>
  <c r="D80" i="70"/>
  <c r="D81" i="70"/>
  <c r="D82" i="70"/>
  <c r="M66" i="70"/>
  <c r="P66" i="70"/>
  <c r="Q66" i="70"/>
  <c r="F66" i="70"/>
  <c r="M31" i="70"/>
  <c r="P31" i="70"/>
  <c r="Q31" i="70"/>
  <c r="M82" i="68"/>
  <c r="P82" i="68"/>
  <c r="Q82" i="68"/>
  <c r="M83" i="68"/>
  <c r="P83" i="68"/>
  <c r="Q83" i="68"/>
  <c r="M84" i="68"/>
  <c r="P84" i="68"/>
  <c r="Q84" i="68"/>
  <c r="F82" i="68"/>
  <c r="F83" i="68"/>
  <c r="F84" i="68"/>
  <c r="J61" i="68"/>
  <c r="I61" i="68"/>
  <c r="C61" i="68"/>
  <c r="B61" i="68"/>
  <c r="M60" i="68"/>
  <c r="P60" i="68"/>
  <c r="Q60" i="68"/>
  <c r="F60" i="68"/>
  <c r="M77" i="47"/>
  <c r="P77" i="47"/>
  <c r="Q77" i="47"/>
  <c r="M78" i="47"/>
  <c r="P78" i="47"/>
  <c r="Q78" i="47"/>
  <c r="M79" i="47"/>
  <c r="P79" i="47"/>
  <c r="Q79" i="47"/>
  <c r="M80" i="47"/>
  <c r="P80" i="47"/>
  <c r="Q80" i="47"/>
  <c r="F77" i="47"/>
  <c r="F78" i="47"/>
  <c r="F79" i="47"/>
  <c r="F80" i="47"/>
  <c r="P25" i="47"/>
  <c r="Q25" i="47"/>
  <c r="P26" i="47"/>
  <c r="Q26" i="47"/>
  <c r="P27" i="47"/>
  <c r="Q27" i="47"/>
  <c r="P28" i="47"/>
  <c r="Q28" i="47"/>
  <c r="P29" i="47"/>
  <c r="Q29" i="47"/>
  <c r="M25" i="47"/>
  <c r="M26" i="47"/>
  <c r="M27" i="47"/>
  <c r="M28" i="47"/>
  <c r="M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M76" i="46"/>
  <c r="P76" i="46"/>
  <c r="Q76" i="46"/>
  <c r="M77" i="46"/>
  <c r="P77" i="46"/>
  <c r="Q77" i="46"/>
  <c r="M78" i="46"/>
  <c r="P78" i="46"/>
  <c r="Q78" i="46"/>
  <c r="M79" i="46"/>
  <c r="P79" i="46"/>
  <c r="Q79" i="46"/>
  <c r="M80" i="46"/>
  <c r="P80" i="46"/>
  <c r="Q80" i="46"/>
  <c r="M81" i="46"/>
  <c r="P81" i="46"/>
  <c r="Q81" i="46"/>
  <c r="F76" i="46"/>
  <c r="F77" i="46"/>
  <c r="F78" i="46"/>
  <c r="F79" i="46"/>
  <c r="F80" i="46"/>
  <c r="F81" i="46"/>
  <c r="P56" i="46"/>
  <c r="Q56" i="46"/>
  <c r="M56" i="46"/>
  <c r="F56" i="46"/>
  <c r="P24" i="46"/>
  <c r="Q24" i="46"/>
  <c r="P25" i="46"/>
  <c r="Q25" i="46"/>
  <c r="P26" i="46"/>
  <c r="Q26" i="46"/>
  <c r="P27" i="46"/>
  <c r="Q27" i="46"/>
  <c r="M24" i="46"/>
  <c r="M25" i="46"/>
  <c r="F24" i="46"/>
  <c r="F25" i="46"/>
  <c r="P84" i="36"/>
  <c r="Q84" i="36"/>
  <c r="P85" i="36"/>
  <c r="Q85" i="36"/>
  <c r="P86" i="36"/>
  <c r="Q86" i="36"/>
  <c r="M84" i="36"/>
  <c r="M85" i="36"/>
  <c r="F84" i="36"/>
  <c r="F85" i="36"/>
  <c r="F86" i="36"/>
  <c r="P87" i="3"/>
  <c r="Q87" i="3"/>
  <c r="P88" i="3"/>
  <c r="Q88" i="3"/>
  <c r="M87" i="3"/>
  <c r="M88" i="3"/>
  <c r="F87" i="3"/>
  <c r="F88" i="3"/>
  <c r="G31" i="47" l="1"/>
  <c r="G30" i="47"/>
  <c r="R29" i="47"/>
  <c r="R25" i="47"/>
  <c r="R24" i="46"/>
  <c r="R31" i="70"/>
  <c r="R60" i="68"/>
  <c r="R84" i="36"/>
  <c r="R66" i="70"/>
  <c r="R83" i="68"/>
  <c r="F61" i="68"/>
  <c r="R26" i="46"/>
  <c r="R25" i="46"/>
  <c r="R87" i="3"/>
  <c r="R84" i="68"/>
  <c r="P61" i="68"/>
  <c r="Q61" i="68"/>
  <c r="R77" i="47"/>
  <c r="G29" i="47"/>
  <c r="G28" i="47"/>
  <c r="G27" i="47"/>
  <c r="G26" i="47"/>
  <c r="G25" i="47"/>
  <c r="R27" i="47"/>
  <c r="R26" i="47"/>
  <c r="R28" i="47"/>
  <c r="R76" i="46"/>
  <c r="R79" i="46"/>
  <c r="R77" i="46"/>
  <c r="R56" i="46"/>
  <c r="R27" i="46"/>
  <c r="R86" i="36"/>
  <c r="R85" i="36"/>
  <c r="R88" i="3"/>
  <c r="R82" i="68"/>
  <c r="M61" i="68"/>
  <c r="R79" i="47"/>
  <c r="R78" i="47"/>
  <c r="R80" i="47"/>
  <c r="R81" i="46"/>
  <c r="R80" i="46"/>
  <c r="R78" i="46"/>
  <c r="AJ52" i="60"/>
  <c r="AJ53" i="60"/>
  <c r="AJ54" i="60"/>
  <c r="AJ55" i="60"/>
  <c r="AJ56" i="60"/>
  <c r="AJ57" i="60"/>
  <c r="AJ58" i="60"/>
  <c r="AJ59" i="60"/>
  <c r="AJ60" i="60"/>
  <c r="AJ61" i="60"/>
  <c r="AJ62" i="60"/>
  <c r="AJ51" i="60"/>
  <c r="AH51" i="60"/>
  <c r="AH52" i="60"/>
  <c r="AH53" i="60"/>
  <c r="AH54" i="60"/>
  <c r="AH55" i="60"/>
  <c r="AH56" i="60"/>
  <c r="AH57" i="60"/>
  <c r="AH58" i="60"/>
  <c r="AH59" i="60"/>
  <c r="AH60" i="60"/>
  <c r="AH61" i="60"/>
  <c r="AH62" i="60"/>
  <c r="Y52" i="60"/>
  <c r="Y53" i="60"/>
  <c r="Y54" i="60"/>
  <c r="Y55" i="60"/>
  <c r="Y56" i="60"/>
  <c r="Y57" i="60"/>
  <c r="Y58" i="60"/>
  <c r="Y59" i="60"/>
  <c r="Y60" i="60"/>
  <c r="Y61" i="60"/>
  <c r="Y62" i="60"/>
  <c r="Y51" i="60"/>
  <c r="X64" i="60"/>
  <c r="V64" i="60"/>
  <c r="V65" i="60"/>
  <c r="V66" i="60"/>
  <c r="V67" i="60"/>
  <c r="L52" i="60"/>
  <c r="L53" i="60"/>
  <c r="L54" i="60"/>
  <c r="L55" i="60"/>
  <c r="L56" i="60"/>
  <c r="L57" i="60"/>
  <c r="L58" i="60"/>
  <c r="L59" i="60"/>
  <c r="L60" i="60"/>
  <c r="L61" i="60"/>
  <c r="L62" i="60"/>
  <c r="L51" i="60"/>
  <c r="K64" i="60"/>
  <c r="I64" i="60"/>
  <c r="I65" i="60"/>
  <c r="I66" i="60"/>
  <c r="I67" i="60"/>
  <c r="AJ30" i="60"/>
  <c r="AJ31" i="60"/>
  <c r="AJ32" i="60"/>
  <c r="AJ33" i="60"/>
  <c r="AJ34" i="60"/>
  <c r="AJ35" i="60"/>
  <c r="AJ36" i="60"/>
  <c r="AJ37" i="60"/>
  <c r="AJ38" i="60"/>
  <c r="AJ39" i="60"/>
  <c r="AJ40" i="60"/>
  <c r="AJ29" i="60"/>
  <c r="AH29" i="60"/>
  <c r="AH30" i="60"/>
  <c r="AH31" i="60"/>
  <c r="AH32" i="60"/>
  <c r="AH33" i="60"/>
  <c r="AH34" i="60"/>
  <c r="AH35" i="60"/>
  <c r="AH36" i="60"/>
  <c r="AH37" i="60"/>
  <c r="AH38" i="60"/>
  <c r="AH39" i="60"/>
  <c r="AH40" i="60"/>
  <c r="Y8" i="60"/>
  <c r="Y9" i="60"/>
  <c r="Y10" i="60"/>
  <c r="Y11" i="60"/>
  <c r="Y12" i="60"/>
  <c r="Y13" i="60"/>
  <c r="Y14" i="60"/>
  <c r="Y15" i="60"/>
  <c r="Y16" i="60"/>
  <c r="Y17" i="60"/>
  <c r="Y18" i="60"/>
  <c r="X42" i="60"/>
  <c r="V42" i="60"/>
  <c r="V43" i="60"/>
  <c r="V44" i="60"/>
  <c r="V45" i="60"/>
  <c r="K42" i="60"/>
  <c r="L30" i="60"/>
  <c r="L31" i="60"/>
  <c r="L32" i="60"/>
  <c r="L33" i="60"/>
  <c r="L34" i="60"/>
  <c r="L35" i="60"/>
  <c r="L36" i="60"/>
  <c r="L37" i="60"/>
  <c r="L38" i="60"/>
  <c r="L39" i="60"/>
  <c r="L40" i="60"/>
  <c r="L29" i="60"/>
  <c r="L8" i="60"/>
  <c r="L9" i="60"/>
  <c r="L10" i="60"/>
  <c r="L11" i="60"/>
  <c r="L12" i="60"/>
  <c r="L13" i="60"/>
  <c r="L14" i="60"/>
  <c r="L15" i="60"/>
  <c r="L16" i="60"/>
  <c r="L17" i="60"/>
  <c r="L18" i="60"/>
  <c r="I42" i="60"/>
  <c r="I43" i="60"/>
  <c r="I44" i="60"/>
  <c r="I45" i="60"/>
  <c r="AH7" i="60"/>
  <c r="AH8" i="60"/>
  <c r="AH9" i="60"/>
  <c r="AH10" i="60"/>
  <c r="AH11" i="60"/>
  <c r="AH12" i="60"/>
  <c r="AH13" i="60"/>
  <c r="AH14" i="60"/>
  <c r="AH15" i="60"/>
  <c r="AH16" i="60"/>
  <c r="AH17" i="60"/>
  <c r="AH18" i="60"/>
  <c r="Y7" i="60"/>
  <c r="X20" i="60"/>
  <c r="AJ20" i="60" s="1"/>
  <c r="V20" i="60"/>
  <c r="V21" i="60"/>
  <c r="V22" i="60"/>
  <c r="V23" i="60"/>
  <c r="L10" i="58"/>
  <c r="M11" i="58" s="1"/>
  <c r="I20" i="60"/>
  <c r="AH20" i="60" s="1"/>
  <c r="I21" i="60"/>
  <c r="I22" i="60"/>
  <c r="AH22" i="60" s="1"/>
  <c r="I23" i="60"/>
  <c r="L7" i="60"/>
  <c r="AH63" i="60"/>
  <c r="AH41" i="60"/>
  <c r="AH19" i="60"/>
  <c r="K39" i="68"/>
  <c r="K40" i="68"/>
  <c r="K41" i="68"/>
  <c r="K42" i="68"/>
  <c r="K43" i="68"/>
  <c r="K44" i="68"/>
  <c r="K45" i="68"/>
  <c r="K46" i="68"/>
  <c r="K47" i="68"/>
  <c r="K48" i="68"/>
  <c r="K49" i="68"/>
  <c r="K50" i="68"/>
  <c r="K51" i="68"/>
  <c r="K52" i="68"/>
  <c r="K53" i="68"/>
  <c r="K54" i="68"/>
  <c r="K55" i="68"/>
  <c r="K56" i="68"/>
  <c r="K57" i="68"/>
  <c r="K58" i="68"/>
  <c r="K59" i="68"/>
  <c r="K60" i="68"/>
  <c r="M18" i="74"/>
  <c r="L18" i="74"/>
  <c r="F18" i="74"/>
  <c r="H18" i="74" s="1"/>
  <c r="E18" i="74"/>
  <c r="M17" i="74"/>
  <c r="L17" i="74"/>
  <c r="F17" i="74"/>
  <c r="E17" i="74"/>
  <c r="G17" i="74" s="1"/>
  <c r="M16" i="74"/>
  <c r="L16" i="74"/>
  <c r="F16" i="74"/>
  <c r="H16" i="74" s="1"/>
  <c r="E16" i="74"/>
  <c r="T15" i="74"/>
  <c r="S15" i="74"/>
  <c r="P15" i="74"/>
  <c r="I15" i="74"/>
  <c r="T14" i="74"/>
  <c r="S14" i="74"/>
  <c r="P14" i="74"/>
  <c r="O14" i="74"/>
  <c r="N14" i="74"/>
  <c r="I14" i="74"/>
  <c r="H14" i="74"/>
  <c r="G14" i="74"/>
  <c r="T13" i="74"/>
  <c r="S13" i="74"/>
  <c r="P13" i="74"/>
  <c r="O13" i="74"/>
  <c r="N13" i="74"/>
  <c r="I13" i="74"/>
  <c r="H13" i="74"/>
  <c r="G13" i="74"/>
  <c r="T12" i="74"/>
  <c r="S12" i="74"/>
  <c r="P12" i="74"/>
  <c r="O12" i="74"/>
  <c r="N12" i="74"/>
  <c r="I12" i="74"/>
  <c r="H12" i="74"/>
  <c r="G12" i="74"/>
  <c r="T11" i="74"/>
  <c r="S11" i="74"/>
  <c r="P11" i="74"/>
  <c r="O11" i="74"/>
  <c r="N11" i="74"/>
  <c r="I11" i="74"/>
  <c r="H11" i="74"/>
  <c r="G11" i="74"/>
  <c r="T10" i="74"/>
  <c r="S10" i="74"/>
  <c r="P10" i="74"/>
  <c r="O10" i="74"/>
  <c r="N10" i="74"/>
  <c r="I10" i="74"/>
  <c r="H10" i="74"/>
  <c r="G10" i="74"/>
  <c r="T9" i="74"/>
  <c r="S9" i="74"/>
  <c r="P9" i="74"/>
  <c r="O9" i="74"/>
  <c r="N9" i="74"/>
  <c r="I9" i="74"/>
  <c r="H9" i="74"/>
  <c r="G9" i="74"/>
  <c r="T8" i="74"/>
  <c r="S8" i="74"/>
  <c r="P8" i="74"/>
  <c r="O8" i="74"/>
  <c r="N8" i="74"/>
  <c r="I8" i="74"/>
  <c r="H8" i="74"/>
  <c r="G8" i="74"/>
  <c r="T7" i="74"/>
  <c r="S7" i="74"/>
  <c r="P7" i="74"/>
  <c r="O7" i="74"/>
  <c r="O15" i="74" s="1"/>
  <c r="N7" i="74"/>
  <c r="N15" i="74" s="1"/>
  <c r="I7" i="74"/>
  <c r="H7" i="74"/>
  <c r="H15" i="74" s="1"/>
  <c r="G7" i="74"/>
  <c r="G15" i="74" s="1"/>
  <c r="T6" i="74"/>
  <c r="S6" i="74"/>
  <c r="M6" i="74"/>
  <c r="L6" i="74"/>
  <c r="H6" i="74"/>
  <c r="O6" i="74" s="1"/>
  <c r="G6" i="74"/>
  <c r="N6" i="74" s="1"/>
  <c r="S5" i="74"/>
  <c r="P5" i="74"/>
  <c r="N5" i="74"/>
  <c r="L5" i="74"/>
  <c r="G5" i="74"/>
  <c r="I5" i="74" s="1"/>
  <c r="M18" i="73"/>
  <c r="L18" i="73"/>
  <c r="F18" i="73"/>
  <c r="E18" i="73"/>
  <c r="G18" i="73" s="1"/>
  <c r="M17" i="73"/>
  <c r="L17" i="73"/>
  <c r="F17" i="73"/>
  <c r="H17" i="73" s="1"/>
  <c r="E17" i="73"/>
  <c r="M16" i="73"/>
  <c r="L16" i="73"/>
  <c r="F16" i="73"/>
  <c r="E16" i="73"/>
  <c r="G16" i="73" s="1"/>
  <c r="T15" i="73"/>
  <c r="S15" i="73"/>
  <c r="P15" i="73"/>
  <c r="I15" i="73"/>
  <c r="T14" i="73"/>
  <c r="S14" i="73"/>
  <c r="P14" i="73"/>
  <c r="O14" i="73"/>
  <c r="N14" i="73"/>
  <c r="I14" i="73"/>
  <c r="H14" i="73"/>
  <c r="G14" i="73"/>
  <c r="T13" i="73"/>
  <c r="S13" i="73"/>
  <c r="P13" i="73"/>
  <c r="O13" i="73"/>
  <c r="N13" i="73"/>
  <c r="I13" i="73"/>
  <c r="H13" i="73"/>
  <c r="G13" i="73"/>
  <c r="T12" i="73"/>
  <c r="S12" i="73"/>
  <c r="P12" i="73"/>
  <c r="O12" i="73"/>
  <c r="N12" i="73"/>
  <c r="I12" i="73"/>
  <c r="H12" i="73"/>
  <c r="G12" i="73"/>
  <c r="T11" i="73"/>
  <c r="S11" i="73"/>
  <c r="P11" i="73"/>
  <c r="O11" i="73"/>
  <c r="N11" i="73"/>
  <c r="I11" i="73"/>
  <c r="H11" i="73"/>
  <c r="G11" i="73"/>
  <c r="T10" i="73"/>
  <c r="S10" i="73"/>
  <c r="P10" i="73"/>
  <c r="O10" i="73"/>
  <c r="N10" i="73"/>
  <c r="I10" i="73"/>
  <c r="H10" i="73"/>
  <c r="G10" i="73"/>
  <c r="T9" i="73"/>
  <c r="S9" i="73"/>
  <c r="P9" i="73"/>
  <c r="O9" i="73"/>
  <c r="N9" i="73"/>
  <c r="I9" i="73"/>
  <c r="H9" i="73"/>
  <c r="G9" i="73"/>
  <c r="T8" i="73"/>
  <c r="S8" i="73"/>
  <c r="P8" i="73"/>
  <c r="O8" i="73"/>
  <c r="N8" i="73"/>
  <c r="I8" i="73"/>
  <c r="H8" i="73"/>
  <c r="G8" i="73"/>
  <c r="T7" i="73"/>
  <c r="S7" i="73"/>
  <c r="P7" i="73"/>
  <c r="O7" i="73"/>
  <c r="N7" i="73"/>
  <c r="N15" i="73" s="1"/>
  <c r="I7" i="73"/>
  <c r="H7" i="73"/>
  <c r="H15" i="73" s="1"/>
  <c r="G7" i="73"/>
  <c r="G15" i="73" s="1"/>
  <c r="T6" i="73"/>
  <c r="S6" i="73"/>
  <c r="M6" i="73"/>
  <c r="L6" i="73"/>
  <c r="H6" i="73"/>
  <c r="O6" i="73" s="1"/>
  <c r="G6" i="73"/>
  <c r="N6" i="73" s="1"/>
  <c r="S5" i="73"/>
  <c r="P5" i="73"/>
  <c r="N5" i="73"/>
  <c r="L5" i="73"/>
  <c r="G5" i="73"/>
  <c r="I5" i="73" s="1"/>
  <c r="M18" i="72"/>
  <c r="L18" i="72"/>
  <c r="F18" i="72"/>
  <c r="H18" i="72" s="1"/>
  <c r="E18" i="72"/>
  <c r="M17" i="72"/>
  <c r="L17" i="72"/>
  <c r="F17" i="72"/>
  <c r="E17" i="72"/>
  <c r="G17" i="72" s="1"/>
  <c r="M16" i="72"/>
  <c r="L16" i="72"/>
  <c r="F16" i="72"/>
  <c r="H16" i="72" s="1"/>
  <c r="E16" i="72"/>
  <c r="T15" i="72"/>
  <c r="S15" i="72"/>
  <c r="P15" i="72"/>
  <c r="I15" i="72"/>
  <c r="T14" i="72"/>
  <c r="S14" i="72"/>
  <c r="P14" i="72"/>
  <c r="O14" i="72"/>
  <c r="N14" i="72"/>
  <c r="I14" i="72"/>
  <c r="H14" i="72"/>
  <c r="G14" i="72"/>
  <c r="T13" i="72"/>
  <c r="S13" i="72"/>
  <c r="P13" i="72"/>
  <c r="O13" i="72"/>
  <c r="N13" i="72"/>
  <c r="I13" i="72"/>
  <c r="H13" i="72"/>
  <c r="G13" i="72"/>
  <c r="T12" i="72"/>
  <c r="S12" i="72"/>
  <c r="P12" i="72"/>
  <c r="O12" i="72"/>
  <c r="N12" i="72"/>
  <c r="I12" i="72"/>
  <c r="H12" i="72"/>
  <c r="G12" i="72"/>
  <c r="T11" i="72"/>
  <c r="S11" i="72"/>
  <c r="P11" i="72"/>
  <c r="O11" i="72"/>
  <c r="N11" i="72"/>
  <c r="I11" i="72"/>
  <c r="H11" i="72"/>
  <c r="G11" i="72"/>
  <c r="T10" i="72"/>
  <c r="S10" i="72"/>
  <c r="P10" i="72"/>
  <c r="O10" i="72"/>
  <c r="N10" i="72"/>
  <c r="I10" i="72"/>
  <c r="H10" i="72"/>
  <c r="G10" i="72"/>
  <c r="T9" i="72"/>
  <c r="S9" i="72"/>
  <c r="P9" i="72"/>
  <c r="O9" i="72"/>
  <c r="N9" i="72"/>
  <c r="I9" i="72"/>
  <c r="H9" i="72"/>
  <c r="G9" i="72"/>
  <c r="T8" i="72"/>
  <c r="S8" i="72"/>
  <c r="P8" i="72"/>
  <c r="O8" i="72"/>
  <c r="N8" i="72"/>
  <c r="I8" i="72"/>
  <c r="H8" i="72"/>
  <c r="G8" i="72"/>
  <c r="T7" i="72"/>
  <c r="S7" i="72"/>
  <c r="P7" i="72"/>
  <c r="O7" i="72"/>
  <c r="O15" i="72" s="1"/>
  <c r="N7" i="72"/>
  <c r="N15" i="72" s="1"/>
  <c r="I7" i="72"/>
  <c r="H7" i="72"/>
  <c r="H15" i="72" s="1"/>
  <c r="G7" i="72"/>
  <c r="G15" i="72" s="1"/>
  <c r="T6" i="72"/>
  <c r="S6" i="72"/>
  <c r="M6" i="72"/>
  <c r="L6" i="72"/>
  <c r="H6" i="72"/>
  <c r="O6" i="72" s="1"/>
  <c r="G6" i="72"/>
  <c r="N6" i="72" s="1"/>
  <c r="S5" i="72"/>
  <c r="P5" i="72"/>
  <c r="N5" i="72"/>
  <c r="L5" i="72"/>
  <c r="G5" i="72"/>
  <c r="I5" i="72" s="1"/>
  <c r="M18" i="71"/>
  <c r="L18" i="71"/>
  <c r="F18" i="71"/>
  <c r="H18" i="71" s="1"/>
  <c r="E18" i="71"/>
  <c r="M17" i="71"/>
  <c r="L17" i="71"/>
  <c r="F17" i="71"/>
  <c r="E17" i="71"/>
  <c r="G17" i="71" s="1"/>
  <c r="M16" i="71"/>
  <c r="L16" i="71"/>
  <c r="F16" i="71"/>
  <c r="H16" i="71" s="1"/>
  <c r="E16" i="71"/>
  <c r="T15" i="71"/>
  <c r="S15" i="71"/>
  <c r="P15" i="71"/>
  <c r="I15" i="71"/>
  <c r="T14" i="71"/>
  <c r="S14" i="71"/>
  <c r="P14" i="71"/>
  <c r="O14" i="71"/>
  <c r="N14" i="71"/>
  <c r="I14" i="71"/>
  <c r="H14" i="71"/>
  <c r="G14" i="71"/>
  <c r="T13" i="71"/>
  <c r="S13" i="71"/>
  <c r="P13" i="71"/>
  <c r="O13" i="71"/>
  <c r="N13" i="71"/>
  <c r="I13" i="71"/>
  <c r="H13" i="71"/>
  <c r="G13" i="71"/>
  <c r="T12" i="71"/>
  <c r="S12" i="71"/>
  <c r="P12" i="71"/>
  <c r="O12" i="71"/>
  <c r="N12" i="71"/>
  <c r="I12" i="71"/>
  <c r="H12" i="71"/>
  <c r="G12" i="71"/>
  <c r="T11" i="71"/>
  <c r="S11" i="71"/>
  <c r="P11" i="71"/>
  <c r="O11" i="71"/>
  <c r="N11" i="71"/>
  <c r="I11" i="71"/>
  <c r="H11" i="71"/>
  <c r="G11" i="71"/>
  <c r="T10" i="71"/>
  <c r="S10" i="71"/>
  <c r="P10" i="71"/>
  <c r="O10" i="71"/>
  <c r="N10" i="71"/>
  <c r="I10" i="71"/>
  <c r="H10" i="71"/>
  <c r="G10" i="71"/>
  <c r="T9" i="71"/>
  <c r="S9" i="71"/>
  <c r="P9" i="71"/>
  <c r="O9" i="71"/>
  <c r="N9" i="71"/>
  <c r="I9" i="71"/>
  <c r="H9" i="71"/>
  <c r="G9" i="71"/>
  <c r="T8" i="71"/>
  <c r="S8" i="71"/>
  <c r="P8" i="71"/>
  <c r="O8" i="71"/>
  <c r="N8" i="71"/>
  <c r="I8" i="71"/>
  <c r="H8" i="71"/>
  <c r="G8" i="71"/>
  <c r="T7" i="71"/>
  <c r="S7" i="71"/>
  <c r="P7" i="71"/>
  <c r="O7" i="71"/>
  <c r="O15" i="71" s="1"/>
  <c r="N7" i="71"/>
  <c r="N15" i="71" s="1"/>
  <c r="I7" i="71"/>
  <c r="H7" i="71"/>
  <c r="H15" i="71" s="1"/>
  <c r="G7" i="71"/>
  <c r="G15" i="71" s="1"/>
  <c r="T6" i="71"/>
  <c r="S6" i="71"/>
  <c r="M6" i="71"/>
  <c r="L6" i="71"/>
  <c r="H6" i="71"/>
  <c r="O6" i="71" s="1"/>
  <c r="G6" i="71"/>
  <c r="N6" i="71" s="1"/>
  <c r="S5" i="71"/>
  <c r="P5" i="71"/>
  <c r="N5" i="71"/>
  <c r="L5" i="71"/>
  <c r="G5" i="71"/>
  <c r="I5" i="71" s="1"/>
  <c r="O14" i="34"/>
  <c r="N14" i="34"/>
  <c r="O13" i="34"/>
  <c r="N13" i="34"/>
  <c r="O10" i="34"/>
  <c r="N10" i="34"/>
  <c r="O9" i="34"/>
  <c r="N9" i="34"/>
  <c r="O8" i="34"/>
  <c r="N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M16" i="34"/>
  <c r="O16" i="34" s="1"/>
  <c r="M17" i="34"/>
  <c r="O17" i="34" s="1"/>
  <c r="M18" i="34"/>
  <c r="O18" i="34" s="1"/>
  <c r="L18" i="34"/>
  <c r="N18" i="34" s="1"/>
  <c r="L17" i="34"/>
  <c r="N17" i="34" s="1"/>
  <c r="L16" i="34"/>
  <c r="N16" i="34" s="1"/>
  <c r="F18" i="34"/>
  <c r="H18" i="34" s="1"/>
  <c r="E18" i="34"/>
  <c r="G18" i="34" s="1"/>
  <c r="E17" i="34"/>
  <c r="G17" i="34" s="1"/>
  <c r="E16" i="34"/>
  <c r="G16" i="34" s="1"/>
  <c r="AH67" i="60" l="1"/>
  <c r="AH65" i="60"/>
  <c r="AK61" i="60"/>
  <c r="AK62" i="60"/>
  <c r="AK39" i="60"/>
  <c r="AK40" i="60"/>
  <c r="AK18" i="60"/>
  <c r="AK17" i="60"/>
  <c r="AK60" i="60"/>
  <c r="AK38" i="60"/>
  <c r="AK16" i="60"/>
  <c r="AK36" i="60"/>
  <c r="L64" i="60"/>
  <c r="AK59" i="60"/>
  <c r="AK37" i="60"/>
  <c r="AK15" i="60"/>
  <c r="AK58" i="60"/>
  <c r="AH45" i="60"/>
  <c r="AK35" i="60"/>
  <c r="AK14" i="60"/>
  <c r="AK57" i="60"/>
  <c r="Y20" i="60"/>
  <c r="AK13" i="60"/>
  <c r="AH66" i="60"/>
  <c r="AK56" i="60"/>
  <c r="AH43" i="60"/>
  <c r="AH64" i="60"/>
  <c r="AK54" i="60"/>
  <c r="AK55" i="60"/>
  <c r="AK33" i="60"/>
  <c r="AK31" i="60"/>
  <c r="AK34" i="60"/>
  <c r="AJ42" i="60"/>
  <c r="AK32" i="60"/>
  <c r="AK11" i="60"/>
  <c r="AK12" i="60"/>
  <c r="AK10" i="60"/>
  <c r="P17" i="72"/>
  <c r="R61" i="68"/>
  <c r="L32" i="58"/>
  <c r="M33" i="58" s="1"/>
  <c r="Y64" i="60"/>
  <c r="AK53" i="60"/>
  <c r="AK29" i="60"/>
  <c r="L42" i="60"/>
  <c r="L41" i="60"/>
  <c r="L21" i="58"/>
  <c r="M22" i="58" s="1"/>
  <c r="AH23" i="60"/>
  <c r="AH21" i="60"/>
  <c r="AK9" i="60"/>
  <c r="L20" i="60"/>
  <c r="I16" i="74"/>
  <c r="I18" i="74"/>
  <c r="I16" i="72"/>
  <c r="I18" i="72"/>
  <c r="AK7" i="60"/>
  <c r="AK8" i="60"/>
  <c r="AK51" i="60"/>
  <c r="AK52" i="60"/>
  <c r="AJ64" i="60"/>
  <c r="AH44" i="60"/>
  <c r="AH42" i="60"/>
  <c r="Y42" i="60"/>
  <c r="AK30" i="60"/>
  <c r="AK20" i="60"/>
  <c r="P16" i="73"/>
  <c r="P18" i="73"/>
  <c r="I17" i="73"/>
  <c r="U7" i="74"/>
  <c r="J8" i="74"/>
  <c r="J9" i="74"/>
  <c r="U9" i="74"/>
  <c r="J10" i="74"/>
  <c r="J11" i="74"/>
  <c r="U11" i="74"/>
  <c r="J12" i="74"/>
  <c r="J13" i="74"/>
  <c r="U13" i="74"/>
  <c r="J14" i="74"/>
  <c r="Q7" i="73"/>
  <c r="Q8" i="73"/>
  <c r="Q9" i="73"/>
  <c r="Q10" i="73"/>
  <c r="Q11" i="73"/>
  <c r="Q12" i="73"/>
  <c r="Q13" i="73"/>
  <c r="Q14" i="73"/>
  <c r="J8" i="73"/>
  <c r="J9" i="73"/>
  <c r="J10" i="73"/>
  <c r="J11" i="73"/>
  <c r="J12" i="73"/>
  <c r="J13" i="73"/>
  <c r="J14" i="73"/>
  <c r="Q8" i="72"/>
  <c r="U8" i="72"/>
  <c r="Q9" i="72"/>
  <c r="Q10" i="72"/>
  <c r="U10" i="72"/>
  <c r="Q11" i="72"/>
  <c r="Q12" i="72"/>
  <c r="U12" i="72"/>
  <c r="Q13" i="72"/>
  <c r="Q14" i="72"/>
  <c r="U14" i="72"/>
  <c r="U15" i="72"/>
  <c r="I17" i="72"/>
  <c r="U7" i="71"/>
  <c r="J8" i="71"/>
  <c r="J9" i="71"/>
  <c r="U9" i="71"/>
  <c r="J10" i="71"/>
  <c r="J11" i="71"/>
  <c r="U11" i="71"/>
  <c r="J12" i="71"/>
  <c r="J13" i="71"/>
  <c r="U13" i="71"/>
  <c r="J14" i="71"/>
  <c r="Q8" i="74"/>
  <c r="Q9" i="74"/>
  <c r="Q10" i="74"/>
  <c r="Q11" i="74"/>
  <c r="Q12" i="74"/>
  <c r="Q13" i="74"/>
  <c r="Q14" i="74"/>
  <c r="P17" i="74"/>
  <c r="S16" i="74"/>
  <c r="S17" i="74"/>
  <c r="S18" i="74"/>
  <c r="U8" i="74"/>
  <c r="U10" i="74"/>
  <c r="U12" i="74"/>
  <c r="U14" i="74"/>
  <c r="U15" i="74"/>
  <c r="T16" i="74"/>
  <c r="U16" i="74" s="1"/>
  <c r="I17" i="74"/>
  <c r="T18" i="74"/>
  <c r="U18" i="74" s="1"/>
  <c r="U8" i="73"/>
  <c r="U10" i="73"/>
  <c r="U12" i="73"/>
  <c r="U14" i="73"/>
  <c r="O15" i="73"/>
  <c r="U15" i="73"/>
  <c r="S16" i="73"/>
  <c r="S17" i="73"/>
  <c r="S18" i="73"/>
  <c r="U7" i="73"/>
  <c r="U9" i="73"/>
  <c r="U11" i="73"/>
  <c r="U13" i="73"/>
  <c r="I16" i="73"/>
  <c r="T17" i="73"/>
  <c r="I18" i="73"/>
  <c r="U7" i="72"/>
  <c r="J8" i="72"/>
  <c r="J9" i="72"/>
  <c r="U9" i="72"/>
  <c r="J10" i="72"/>
  <c r="J11" i="72"/>
  <c r="U11" i="72"/>
  <c r="J12" i="72"/>
  <c r="J13" i="72"/>
  <c r="U13" i="72"/>
  <c r="J14" i="72"/>
  <c r="S16" i="72"/>
  <c r="S17" i="72"/>
  <c r="S18" i="72"/>
  <c r="T16" i="72"/>
  <c r="T18" i="72"/>
  <c r="U18" i="72" s="1"/>
  <c r="I16" i="71"/>
  <c r="I18" i="71"/>
  <c r="J7" i="74"/>
  <c r="Q7" i="74"/>
  <c r="G16" i="74"/>
  <c r="J16" i="74" s="1"/>
  <c r="N16" i="74"/>
  <c r="P16" i="74"/>
  <c r="H17" i="74"/>
  <c r="J17" i="74" s="1"/>
  <c r="O17" i="74"/>
  <c r="T17" i="74"/>
  <c r="G18" i="74"/>
  <c r="J18" i="74" s="1"/>
  <c r="N18" i="74"/>
  <c r="P18" i="74"/>
  <c r="O16" i="74"/>
  <c r="Q16" i="74" s="1"/>
  <c r="N17" i="74"/>
  <c r="O18" i="74"/>
  <c r="Q18" i="74" s="1"/>
  <c r="H16" i="73"/>
  <c r="J16" i="73" s="1"/>
  <c r="O16" i="73"/>
  <c r="T16" i="73"/>
  <c r="U16" i="73" s="1"/>
  <c r="G17" i="73"/>
  <c r="J17" i="73" s="1"/>
  <c r="N17" i="73"/>
  <c r="P17" i="73"/>
  <c r="H18" i="73"/>
  <c r="J18" i="73" s="1"/>
  <c r="O18" i="73"/>
  <c r="T18" i="73"/>
  <c r="U18" i="73" s="1"/>
  <c r="J7" i="73"/>
  <c r="N16" i="73"/>
  <c r="O17" i="73"/>
  <c r="N18" i="73"/>
  <c r="J7" i="72"/>
  <c r="Q7" i="72"/>
  <c r="G16" i="72"/>
  <c r="J16" i="72" s="1"/>
  <c r="N16" i="72"/>
  <c r="P16" i="72"/>
  <c r="H17" i="72"/>
  <c r="J17" i="72" s="1"/>
  <c r="O17" i="72"/>
  <c r="T17" i="72"/>
  <c r="G18" i="72"/>
  <c r="J18" i="72" s="1"/>
  <c r="N18" i="72"/>
  <c r="P18" i="72"/>
  <c r="O16" i="72"/>
  <c r="Q16" i="72" s="1"/>
  <c r="N17" i="72"/>
  <c r="O18" i="72"/>
  <c r="Q18" i="72" s="1"/>
  <c r="Q8" i="71"/>
  <c r="Q9" i="71"/>
  <c r="Q10" i="71"/>
  <c r="Q11" i="71"/>
  <c r="Q12" i="71"/>
  <c r="Q13" i="71"/>
  <c r="Q14" i="71"/>
  <c r="P17" i="71"/>
  <c r="S16" i="71"/>
  <c r="S17" i="71"/>
  <c r="S18" i="71"/>
  <c r="U8" i="71"/>
  <c r="U10" i="71"/>
  <c r="U12" i="71"/>
  <c r="U14" i="71"/>
  <c r="U15" i="71"/>
  <c r="T16" i="71"/>
  <c r="I17" i="71"/>
  <c r="T18" i="71"/>
  <c r="U18" i="71" s="1"/>
  <c r="J7" i="71"/>
  <c r="Q7" i="71"/>
  <c r="G16" i="71"/>
  <c r="J16" i="71" s="1"/>
  <c r="N16" i="71"/>
  <c r="P16" i="71"/>
  <c r="H17" i="71"/>
  <c r="J17" i="71" s="1"/>
  <c r="O17" i="71"/>
  <c r="T17" i="71"/>
  <c r="G18" i="71"/>
  <c r="J18" i="71" s="1"/>
  <c r="N18" i="71"/>
  <c r="P18" i="71"/>
  <c r="O16" i="71"/>
  <c r="Q16" i="71" s="1"/>
  <c r="N17" i="71"/>
  <c r="O18" i="71"/>
  <c r="Q18" i="71" s="1"/>
  <c r="C67" i="3"/>
  <c r="B67" i="3"/>
  <c r="C38" i="3"/>
  <c r="B38" i="3"/>
  <c r="U16" i="71" l="1"/>
  <c r="AK64" i="60"/>
  <c r="AK42" i="60"/>
  <c r="U17" i="74"/>
  <c r="Q17" i="73"/>
  <c r="Q18" i="73"/>
  <c r="Q16" i="73"/>
  <c r="U17" i="73"/>
  <c r="U16" i="72"/>
  <c r="U17" i="72"/>
  <c r="Q17" i="74"/>
  <c r="Q17" i="72"/>
  <c r="U17" i="71"/>
  <c r="Q17" i="71"/>
  <c r="I13" i="34"/>
  <c r="I14" i="34"/>
  <c r="I9" i="34"/>
  <c r="I10" i="34"/>
  <c r="S6" i="65" l="1"/>
  <c r="J95" i="68"/>
  <c r="I95" i="68"/>
  <c r="C95" i="68"/>
  <c r="B95" i="68"/>
  <c r="K69" i="47"/>
  <c r="K70" i="47"/>
  <c r="K71" i="47"/>
  <c r="K72" i="47"/>
  <c r="K73" i="47"/>
  <c r="K74" i="47"/>
  <c r="K75" i="47"/>
  <c r="K76" i="47"/>
  <c r="K77" i="47"/>
  <c r="K78" i="47"/>
  <c r="K79" i="47"/>
  <c r="K80" i="47"/>
  <c r="K81" i="47"/>
  <c r="K82" i="47"/>
  <c r="K83" i="47"/>
  <c r="K84" i="47"/>
  <c r="K85" i="47"/>
  <c r="K86" i="47"/>
  <c r="K87" i="47"/>
  <c r="K89" i="47"/>
  <c r="K90" i="47"/>
  <c r="K91" i="47"/>
  <c r="K92" i="47"/>
  <c r="K93" i="47"/>
  <c r="K94" i="47"/>
  <c r="K68" i="47"/>
  <c r="I83" i="70"/>
  <c r="P83" i="70" s="1"/>
  <c r="J83" i="70"/>
  <c r="M83" i="70" l="1"/>
  <c r="Q83" i="70"/>
  <c r="R83" i="70" s="1"/>
  <c r="K39" i="66"/>
  <c r="K40" i="66"/>
  <c r="K41" i="66"/>
  <c r="K42" i="66"/>
  <c r="K43" i="66"/>
  <c r="K44" i="66"/>
  <c r="K45" i="66"/>
  <c r="K46" i="66"/>
  <c r="K47" i="66"/>
  <c r="K48" i="66"/>
  <c r="K49" i="66"/>
  <c r="K50" i="66"/>
  <c r="K51" i="66"/>
  <c r="K52" i="66"/>
  <c r="K53" i="66"/>
  <c r="K54" i="66"/>
  <c r="K22" i="60" l="1"/>
  <c r="AJ22" i="60" s="1"/>
  <c r="L22" i="60" l="1"/>
  <c r="B61" i="70"/>
  <c r="L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G53" i="66" l="1"/>
  <c r="G52" i="66"/>
  <c r="G51" i="66"/>
  <c r="G50" i="66"/>
  <c r="G49" i="66"/>
  <c r="G48" i="66"/>
  <c r="G47" i="66"/>
  <c r="G46" i="66"/>
  <c r="G45" i="66"/>
  <c r="L29" i="58"/>
  <c r="L31" i="58"/>
  <c r="L18" i="58"/>
  <c r="L20" i="58"/>
  <c r="AF41" i="60"/>
  <c r="L7" i="58"/>
  <c r="L9" i="58"/>
  <c r="AB19" i="60"/>
  <c r="D7" i="66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C32" i="48"/>
  <c r="B32" i="48"/>
  <c r="I32" i="48"/>
  <c r="J32" i="48"/>
  <c r="I32" i="36"/>
  <c r="J32" i="36"/>
  <c r="AA41" i="60" l="1"/>
  <c r="AA19" i="60"/>
  <c r="AG41" i="60"/>
  <c r="AE63" i="60"/>
  <c r="AC63" i="60"/>
  <c r="AB41" i="60"/>
  <c r="AA63" i="60"/>
  <c r="AD63" i="60"/>
  <c r="AD19" i="60"/>
  <c r="AE19" i="60"/>
  <c r="AC19" i="60"/>
  <c r="AE41" i="60"/>
  <c r="AC41" i="60"/>
  <c r="AD41" i="60"/>
  <c r="AB63" i="60"/>
  <c r="AG63" i="60"/>
  <c r="AG19" i="60"/>
  <c r="AF63" i="60"/>
  <c r="AF19" i="60"/>
  <c r="Q84" i="70"/>
  <c r="P84" i="70"/>
  <c r="M84" i="70"/>
  <c r="L84" i="70"/>
  <c r="K84" i="70"/>
  <c r="F84" i="70"/>
  <c r="L82" i="70"/>
  <c r="K82" i="70"/>
  <c r="E82" i="70"/>
  <c r="G82" i="70" s="1"/>
  <c r="L81" i="70"/>
  <c r="K81" i="70"/>
  <c r="E81" i="70"/>
  <c r="L80" i="70"/>
  <c r="N80" i="70" s="1"/>
  <c r="K80" i="70"/>
  <c r="E80" i="70"/>
  <c r="G80" i="70" s="1"/>
  <c r="L79" i="70"/>
  <c r="K79" i="70"/>
  <c r="E79" i="70"/>
  <c r="G79" i="70" s="1"/>
  <c r="L78" i="70"/>
  <c r="N78" i="70" s="1"/>
  <c r="K78" i="70"/>
  <c r="E78" i="70"/>
  <c r="G78" i="70" s="1"/>
  <c r="L77" i="70"/>
  <c r="K77" i="70"/>
  <c r="E77" i="70"/>
  <c r="L76" i="70"/>
  <c r="N76" i="70" s="1"/>
  <c r="K76" i="70"/>
  <c r="E76" i="70"/>
  <c r="G76" i="70" s="1"/>
  <c r="L75" i="70"/>
  <c r="K75" i="70"/>
  <c r="E75" i="70"/>
  <c r="G75" i="70" s="1"/>
  <c r="L74" i="70"/>
  <c r="K74" i="70"/>
  <c r="E74" i="70"/>
  <c r="G74" i="70" s="1"/>
  <c r="L73" i="70"/>
  <c r="K73" i="70"/>
  <c r="E73" i="70"/>
  <c r="G73" i="70" s="1"/>
  <c r="L72" i="70"/>
  <c r="K72" i="70"/>
  <c r="E72" i="70"/>
  <c r="G72" i="70" s="1"/>
  <c r="L71" i="70"/>
  <c r="K71" i="70"/>
  <c r="E71" i="70"/>
  <c r="G71" i="70" s="1"/>
  <c r="L70" i="70"/>
  <c r="K70" i="70"/>
  <c r="E70" i="70"/>
  <c r="G70" i="70" s="1"/>
  <c r="L69" i="70"/>
  <c r="K69" i="70"/>
  <c r="E69" i="70"/>
  <c r="G69" i="70" s="1"/>
  <c r="L68" i="70"/>
  <c r="K68" i="70"/>
  <c r="E68" i="70"/>
  <c r="G68" i="70" s="1"/>
  <c r="L67" i="70"/>
  <c r="K67" i="70"/>
  <c r="E67" i="70"/>
  <c r="G67" i="70" s="1"/>
  <c r="L66" i="70"/>
  <c r="K66" i="70"/>
  <c r="E66" i="70"/>
  <c r="G66" i="70" s="1"/>
  <c r="Q65" i="70"/>
  <c r="P65" i="70"/>
  <c r="M65" i="70"/>
  <c r="L65" i="70"/>
  <c r="K65" i="70"/>
  <c r="F65" i="70"/>
  <c r="E65" i="70"/>
  <c r="Q64" i="70"/>
  <c r="P64" i="70"/>
  <c r="M64" i="70"/>
  <c r="L64" i="70"/>
  <c r="K64" i="70"/>
  <c r="F64" i="70"/>
  <c r="E64" i="70"/>
  <c r="Q63" i="70"/>
  <c r="P63" i="70"/>
  <c r="M63" i="70"/>
  <c r="L63" i="70"/>
  <c r="K63" i="70"/>
  <c r="F63" i="70"/>
  <c r="E63" i="70"/>
  <c r="P61" i="70"/>
  <c r="M61" i="70"/>
  <c r="K61" i="70"/>
  <c r="I61" i="70"/>
  <c r="F61" i="70"/>
  <c r="D61" i="70"/>
  <c r="Q57" i="70"/>
  <c r="P57" i="70"/>
  <c r="M57" i="70"/>
  <c r="F57" i="70"/>
  <c r="J56" i="70"/>
  <c r="I56" i="70"/>
  <c r="C56" i="70"/>
  <c r="B56" i="70"/>
  <c r="P56" i="70" s="1"/>
  <c r="L55" i="70"/>
  <c r="K55" i="70"/>
  <c r="E55" i="70"/>
  <c r="D55" i="70"/>
  <c r="L54" i="70"/>
  <c r="K54" i="70"/>
  <c r="E54" i="70"/>
  <c r="D54" i="70"/>
  <c r="L53" i="70"/>
  <c r="K53" i="70"/>
  <c r="E53" i="70"/>
  <c r="D53" i="70"/>
  <c r="L52" i="70"/>
  <c r="N52" i="70" s="1"/>
  <c r="K52" i="70"/>
  <c r="E52" i="70"/>
  <c r="D52" i="70"/>
  <c r="L51" i="70"/>
  <c r="N51" i="70" s="1"/>
  <c r="K51" i="70"/>
  <c r="E51" i="70"/>
  <c r="D51" i="70"/>
  <c r="L50" i="70"/>
  <c r="N50" i="70" s="1"/>
  <c r="K50" i="70"/>
  <c r="E50" i="70"/>
  <c r="D50" i="70"/>
  <c r="Q49" i="70"/>
  <c r="P49" i="70"/>
  <c r="M49" i="70"/>
  <c r="L49" i="70"/>
  <c r="K49" i="70"/>
  <c r="F49" i="70"/>
  <c r="E49" i="70"/>
  <c r="D49" i="70"/>
  <c r="Q48" i="70"/>
  <c r="P48" i="70"/>
  <c r="M48" i="70"/>
  <c r="L48" i="70"/>
  <c r="K48" i="70"/>
  <c r="F48" i="70"/>
  <c r="E48" i="70"/>
  <c r="D48" i="70"/>
  <c r="Q47" i="70"/>
  <c r="P47" i="70"/>
  <c r="M47" i="70"/>
  <c r="L47" i="70"/>
  <c r="K47" i="70"/>
  <c r="F47" i="70"/>
  <c r="E47" i="70"/>
  <c r="D47" i="70"/>
  <c r="Q46" i="70"/>
  <c r="P46" i="70"/>
  <c r="M46" i="70"/>
  <c r="L46" i="70"/>
  <c r="K46" i="70"/>
  <c r="F46" i="70"/>
  <c r="E46" i="70"/>
  <c r="D46" i="70"/>
  <c r="Q45" i="70"/>
  <c r="P45" i="70"/>
  <c r="M45" i="70"/>
  <c r="L45" i="70"/>
  <c r="K45" i="70"/>
  <c r="F45" i="70"/>
  <c r="E45" i="70"/>
  <c r="D45" i="70"/>
  <c r="Q44" i="70"/>
  <c r="P44" i="70"/>
  <c r="M44" i="70"/>
  <c r="L44" i="70"/>
  <c r="K44" i="70"/>
  <c r="F44" i="70"/>
  <c r="E44" i="70"/>
  <c r="D44" i="70"/>
  <c r="Q43" i="70"/>
  <c r="P43" i="70"/>
  <c r="M43" i="70"/>
  <c r="L43" i="70"/>
  <c r="K43" i="70"/>
  <c r="F43" i="70"/>
  <c r="E43" i="70"/>
  <c r="D43" i="70"/>
  <c r="Q42" i="70"/>
  <c r="P42" i="70"/>
  <c r="M42" i="70"/>
  <c r="L42" i="70"/>
  <c r="K42" i="70"/>
  <c r="F42" i="70"/>
  <c r="E42" i="70"/>
  <c r="D42" i="70"/>
  <c r="Q41" i="70"/>
  <c r="P41" i="70"/>
  <c r="M41" i="70"/>
  <c r="L41" i="70"/>
  <c r="K41" i="70"/>
  <c r="F41" i="70"/>
  <c r="E41" i="70"/>
  <c r="D41" i="70"/>
  <c r="Q40" i="70"/>
  <c r="P40" i="70"/>
  <c r="M40" i="70"/>
  <c r="L40" i="70"/>
  <c r="K40" i="70"/>
  <c r="F40" i="70"/>
  <c r="E40" i="70"/>
  <c r="D40" i="70"/>
  <c r="Q39" i="70"/>
  <c r="P39" i="70"/>
  <c r="M39" i="70"/>
  <c r="L39" i="70"/>
  <c r="K39" i="70"/>
  <c r="F39" i="70"/>
  <c r="E39" i="70"/>
  <c r="D39" i="70"/>
  <c r="R37" i="70"/>
  <c r="R61" i="70" s="1"/>
  <c r="P37" i="70"/>
  <c r="M37" i="70"/>
  <c r="K37" i="70"/>
  <c r="I37" i="70"/>
  <c r="F37" i="70"/>
  <c r="D37" i="70"/>
  <c r="B37" i="70"/>
  <c r="Q33" i="70"/>
  <c r="P33" i="70"/>
  <c r="M33" i="70"/>
  <c r="F33" i="70"/>
  <c r="J32" i="70"/>
  <c r="I32" i="70"/>
  <c r="E32" i="70"/>
  <c r="L31" i="70"/>
  <c r="K31" i="70"/>
  <c r="E31" i="70"/>
  <c r="D31" i="70"/>
  <c r="L30" i="70"/>
  <c r="K30" i="70"/>
  <c r="E30" i="70"/>
  <c r="D30" i="70"/>
  <c r="L29" i="70"/>
  <c r="K29" i="70"/>
  <c r="E29" i="70"/>
  <c r="D29" i="70"/>
  <c r="L28" i="70"/>
  <c r="K28" i="70"/>
  <c r="E28" i="70"/>
  <c r="D28" i="70"/>
  <c r="L27" i="70"/>
  <c r="K27" i="70"/>
  <c r="E27" i="70"/>
  <c r="D27" i="70"/>
  <c r="L26" i="70"/>
  <c r="K26" i="70"/>
  <c r="E26" i="70"/>
  <c r="D26" i="70"/>
  <c r="L25" i="70"/>
  <c r="K25" i="70"/>
  <c r="E25" i="70"/>
  <c r="D25" i="70"/>
  <c r="L24" i="70"/>
  <c r="K24" i="70"/>
  <c r="E24" i="70"/>
  <c r="D24" i="70"/>
  <c r="L23" i="70"/>
  <c r="K23" i="70"/>
  <c r="E23" i="70"/>
  <c r="D23" i="70"/>
  <c r="L22" i="70"/>
  <c r="K22" i="70"/>
  <c r="E22" i="70"/>
  <c r="D22" i="70"/>
  <c r="L21" i="70"/>
  <c r="K21" i="70"/>
  <c r="E21" i="70"/>
  <c r="D21" i="70"/>
  <c r="L20" i="70"/>
  <c r="K20" i="70"/>
  <c r="E20" i="70"/>
  <c r="D20" i="70"/>
  <c r="L19" i="70"/>
  <c r="K19" i="70"/>
  <c r="E19" i="70"/>
  <c r="D19" i="70"/>
  <c r="L18" i="70"/>
  <c r="K18" i="70"/>
  <c r="E18" i="70"/>
  <c r="D18" i="70"/>
  <c r="Q17" i="70"/>
  <c r="P17" i="70"/>
  <c r="M17" i="70"/>
  <c r="L17" i="70"/>
  <c r="K17" i="70"/>
  <c r="F17" i="70"/>
  <c r="E17" i="70"/>
  <c r="D17" i="70"/>
  <c r="Q16" i="70"/>
  <c r="P16" i="70"/>
  <c r="M16" i="70"/>
  <c r="L16" i="70"/>
  <c r="K16" i="70"/>
  <c r="F16" i="70"/>
  <c r="E16" i="70"/>
  <c r="D16" i="70"/>
  <c r="Q15" i="70"/>
  <c r="P15" i="70"/>
  <c r="M15" i="70"/>
  <c r="L15" i="70"/>
  <c r="K15" i="70"/>
  <c r="F15" i="70"/>
  <c r="E15" i="70"/>
  <c r="D15" i="70"/>
  <c r="Q14" i="70"/>
  <c r="P14" i="70"/>
  <c r="M14" i="70"/>
  <c r="L14" i="70"/>
  <c r="K14" i="70"/>
  <c r="F14" i="70"/>
  <c r="E14" i="70"/>
  <c r="D14" i="70"/>
  <c r="Q13" i="70"/>
  <c r="P13" i="70"/>
  <c r="M13" i="70"/>
  <c r="L13" i="70"/>
  <c r="K13" i="70"/>
  <c r="F13" i="70"/>
  <c r="E13" i="70"/>
  <c r="D13" i="70"/>
  <c r="Q12" i="70"/>
  <c r="P12" i="70"/>
  <c r="M12" i="70"/>
  <c r="L12" i="70"/>
  <c r="K12" i="70"/>
  <c r="F12" i="70"/>
  <c r="E12" i="70"/>
  <c r="D12" i="70"/>
  <c r="Q11" i="70"/>
  <c r="P11" i="70"/>
  <c r="M11" i="70"/>
  <c r="L11" i="70"/>
  <c r="K11" i="70"/>
  <c r="F11" i="70"/>
  <c r="E11" i="70"/>
  <c r="D11" i="70"/>
  <c r="Q10" i="70"/>
  <c r="P10" i="70"/>
  <c r="M10" i="70"/>
  <c r="L10" i="70"/>
  <c r="K10" i="70"/>
  <c r="F10" i="70"/>
  <c r="E10" i="70"/>
  <c r="D10" i="70"/>
  <c r="Q9" i="70"/>
  <c r="P9" i="70"/>
  <c r="M9" i="70"/>
  <c r="L9" i="70"/>
  <c r="K9" i="70"/>
  <c r="F9" i="70"/>
  <c r="E9" i="70"/>
  <c r="D9" i="70"/>
  <c r="Q8" i="70"/>
  <c r="P8" i="70"/>
  <c r="M8" i="70"/>
  <c r="L8" i="70"/>
  <c r="K8" i="70"/>
  <c r="F8" i="70"/>
  <c r="E8" i="70"/>
  <c r="D8" i="70"/>
  <c r="Q7" i="70"/>
  <c r="P7" i="70"/>
  <c r="M7" i="70"/>
  <c r="L7" i="70"/>
  <c r="K7" i="70"/>
  <c r="F7" i="70"/>
  <c r="E7" i="70"/>
  <c r="D7" i="70"/>
  <c r="C6" i="70"/>
  <c r="B6" i="70"/>
  <c r="P5" i="70"/>
  <c r="M5" i="70"/>
  <c r="K5" i="70"/>
  <c r="I5" i="70"/>
  <c r="D5" i="70"/>
  <c r="F5" i="70" s="1"/>
  <c r="L8" i="69"/>
  <c r="K8" i="69"/>
  <c r="M6" i="69" s="1"/>
  <c r="E8" i="69"/>
  <c r="G7" i="69" s="1"/>
  <c r="D8" i="69"/>
  <c r="F6" i="69" s="1"/>
  <c r="S7" i="69"/>
  <c r="R7" i="69"/>
  <c r="O7" i="69"/>
  <c r="M7" i="69"/>
  <c r="H7" i="69"/>
  <c r="F7" i="69"/>
  <c r="S6" i="69"/>
  <c r="R6" i="69"/>
  <c r="O6" i="69"/>
  <c r="H6" i="69"/>
  <c r="S5" i="69"/>
  <c r="R5" i="69"/>
  <c r="L5" i="69"/>
  <c r="K5" i="69"/>
  <c r="G5" i="69"/>
  <c r="N5" i="69" s="1"/>
  <c r="F5" i="69"/>
  <c r="M5" i="69" s="1"/>
  <c r="R4" i="69"/>
  <c r="O4" i="69"/>
  <c r="M4" i="69"/>
  <c r="K4" i="69"/>
  <c r="F4" i="69"/>
  <c r="H4" i="69" s="1"/>
  <c r="M58" i="68"/>
  <c r="P58" i="68"/>
  <c r="Q58" i="68"/>
  <c r="M59" i="68"/>
  <c r="P59" i="68"/>
  <c r="Q59" i="68"/>
  <c r="F58" i="68"/>
  <c r="F59" i="68"/>
  <c r="Q96" i="68"/>
  <c r="P96" i="68"/>
  <c r="M96" i="68"/>
  <c r="L96" i="68"/>
  <c r="K96" i="68"/>
  <c r="F96" i="68"/>
  <c r="E95" i="68"/>
  <c r="D95" i="68"/>
  <c r="K94" i="68"/>
  <c r="N94" i="68" s="1"/>
  <c r="E94" i="68"/>
  <c r="D94" i="68"/>
  <c r="L93" i="68"/>
  <c r="K93" i="68"/>
  <c r="E93" i="68"/>
  <c r="D93" i="68"/>
  <c r="L92" i="68"/>
  <c r="K92" i="68"/>
  <c r="E92" i="68"/>
  <c r="D92" i="68"/>
  <c r="L91" i="68"/>
  <c r="K91" i="68"/>
  <c r="E91" i="68"/>
  <c r="D91" i="68"/>
  <c r="L90" i="68"/>
  <c r="K90" i="68"/>
  <c r="E90" i="68"/>
  <c r="D90" i="68"/>
  <c r="L89" i="68"/>
  <c r="K89" i="68"/>
  <c r="E89" i="68"/>
  <c r="D89" i="68"/>
  <c r="L88" i="68"/>
  <c r="K88" i="68"/>
  <c r="E88" i="68"/>
  <c r="D88" i="68"/>
  <c r="L87" i="68"/>
  <c r="K87" i="68"/>
  <c r="E87" i="68"/>
  <c r="D87" i="68"/>
  <c r="L86" i="68"/>
  <c r="K86" i="68"/>
  <c r="E86" i="68"/>
  <c r="D86" i="68"/>
  <c r="L85" i="68"/>
  <c r="K85" i="68"/>
  <c r="E85" i="68"/>
  <c r="D85" i="68"/>
  <c r="L84" i="68"/>
  <c r="K84" i="68"/>
  <c r="E84" i="68"/>
  <c r="D84" i="68"/>
  <c r="L83" i="68"/>
  <c r="K83" i="68"/>
  <c r="E83" i="68"/>
  <c r="D83" i="68"/>
  <c r="L82" i="68"/>
  <c r="K82" i="68"/>
  <c r="E82" i="68"/>
  <c r="D82" i="68"/>
  <c r="Q81" i="68"/>
  <c r="P81" i="68"/>
  <c r="M81" i="68"/>
  <c r="L81" i="68"/>
  <c r="K81" i="68"/>
  <c r="F81" i="68"/>
  <c r="E81" i="68"/>
  <c r="D81" i="68"/>
  <c r="Q80" i="68"/>
  <c r="P80" i="68"/>
  <c r="M80" i="68"/>
  <c r="L80" i="68"/>
  <c r="K80" i="68"/>
  <c r="F80" i="68"/>
  <c r="E80" i="68"/>
  <c r="D80" i="68"/>
  <c r="Q79" i="68"/>
  <c r="P79" i="68"/>
  <c r="M79" i="68"/>
  <c r="L79" i="68"/>
  <c r="K79" i="68"/>
  <c r="F79" i="68"/>
  <c r="E79" i="68"/>
  <c r="D79" i="68"/>
  <c r="Q78" i="68"/>
  <c r="P78" i="68"/>
  <c r="M78" i="68"/>
  <c r="L78" i="68"/>
  <c r="K78" i="68"/>
  <c r="F78" i="68"/>
  <c r="E78" i="68"/>
  <c r="D78" i="68"/>
  <c r="Q77" i="68"/>
  <c r="P77" i="68"/>
  <c r="M77" i="68"/>
  <c r="L77" i="68"/>
  <c r="K77" i="68"/>
  <c r="F77" i="68"/>
  <c r="E77" i="68"/>
  <c r="D77" i="68"/>
  <c r="Q76" i="68"/>
  <c r="P76" i="68"/>
  <c r="M76" i="68"/>
  <c r="L76" i="68"/>
  <c r="K76" i="68"/>
  <c r="F76" i="68"/>
  <c r="E76" i="68"/>
  <c r="D76" i="68"/>
  <c r="Q75" i="68"/>
  <c r="P75" i="68"/>
  <c r="M75" i="68"/>
  <c r="L75" i="68"/>
  <c r="K75" i="68"/>
  <c r="F75" i="68"/>
  <c r="E75" i="68"/>
  <c r="D75" i="68"/>
  <c r="Q74" i="68"/>
  <c r="P74" i="68"/>
  <c r="M74" i="68"/>
  <c r="L74" i="68"/>
  <c r="K74" i="68"/>
  <c r="F74" i="68"/>
  <c r="E74" i="68"/>
  <c r="D74" i="68"/>
  <c r="Q73" i="68"/>
  <c r="P73" i="68"/>
  <c r="M73" i="68"/>
  <c r="L73" i="68"/>
  <c r="K73" i="68"/>
  <c r="F73" i="68"/>
  <c r="E73" i="68"/>
  <c r="D73" i="68"/>
  <c r="Q72" i="68"/>
  <c r="P72" i="68"/>
  <c r="M72" i="68"/>
  <c r="L72" i="68"/>
  <c r="K72" i="68"/>
  <c r="F72" i="68"/>
  <c r="E72" i="68"/>
  <c r="D72" i="68"/>
  <c r="Q71" i="68"/>
  <c r="P71" i="68"/>
  <c r="M71" i="68"/>
  <c r="L71" i="68"/>
  <c r="K71" i="68"/>
  <c r="F71" i="68"/>
  <c r="E71" i="68"/>
  <c r="D71" i="68"/>
  <c r="Q70" i="68"/>
  <c r="P70" i="68"/>
  <c r="M70" i="68"/>
  <c r="L70" i="68"/>
  <c r="K70" i="68"/>
  <c r="F70" i="68"/>
  <c r="E70" i="68"/>
  <c r="D70" i="68"/>
  <c r="Q69" i="68"/>
  <c r="P69" i="68"/>
  <c r="M69" i="68"/>
  <c r="L69" i="68"/>
  <c r="K69" i="68"/>
  <c r="F69" i="68"/>
  <c r="E69" i="68"/>
  <c r="D69" i="68"/>
  <c r="Q68" i="68"/>
  <c r="P68" i="68"/>
  <c r="M68" i="68"/>
  <c r="L68" i="68"/>
  <c r="K68" i="68"/>
  <c r="F68" i="68"/>
  <c r="E68" i="68"/>
  <c r="D68" i="68"/>
  <c r="P66" i="68"/>
  <c r="M66" i="68"/>
  <c r="K66" i="68"/>
  <c r="I66" i="68"/>
  <c r="F66" i="68"/>
  <c r="D66" i="68"/>
  <c r="B66" i="68"/>
  <c r="Q62" i="68"/>
  <c r="P62" i="68"/>
  <c r="M62" i="68"/>
  <c r="F62" i="68"/>
  <c r="L61" i="68"/>
  <c r="E61" i="68"/>
  <c r="L60" i="68"/>
  <c r="N60" i="68" s="1"/>
  <c r="E60" i="68"/>
  <c r="D60" i="68"/>
  <c r="L59" i="68"/>
  <c r="E59" i="68"/>
  <c r="D59" i="68"/>
  <c r="L58" i="68"/>
  <c r="E58" i="68"/>
  <c r="D58" i="68"/>
  <c r="Q57" i="68"/>
  <c r="P57" i="68"/>
  <c r="M57" i="68"/>
  <c r="L57" i="68"/>
  <c r="F57" i="68"/>
  <c r="E57" i="68"/>
  <c r="D57" i="68"/>
  <c r="Q56" i="68"/>
  <c r="P56" i="68"/>
  <c r="M56" i="68"/>
  <c r="L56" i="68"/>
  <c r="F56" i="68"/>
  <c r="E56" i="68"/>
  <c r="D56" i="68"/>
  <c r="Q55" i="68"/>
  <c r="P55" i="68"/>
  <c r="M55" i="68"/>
  <c r="L55" i="68"/>
  <c r="F55" i="68"/>
  <c r="E55" i="68"/>
  <c r="D55" i="68"/>
  <c r="Q54" i="68"/>
  <c r="P54" i="68"/>
  <c r="M54" i="68"/>
  <c r="L54" i="68"/>
  <c r="F54" i="68"/>
  <c r="E54" i="68"/>
  <c r="D54" i="68"/>
  <c r="Q53" i="68"/>
  <c r="P53" i="68"/>
  <c r="M53" i="68"/>
  <c r="L53" i="68"/>
  <c r="F53" i="68"/>
  <c r="E53" i="68"/>
  <c r="D53" i="68"/>
  <c r="Q52" i="68"/>
  <c r="P52" i="68"/>
  <c r="M52" i="68"/>
  <c r="L52" i="68"/>
  <c r="F52" i="68"/>
  <c r="E52" i="68"/>
  <c r="D52" i="68"/>
  <c r="Q51" i="68"/>
  <c r="P51" i="68"/>
  <c r="M51" i="68"/>
  <c r="L51" i="68"/>
  <c r="F51" i="68"/>
  <c r="E51" i="68"/>
  <c r="D51" i="68"/>
  <c r="Q50" i="68"/>
  <c r="P50" i="68"/>
  <c r="M50" i="68"/>
  <c r="L50" i="68"/>
  <c r="F50" i="68"/>
  <c r="E50" i="68"/>
  <c r="D50" i="68"/>
  <c r="Q49" i="68"/>
  <c r="P49" i="68"/>
  <c r="M49" i="68"/>
  <c r="L49" i="68"/>
  <c r="F49" i="68"/>
  <c r="E49" i="68"/>
  <c r="D49" i="68"/>
  <c r="Q48" i="68"/>
  <c r="P48" i="68"/>
  <c r="M48" i="68"/>
  <c r="L48" i="68"/>
  <c r="F48" i="68"/>
  <c r="E48" i="68"/>
  <c r="D48" i="68"/>
  <c r="Q47" i="68"/>
  <c r="P47" i="68"/>
  <c r="M47" i="68"/>
  <c r="L47" i="68"/>
  <c r="F47" i="68"/>
  <c r="E47" i="68"/>
  <c r="D47" i="68"/>
  <c r="Q46" i="68"/>
  <c r="P46" i="68"/>
  <c r="M46" i="68"/>
  <c r="L46" i="68"/>
  <c r="F46" i="68"/>
  <c r="E46" i="68"/>
  <c r="D46" i="68"/>
  <c r="Q45" i="68"/>
  <c r="P45" i="68"/>
  <c r="M45" i="68"/>
  <c r="L45" i="68"/>
  <c r="F45" i="68"/>
  <c r="E45" i="68"/>
  <c r="D45" i="68"/>
  <c r="Q44" i="68"/>
  <c r="P44" i="68"/>
  <c r="M44" i="68"/>
  <c r="L44" i="68"/>
  <c r="F44" i="68"/>
  <c r="E44" i="68"/>
  <c r="D44" i="68"/>
  <c r="Q43" i="68"/>
  <c r="P43" i="68"/>
  <c r="M43" i="68"/>
  <c r="L43" i="68"/>
  <c r="F43" i="68"/>
  <c r="E43" i="68"/>
  <c r="D43" i="68"/>
  <c r="Q42" i="68"/>
  <c r="P42" i="68"/>
  <c r="M42" i="68"/>
  <c r="L42" i="68"/>
  <c r="F42" i="68"/>
  <c r="E42" i="68"/>
  <c r="D42" i="68"/>
  <c r="Q41" i="68"/>
  <c r="P41" i="68"/>
  <c r="M41" i="68"/>
  <c r="L41" i="68"/>
  <c r="F41" i="68"/>
  <c r="E41" i="68"/>
  <c r="D41" i="68"/>
  <c r="Q40" i="68"/>
  <c r="P40" i="68"/>
  <c r="M40" i="68"/>
  <c r="L40" i="68"/>
  <c r="F40" i="68"/>
  <c r="E40" i="68"/>
  <c r="D40" i="68"/>
  <c r="Q39" i="68"/>
  <c r="P39" i="68"/>
  <c r="M39" i="68"/>
  <c r="L39" i="68"/>
  <c r="F39" i="68"/>
  <c r="E39" i="68"/>
  <c r="D39" i="68"/>
  <c r="R37" i="68"/>
  <c r="R66" i="68" s="1"/>
  <c r="P37" i="68"/>
  <c r="M37" i="68"/>
  <c r="K37" i="68"/>
  <c r="I37" i="68"/>
  <c r="F37" i="68"/>
  <c r="D37" i="68"/>
  <c r="B37" i="68"/>
  <c r="Q33" i="68"/>
  <c r="P33" i="68"/>
  <c r="M33" i="68"/>
  <c r="F33" i="68"/>
  <c r="J32" i="68"/>
  <c r="I32" i="68"/>
  <c r="C32" i="68"/>
  <c r="E32" i="68" s="1"/>
  <c r="B32" i="68"/>
  <c r="D32" i="68" s="1"/>
  <c r="Q31" i="68"/>
  <c r="P31" i="68"/>
  <c r="M31" i="68"/>
  <c r="L31" i="68"/>
  <c r="K31" i="68"/>
  <c r="F31" i="68"/>
  <c r="E31" i="68"/>
  <c r="D31" i="68"/>
  <c r="Q30" i="68"/>
  <c r="P30" i="68"/>
  <c r="M30" i="68"/>
  <c r="L30" i="68"/>
  <c r="K30" i="68"/>
  <c r="F30" i="68"/>
  <c r="E30" i="68"/>
  <c r="D30" i="68"/>
  <c r="Q29" i="68"/>
  <c r="P29" i="68"/>
  <c r="M29" i="68"/>
  <c r="L29" i="68"/>
  <c r="K29" i="68"/>
  <c r="F29" i="68"/>
  <c r="E29" i="68"/>
  <c r="D29" i="68"/>
  <c r="Q28" i="68"/>
  <c r="P28" i="68"/>
  <c r="M28" i="68"/>
  <c r="L28" i="68"/>
  <c r="K28" i="68"/>
  <c r="F28" i="68"/>
  <c r="E28" i="68"/>
  <c r="D28" i="68"/>
  <c r="Q27" i="68"/>
  <c r="P27" i="68"/>
  <c r="M27" i="68"/>
  <c r="L27" i="68"/>
  <c r="K27" i="68"/>
  <c r="F27" i="68"/>
  <c r="E27" i="68"/>
  <c r="D27" i="68"/>
  <c r="Q26" i="68"/>
  <c r="P26" i="68"/>
  <c r="M26" i="68"/>
  <c r="L26" i="68"/>
  <c r="K26" i="68"/>
  <c r="F26" i="68"/>
  <c r="E26" i="68"/>
  <c r="D26" i="68"/>
  <c r="Q25" i="68"/>
  <c r="P25" i="68"/>
  <c r="M25" i="68"/>
  <c r="L25" i="68"/>
  <c r="K25" i="68"/>
  <c r="F25" i="68"/>
  <c r="E25" i="68"/>
  <c r="D25" i="68"/>
  <c r="Q24" i="68"/>
  <c r="P24" i="68"/>
  <c r="M24" i="68"/>
  <c r="L24" i="68"/>
  <c r="K24" i="68"/>
  <c r="F24" i="68"/>
  <c r="E24" i="68"/>
  <c r="D24" i="68"/>
  <c r="Q23" i="68"/>
  <c r="P23" i="68"/>
  <c r="M23" i="68"/>
  <c r="L23" i="68"/>
  <c r="K23" i="68"/>
  <c r="F23" i="68"/>
  <c r="E23" i="68"/>
  <c r="D23" i="68"/>
  <c r="Q22" i="68"/>
  <c r="P22" i="68"/>
  <c r="M22" i="68"/>
  <c r="L22" i="68"/>
  <c r="K22" i="68"/>
  <c r="F22" i="68"/>
  <c r="E22" i="68"/>
  <c r="D22" i="68"/>
  <c r="Q21" i="68"/>
  <c r="P21" i="68"/>
  <c r="M21" i="68"/>
  <c r="L21" i="68"/>
  <c r="K21" i="68"/>
  <c r="F21" i="68"/>
  <c r="E21" i="68"/>
  <c r="D21" i="68"/>
  <c r="Q20" i="68"/>
  <c r="P20" i="68"/>
  <c r="M20" i="68"/>
  <c r="L20" i="68"/>
  <c r="K20" i="68"/>
  <c r="F20" i="68"/>
  <c r="E20" i="68"/>
  <c r="D20" i="68"/>
  <c r="Q19" i="68"/>
  <c r="P19" i="68"/>
  <c r="M19" i="68"/>
  <c r="L19" i="68"/>
  <c r="K19" i="68"/>
  <c r="F19" i="68"/>
  <c r="E19" i="68"/>
  <c r="D19" i="68"/>
  <c r="Q18" i="68"/>
  <c r="P18" i="68"/>
  <c r="M18" i="68"/>
  <c r="L18" i="68"/>
  <c r="K18" i="68"/>
  <c r="F18" i="68"/>
  <c r="E18" i="68"/>
  <c r="D18" i="68"/>
  <c r="Q17" i="68"/>
  <c r="P17" i="68"/>
  <c r="M17" i="68"/>
  <c r="L17" i="68"/>
  <c r="K17" i="68"/>
  <c r="F17" i="68"/>
  <c r="E17" i="68"/>
  <c r="D17" i="68"/>
  <c r="Q16" i="68"/>
  <c r="P16" i="68"/>
  <c r="M16" i="68"/>
  <c r="L16" i="68"/>
  <c r="K16" i="68"/>
  <c r="F16" i="68"/>
  <c r="E16" i="68"/>
  <c r="D16" i="68"/>
  <c r="Q15" i="68"/>
  <c r="P15" i="68"/>
  <c r="M15" i="68"/>
  <c r="L15" i="68"/>
  <c r="K15" i="68"/>
  <c r="F15" i="68"/>
  <c r="E15" i="68"/>
  <c r="D15" i="68"/>
  <c r="Q14" i="68"/>
  <c r="P14" i="68"/>
  <c r="M14" i="68"/>
  <c r="L14" i="68"/>
  <c r="K14" i="68"/>
  <c r="F14" i="68"/>
  <c r="E14" i="68"/>
  <c r="D14" i="68"/>
  <c r="Q13" i="68"/>
  <c r="P13" i="68"/>
  <c r="M13" i="68"/>
  <c r="L13" i="68"/>
  <c r="K13" i="68"/>
  <c r="F13" i="68"/>
  <c r="E13" i="68"/>
  <c r="D13" i="68"/>
  <c r="Q12" i="68"/>
  <c r="P12" i="68"/>
  <c r="M12" i="68"/>
  <c r="L12" i="68"/>
  <c r="K12" i="68"/>
  <c r="F12" i="68"/>
  <c r="E12" i="68"/>
  <c r="D12" i="68"/>
  <c r="Q11" i="68"/>
  <c r="P11" i="68"/>
  <c r="M11" i="68"/>
  <c r="L11" i="68"/>
  <c r="K11" i="68"/>
  <c r="F11" i="68"/>
  <c r="E11" i="68"/>
  <c r="D11" i="68"/>
  <c r="Q10" i="68"/>
  <c r="P10" i="68"/>
  <c r="M10" i="68"/>
  <c r="L10" i="68"/>
  <c r="K10" i="68"/>
  <c r="F10" i="68"/>
  <c r="E10" i="68"/>
  <c r="D10" i="68"/>
  <c r="Q9" i="68"/>
  <c r="P9" i="68"/>
  <c r="M9" i="68"/>
  <c r="L9" i="68"/>
  <c r="K9" i="68"/>
  <c r="F9" i="68"/>
  <c r="E9" i="68"/>
  <c r="D9" i="68"/>
  <c r="Q8" i="68"/>
  <c r="P8" i="68"/>
  <c r="M8" i="68"/>
  <c r="L8" i="68"/>
  <c r="K8" i="68"/>
  <c r="F8" i="68"/>
  <c r="E8" i="68"/>
  <c r="D8" i="68"/>
  <c r="Q7" i="68"/>
  <c r="P7" i="68"/>
  <c r="M7" i="68"/>
  <c r="L7" i="68"/>
  <c r="K7" i="68"/>
  <c r="F7" i="68"/>
  <c r="E7" i="68"/>
  <c r="E33" i="68" s="1"/>
  <c r="D7" i="68"/>
  <c r="C6" i="68"/>
  <c r="B6" i="68"/>
  <c r="P38" i="68" s="1"/>
  <c r="P5" i="68"/>
  <c r="M5" i="68"/>
  <c r="K5" i="68"/>
  <c r="I5" i="68"/>
  <c r="D5" i="68"/>
  <c r="F5" i="68" s="1"/>
  <c r="L8" i="67"/>
  <c r="N7" i="67" s="1"/>
  <c r="K8" i="67"/>
  <c r="M7" i="67" s="1"/>
  <c r="E8" i="67"/>
  <c r="G7" i="67" s="1"/>
  <c r="D8" i="67"/>
  <c r="F6" i="67" s="1"/>
  <c r="S7" i="67"/>
  <c r="R7" i="67"/>
  <c r="O7" i="67"/>
  <c r="H7" i="67"/>
  <c r="S6" i="67"/>
  <c r="R6" i="67"/>
  <c r="O6" i="67"/>
  <c r="H6" i="67"/>
  <c r="G6" i="67"/>
  <c r="S5" i="67"/>
  <c r="R5" i="67"/>
  <c r="L5" i="67"/>
  <c r="K5" i="67"/>
  <c r="G5" i="67"/>
  <c r="N5" i="67" s="1"/>
  <c r="F5" i="67"/>
  <c r="M5" i="67" s="1"/>
  <c r="R4" i="67"/>
  <c r="O4" i="67"/>
  <c r="M4" i="67"/>
  <c r="K4" i="67"/>
  <c r="F4" i="67"/>
  <c r="H4" i="67" s="1"/>
  <c r="Q90" i="66"/>
  <c r="P90" i="66"/>
  <c r="M90" i="66"/>
  <c r="L90" i="66"/>
  <c r="K90" i="66"/>
  <c r="F90" i="66"/>
  <c r="J89" i="66"/>
  <c r="I89" i="66"/>
  <c r="C89" i="66"/>
  <c r="B89" i="66"/>
  <c r="L88" i="66"/>
  <c r="K88" i="66"/>
  <c r="E88" i="66"/>
  <c r="G88" i="66" s="1"/>
  <c r="L87" i="66"/>
  <c r="K87" i="66"/>
  <c r="E87" i="66"/>
  <c r="G87" i="66" s="1"/>
  <c r="L86" i="66"/>
  <c r="N86" i="66" s="1"/>
  <c r="K86" i="66"/>
  <c r="E86" i="66"/>
  <c r="G86" i="66" s="1"/>
  <c r="L85" i="66"/>
  <c r="K85" i="66"/>
  <c r="E85" i="66"/>
  <c r="G85" i="66" s="1"/>
  <c r="L84" i="66"/>
  <c r="N84" i="66" s="1"/>
  <c r="K84" i="66"/>
  <c r="E84" i="66"/>
  <c r="G84" i="66" s="1"/>
  <c r="L83" i="66"/>
  <c r="K83" i="66"/>
  <c r="E83" i="66"/>
  <c r="G83" i="66" s="1"/>
  <c r="L82" i="66"/>
  <c r="N82" i="66" s="1"/>
  <c r="K82" i="66"/>
  <c r="E82" i="66"/>
  <c r="G82" i="66" s="1"/>
  <c r="L81" i="66"/>
  <c r="K81" i="66"/>
  <c r="E81" i="66"/>
  <c r="L80" i="66"/>
  <c r="N80" i="66" s="1"/>
  <c r="K80" i="66"/>
  <c r="E80" i="66"/>
  <c r="G80" i="66" s="1"/>
  <c r="L79" i="66"/>
  <c r="K79" i="66"/>
  <c r="E79" i="66"/>
  <c r="G79" i="66" s="1"/>
  <c r="L78" i="66"/>
  <c r="N78" i="66" s="1"/>
  <c r="K78" i="66"/>
  <c r="E78" i="66"/>
  <c r="G78" i="66" s="1"/>
  <c r="L77" i="66"/>
  <c r="K77" i="66"/>
  <c r="E77" i="66"/>
  <c r="G77" i="66" s="1"/>
  <c r="L76" i="66"/>
  <c r="N76" i="66" s="1"/>
  <c r="K76" i="66"/>
  <c r="E76" i="66"/>
  <c r="G76" i="66" s="1"/>
  <c r="L75" i="66"/>
  <c r="K75" i="66"/>
  <c r="E75" i="66"/>
  <c r="G75" i="66" s="1"/>
  <c r="L74" i="66"/>
  <c r="N74" i="66" s="1"/>
  <c r="K74" i="66"/>
  <c r="E74" i="66"/>
  <c r="G74" i="66" s="1"/>
  <c r="L73" i="66"/>
  <c r="K73" i="66"/>
  <c r="E73" i="66"/>
  <c r="G73" i="66" s="1"/>
  <c r="L72" i="66"/>
  <c r="N72" i="66" s="1"/>
  <c r="K72" i="66"/>
  <c r="E72" i="66"/>
  <c r="G72" i="66" s="1"/>
  <c r="L71" i="66"/>
  <c r="K71" i="66"/>
  <c r="E71" i="66"/>
  <c r="G71" i="66" s="1"/>
  <c r="L70" i="66"/>
  <c r="N70" i="66" s="1"/>
  <c r="K70" i="66"/>
  <c r="E70" i="66"/>
  <c r="G70" i="66" s="1"/>
  <c r="L69" i="66"/>
  <c r="K69" i="66"/>
  <c r="E69" i="66"/>
  <c r="G69" i="66" s="1"/>
  <c r="L68" i="66"/>
  <c r="N68" i="66" s="1"/>
  <c r="K68" i="66"/>
  <c r="E68" i="66"/>
  <c r="G68" i="66" s="1"/>
  <c r="L67" i="66"/>
  <c r="K67" i="66"/>
  <c r="E67" i="66"/>
  <c r="G67" i="66" s="1"/>
  <c r="L66" i="66"/>
  <c r="N66" i="66" s="1"/>
  <c r="K66" i="66"/>
  <c r="E66" i="66"/>
  <c r="G66" i="66" s="1"/>
  <c r="Q65" i="66"/>
  <c r="P65" i="66"/>
  <c r="M65" i="66"/>
  <c r="L65" i="66"/>
  <c r="K65" i="66"/>
  <c r="F65" i="66"/>
  <c r="E65" i="66"/>
  <c r="Q64" i="66"/>
  <c r="P64" i="66"/>
  <c r="M64" i="66"/>
  <c r="L64" i="66"/>
  <c r="K64" i="66"/>
  <c r="F64" i="66"/>
  <c r="E64" i="66"/>
  <c r="Q63" i="66"/>
  <c r="P63" i="66"/>
  <c r="M63" i="66"/>
  <c r="L63" i="66"/>
  <c r="K63" i="66"/>
  <c r="F63" i="66"/>
  <c r="E63" i="66"/>
  <c r="Q62" i="66"/>
  <c r="P62" i="66"/>
  <c r="M62" i="66"/>
  <c r="L62" i="66"/>
  <c r="K62" i="66"/>
  <c r="F62" i="66"/>
  <c r="E62" i="66"/>
  <c r="P60" i="66"/>
  <c r="M60" i="66"/>
  <c r="K60" i="66"/>
  <c r="I60" i="66"/>
  <c r="F60" i="66"/>
  <c r="D60" i="66"/>
  <c r="B60" i="66"/>
  <c r="Q56" i="66"/>
  <c r="P56" i="66"/>
  <c r="M56" i="66"/>
  <c r="F56" i="66"/>
  <c r="J55" i="66"/>
  <c r="I55" i="66"/>
  <c r="C55" i="66"/>
  <c r="B55" i="66"/>
  <c r="P55" i="66" s="1"/>
  <c r="L54" i="66"/>
  <c r="L53" i="66"/>
  <c r="L52" i="66"/>
  <c r="L51" i="66"/>
  <c r="L50" i="66"/>
  <c r="L49" i="66"/>
  <c r="L48" i="66"/>
  <c r="L47" i="66"/>
  <c r="L46" i="66"/>
  <c r="L45" i="66"/>
  <c r="L44" i="66"/>
  <c r="L43" i="66"/>
  <c r="L42" i="66"/>
  <c r="Q41" i="66"/>
  <c r="P41" i="66"/>
  <c r="M41" i="66"/>
  <c r="L41" i="66"/>
  <c r="F41" i="66"/>
  <c r="Q40" i="66"/>
  <c r="P40" i="66"/>
  <c r="M40" i="66"/>
  <c r="L40" i="66"/>
  <c r="F40" i="66"/>
  <c r="Q39" i="66"/>
  <c r="P39" i="66"/>
  <c r="M39" i="66"/>
  <c r="L39" i="66"/>
  <c r="F39" i="66"/>
  <c r="R37" i="66"/>
  <c r="R60" i="66" s="1"/>
  <c r="P37" i="66"/>
  <c r="M37" i="66"/>
  <c r="K37" i="66"/>
  <c r="I37" i="66"/>
  <c r="F37" i="66"/>
  <c r="D37" i="66"/>
  <c r="B37" i="66"/>
  <c r="Q33" i="66"/>
  <c r="P33" i="66"/>
  <c r="M33" i="66"/>
  <c r="F33" i="66"/>
  <c r="D32" i="66"/>
  <c r="D33" i="66" s="1"/>
  <c r="L31" i="66"/>
  <c r="K31" i="66"/>
  <c r="E31" i="66"/>
  <c r="G31" i="66" s="1"/>
  <c r="L30" i="66"/>
  <c r="K30" i="66"/>
  <c r="E30" i="66"/>
  <c r="G30" i="66" s="1"/>
  <c r="L29" i="66"/>
  <c r="K29" i="66"/>
  <c r="E29" i="66"/>
  <c r="G29" i="66" s="1"/>
  <c r="L28" i="66"/>
  <c r="K28" i="66"/>
  <c r="E28" i="66"/>
  <c r="G28" i="66" s="1"/>
  <c r="L27" i="66"/>
  <c r="K27" i="66"/>
  <c r="E27" i="66"/>
  <c r="G27" i="66" s="1"/>
  <c r="L26" i="66"/>
  <c r="K26" i="66"/>
  <c r="E26" i="66"/>
  <c r="G26" i="66" s="1"/>
  <c r="L25" i="66"/>
  <c r="K25" i="66"/>
  <c r="E25" i="66"/>
  <c r="G25" i="66" s="1"/>
  <c r="L24" i="66"/>
  <c r="K24" i="66"/>
  <c r="E24" i="66"/>
  <c r="G24" i="66" s="1"/>
  <c r="L23" i="66"/>
  <c r="K23" i="66"/>
  <c r="E23" i="66"/>
  <c r="G23" i="66" s="1"/>
  <c r="L22" i="66"/>
  <c r="K22" i="66"/>
  <c r="E22" i="66"/>
  <c r="G22" i="66" s="1"/>
  <c r="L21" i="66"/>
  <c r="K21" i="66"/>
  <c r="E21" i="66"/>
  <c r="G21" i="66" s="1"/>
  <c r="L20" i="66"/>
  <c r="K20" i="66"/>
  <c r="E20" i="66"/>
  <c r="G20" i="66" s="1"/>
  <c r="L19" i="66"/>
  <c r="K19" i="66"/>
  <c r="E19" i="66"/>
  <c r="G19" i="66" s="1"/>
  <c r="L18" i="66"/>
  <c r="K18" i="66"/>
  <c r="E18" i="66"/>
  <c r="G18" i="66" s="1"/>
  <c r="L17" i="66"/>
  <c r="K17" i="66"/>
  <c r="E17" i="66"/>
  <c r="G17" i="66" s="1"/>
  <c r="L16" i="66"/>
  <c r="N16" i="66" s="1"/>
  <c r="K16" i="66"/>
  <c r="E16" i="66"/>
  <c r="G16" i="66" s="1"/>
  <c r="L15" i="66"/>
  <c r="K15" i="66"/>
  <c r="E15" i="66"/>
  <c r="G15" i="66" s="1"/>
  <c r="L14" i="66"/>
  <c r="N14" i="66" s="1"/>
  <c r="K14" i="66"/>
  <c r="E14" i="66"/>
  <c r="G14" i="66" s="1"/>
  <c r="L13" i="66"/>
  <c r="K13" i="66"/>
  <c r="E13" i="66"/>
  <c r="G13" i="66" s="1"/>
  <c r="Q12" i="66"/>
  <c r="P12" i="66"/>
  <c r="M12" i="66"/>
  <c r="L12" i="66"/>
  <c r="K12" i="66"/>
  <c r="F12" i="66"/>
  <c r="E12" i="66"/>
  <c r="Q11" i="66"/>
  <c r="P11" i="66"/>
  <c r="M11" i="66"/>
  <c r="L11" i="66"/>
  <c r="K11" i="66"/>
  <c r="F11" i="66"/>
  <c r="E11" i="66"/>
  <c r="Q10" i="66"/>
  <c r="P10" i="66"/>
  <c r="M10" i="66"/>
  <c r="L10" i="66"/>
  <c r="K10" i="66"/>
  <c r="F10" i="66"/>
  <c r="E10" i="66"/>
  <c r="Q9" i="66"/>
  <c r="P9" i="66"/>
  <c r="M9" i="66"/>
  <c r="L9" i="66"/>
  <c r="K9" i="66"/>
  <c r="F9" i="66"/>
  <c r="E9" i="66"/>
  <c r="Q8" i="66"/>
  <c r="P8" i="66"/>
  <c r="M8" i="66"/>
  <c r="L8" i="66"/>
  <c r="K8" i="66"/>
  <c r="F8" i="66"/>
  <c r="E8" i="66"/>
  <c r="Q7" i="66"/>
  <c r="P7" i="66"/>
  <c r="M7" i="66"/>
  <c r="L7" i="66"/>
  <c r="K7" i="66"/>
  <c r="F7" i="66"/>
  <c r="E7" i="66"/>
  <c r="C6" i="66"/>
  <c r="Q61" i="66" s="1"/>
  <c r="B6" i="66"/>
  <c r="P5" i="66"/>
  <c r="M5" i="66"/>
  <c r="K5" i="66"/>
  <c r="I5" i="66"/>
  <c r="D5" i="66"/>
  <c r="F5" i="66" s="1"/>
  <c r="S5" i="65"/>
  <c r="R5" i="65"/>
  <c r="L5" i="65"/>
  <c r="K5" i="65"/>
  <c r="G5" i="65"/>
  <c r="N5" i="65" s="1"/>
  <c r="F5" i="65"/>
  <c r="M5" i="65" s="1"/>
  <c r="R4" i="65"/>
  <c r="O4" i="65"/>
  <c r="M4" i="65"/>
  <c r="K4" i="65"/>
  <c r="F4" i="65"/>
  <c r="H4" i="65" s="1"/>
  <c r="L8" i="65"/>
  <c r="N7" i="65" s="1"/>
  <c r="K8" i="65"/>
  <c r="M7" i="65" s="1"/>
  <c r="G7" i="65"/>
  <c r="F7" i="65"/>
  <c r="S7" i="65"/>
  <c r="R7" i="65"/>
  <c r="O7" i="65"/>
  <c r="H7" i="65"/>
  <c r="R6" i="65"/>
  <c r="O6" i="65"/>
  <c r="H6" i="65"/>
  <c r="N75" i="70" l="1"/>
  <c r="N79" i="70"/>
  <c r="N68" i="70"/>
  <c r="N70" i="70"/>
  <c r="N72" i="70"/>
  <c r="N74" i="70"/>
  <c r="N82" i="70"/>
  <c r="N53" i="70"/>
  <c r="G85" i="68"/>
  <c r="G86" i="68"/>
  <c r="G87" i="68"/>
  <c r="G88" i="68"/>
  <c r="G89" i="68"/>
  <c r="G90" i="68"/>
  <c r="N67" i="66"/>
  <c r="N69" i="66"/>
  <c r="N71" i="66"/>
  <c r="N73" i="66"/>
  <c r="N75" i="66"/>
  <c r="N77" i="66"/>
  <c r="N13" i="66"/>
  <c r="N15" i="66"/>
  <c r="N17" i="66"/>
  <c r="G50" i="70"/>
  <c r="G51" i="70"/>
  <c r="G52" i="70"/>
  <c r="G53" i="70"/>
  <c r="G54" i="70"/>
  <c r="N54" i="70"/>
  <c r="N18" i="70"/>
  <c r="N19" i="70"/>
  <c r="N20" i="70"/>
  <c r="N21" i="70"/>
  <c r="N22" i="70"/>
  <c r="N23" i="70"/>
  <c r="N24" i="70"/>
  <c r="N25" i="70"/>
  <c r="G18" i="70"/>
  <c r="G19" i="70"/>
  <c r="G20" i="70"/>
  <c r="G21" i="70"/>
  <c r="G22" i="70"/>
  <c r="G23" i="70"/>
  <c r="G24" i="70"/>
  <c r="G25" i="70"/>
  <c r="G26" i="70"/>
  <c r="N85" i="68"/>
  <c r="N86" i="68"/>
  <c r="N87" i="68"/>
  <c r="N88" i="68"/>
  <c r="N89" i="68"/>
  <c r="N88" i="66"/>
  <c r="N18" i="66"/>
  <c r="N20" i="66"/>
  <c r="N22" i="66"/>
  <c r="N24" i="66"/>
  <c r="N26" i="66"/>
  <c r="N28" i="66"/>
  <c r="N30" i="66"/>
  <c r="N19" i="66"/>
  <c r="N21" i="66"/>
  <c r="N23" i="66"/>
  <c r="N25" i="66"/>
  <c r="N27" i="66"/>
  <c r="N29" i="66"/>
  <c r="N31" i="66"/>
  <c r="N90" i="68"/>
  <c r="G91" i="68"/>
  <c r="N91" i="68"/>
  <c r="N79" i="66"/>
  <c r="N83" i="66"/>
  <c r="N85" i="66"/>
  <c r="N87" i="66"/>
  <c r="N26" i="70"/>
  <c r="G27" i="70"/>
  <c r="N27" i="70"/>
  <c r="G28" i="70"/>
  <c r="N28" i="70"/>
  <c r="G29" i="70"/>
  <c r="N29" i="70"/>
  <c r="G30" i="70"/>
  <c r="N30" i="70"/>
  <c r="G31" i="70"/>
  <c r="N67" i="70"/>
  <c r="N69" i="70"/>
  <c r="N71" i="70"/>
  <c r="N73" i="70"/>
  <c r="N55" i="70"/>
  <c r="G55" i="70"/>
  <c r="G94" i="68"/>
  <c r="M56" i="70"/>
  <c r="G82" i="68"/>
  <c r="G83" i="68"/>
  <c r="G84" i="68"/>
  <c r="G60" i="68"/>
  <c r="M55" i="66"/>
  <c r="N66" i="70"/>
  <c r="D83" i="70"/>
  <c r="D84" i="70" s="1"/>
  <c r="Q56" i="70"/>
  <c r="R56" i="70" s="1"/>
  <c r="F56" i="70"/>
  <c r="N31" i="70"/>
  <c r="N82" i="68"/>
  <c r="N83" i="68"/>
  <c r="N84" i="68"/>
  <c r="E62" i="68"/>
  <c r="M89" i="66"/>
  <c r="D89" i="66"/>
  <c r="D90" i="66" s="1"/>
  <c r="P89" i="66"/>
  <c r="E89" i="66"/>
  <c r="E90" i="66" s="1"/>
  <c r="Q89" i="66"/>
  <c r="Q55" i="66"/>
  <c r="R55" i="66" s="1"/>
  <c r="E33" i="70"/>
  <c r="D55" i="66"/>
  <c r="D56" i="66" s="1"/>
  <c r="F6" i="65"/>
  <c r="F8" i="65" s="1"/>
  <c r="F8" i="69"/>
  <c r="I8" i="69" s="1"/>
  <c r="F7" i="67"/>
  <c r="F8" i="67" s="1"/>
  <c r="N6" i="65"/>
  <c r="N8" i="65" s="1"/>
  <c r="G6" i="65"/>
  <c r="G8" i="65" s="1"/>
  <c r="E96" i="68"/>
  <c r="N6" i="67"/>
  <c r="N8" i="67" s="1"/>
  <c r="L61" i="66"/>
  <c r="E61" i="66"/>
  <c r="M8" i="69"/>
  <c r="G6" i="69"/>
  <c r="G8" i="69" s="1"/>
  <c r="G8" i="67"/>
  <c r="D56" i="70"/>
  <c r="D57" i="70" s="1"/>
  <c r="E56" i="70"/>
  <c r="G8" i="70"/>
  <c r="G9" i="70"/>
  <c r="G10" i="70"/>
  <c r="G11" i="70"/>
  <c r="G12" i="70"/>
  <c r="G13" i="70"/>
  <c r="G14" i="70"/>
  <c r="G15" i="70"/>
  <c r="G16" i="70"/>
  <c r="G17" i="70"/>
  <c r="I7" i="69"/>
  <c r="N39" i="66"/>
  <c r="R63" i="70"/>
  <c r="G64" i="70"/>
  <c r="G65" i="70"/>
  <c r="R65" i="70"/>
  <c r="R33" i="70"/>
  <c r="M95" i="68"/>
  <c r="N58" i="68"/>
  <c r="N59" i="68"/>
  <c r="G58" i="68"/>
  <c r="G59" i="68"/>
  <c r="R33" i="68"/>
  <c r="R39" i="66"/>
  <c r="R41" i="66"/>
  <c r="F32" i="66"/>
  <c r="O8" i="69"/>
  <c r="T7" i="69"/>
  <c r="R84" i="70"/>
  <c r="R39" i="70"/>
  <c r="R41" i="70"/>
  <c r="R43" i="70"/>
  <c r="R45" i="70"/>
  <c r="R47" i="70"/>
  <c r="R49" i="70"/>
  <c r="R7" i="70"/>
  <c r="R9" i="70"/>
  <c r="R11" i="70"/>
  <c r="R13" i="70"/>
  <c r="R15" i="70"/>
  <c r="R17" i="70"/>
  <c r="N6" i="69"/>
  <c r="P6" i="69" s="1"/>
  <c r="N7" i="69"/>
  <c r="P7" i="69" s="1"/>
  <c r="R58" i="68"/>
  <c r="R62" i="68"/>
  <c r="R59" i="68"/>
  <c r="R7" i="68"/>
  <c r="R9" i="68"/>
  <c r="R11" i="68"/>
  <c r="R13" i="68"/>
  <c r="R15" i="68"/>
  <c r="R17" i="68"/>
  <c r="R19" i="68"/>
  <c r="R21" i="68"/>
  <c r="R23" i="68"/>
  <c r="R25" i="68"/>
  <c r="R27" i="68"/>
  <c r="R29" i="68"/>
  <c r="R31" i="68"/>
  <c r="M32" i="68"/>
  <c r="G8" i="68"/>
  <c r="G9" i="68"/>
  <c r="G11" i="68"/>
  <c r="G12" i="68"/>
  <c r="G13" i="68"/>
  <c r="G15" i="68"/>
  <c r="G16" i="68"/>
  <c r="G17" i="68"/>
  <c r="G19" i="68"/>
  <c r="G20" i="68"/>
  <c r="G21" i="68"/>
  <c r="G23" i="68"/>
  <c r="G24" i="68"/>
  <c r="G25" i="68"/>
  <c r="G27" i="68"/>
  <c r="G28" i="68"/>
  <c r="G29" i="68"/>
  <c r="G31" i="68"/>
  <c r="R63" i="66"/>
  <c r="R65" i="66"/>
  <c r="R33" i="66"/>
  <c r="N7" i="66"/>
  <c r="N10" i="66"/>
  <c r="N11" i="66"/>
  <c r="N12" i="66"/>
  <c r="R7" i="66"/>
  <c r="R9" i="66"/>
  <c r="R11" i="66"/>
  <c r="G40" i="70"/>
  <c r="G41" i="70"/>
  <c r="G42" i="70"/>
  <c r="G43" i="70"/>
  <c r="G44" i="70"/>
  <c r="G45" i="70"/>
  <c r="G47" i="70"/>
  <c r="G48" i="70"/>
  <c r="G49" i="70"/>
  <c r="R57" i="70"/>
  <c r="N84" i="70"/>
  <c r="N63" i="70"/>
  <c r="N64" i="70"/>
  <c r="N65" i="70"/>
  <c r="R64" i="70"/>
  <c r="N40" i="70"/>
  <c r="N41" i="70"/>
  <c r="N42" i="70"/>
  <c r="N43" i="70"/>
  <c r="N44" i="70"/>
  <c r="N45" i="70"/>
  <c r="N46" i="70"/>
  <c r="N47" i="70"/>
  <c r="N48" i="70"/>
  <c r="N49" i="70"/>
  <c r="R40" i="70"/>
  <c r="R42" i="70"/>
  <c r="R44" i="70"/>
  <c r="R46" i="70"/>
  <c r="R48" i="70"/>
  <c r="N7" i="70"/>
  <c r="N8" i="70"/>
  <c r="N9" i="70"/>
  <c r="N10" i="70"/>
  <c r="N11" i="70"/>
  <c r="N12" i="70"/>
  <c r="N13" i="70"/>
  <c r="N14" i="70"/>
  <c r="N15" i="70"/>
  <c r="N16" i="70"/>
  <c r="N17" i="70"/>
  <c r="Q32" i="70"/>
  <c r="R8" i="70"/>
  <c r="R10" i="70"/>
  <c r="R12" i="70"/>
  <c r="R14" i="70"/>
  <c r="R16" i="70"/>
  <c r="F32" i="70"/>
  <c r="P32" i="70"/>
  <c r="P62" i="70"/>
  <c r="K62" i="70"/>
  <c r="I62" i="70"/>
  <c r="D62" i="70"/>
  <c r="B62" i="70"/>
  <c r="D6" i="70"/>
  <c r="I6" i="70"/>
  <c r="K6" i="70"/>
  <c r="P6" i="70"/>
  <c r="L32" i="70"/>
  <c r="L33" i="70" s="1"/>
  <c r="B38" i="70"/>
  <c r="D38" i="70"/>
  <c r="I38" i="70"/>
  <c r="K38" i="70"/>
  <c r="P38" i="70"/>
  <c r="G46" i="70"/>
  <c r="Q62" i="70"/>
  <c r="L62" i="70"/>
  <c r="J62" i="70"/>
  <c r="E62" i="70"/>
  <c r="C62" i="70"/>
  <c r="E6" i="70"/>
  <c r="J6" i="70" s="1"/>
  <c r="L6" i="70"/>
  <c r="Q6" i="70"/>
  <c r="G7" i="70"/>
  <c r="D32" i="70"/>
  <c r="D33" i="70" s="1"/>
  <c r="K32" i="70"/>
  <c r="K33" i="70" s="1"/>
  <c r="M32" i="70"/>
  <c r="C38" i="70"/>
  <c r="E38" i="70"/>
  <c r="J38" i="70"/>
  <c r="L38" i="70"/>
  <c r="Q38" i="70"/>
  <c r="G39" i="70"/>
  <c r="N39" i="70"/>
  <c r="K56" i="70"/>
  <c r="K57" i="70" s="1"/>
  <c r="E83" i="70"/>
  <c r="L83" i="70"/>
  <c r="L56" i="70"/>
  <c r="G63" i="70"/>
  <c r="K83" i="70"/>
  <c r="T6" i="69"/>
  <c r="R8" i="69"/>
  <c r="H8" i="69"/>
  <c r="S8" i="69"/>
  <c r="N96" i="68"/>
  <c r="R96" i="68"/>
  <c r="N79" i="68"/>
  <c r="N80" i="68"/>
  <c r="R68" i="68"/>
  <c r="G69" i="68"/>
  <c r="G70" i="68"/>
  <c r="R70" i="68"/>
  <c r="G72" i="68"/>
  <c r="R72" i="68"/>
  <c r="G73" i="68"/>
  <c r="G74" i="68"/>
  <c r="R74" i="68"/>
  <c r="G76" i="68"/>
  <c r="R76" i="68"/>
  <c r="G77" i="68"/>
  <c r="G78" i="68"/>
  <c r="G80" i="68"/>
  <c r="G81" i="68"/>
  <c r="R39" i="68"/>
  <c r="N41" i="68"/>
  <c r="R41" i="68"/>
  <c r="N42" i="68"/>
  <c r="R43" i="68"/>
  <c r="N44" i="68"/>
  <c r="N45" i="68"/>
  <c r="R45" i="68"/>
  <c r="N46" i="68"/>
  <c r="R47" i="68"/>
  <c r="N48" i="68"/>
  <c r="N49" i="68"/>
  <c r="R49" i="68"/>
  <c r="N50" i="68"/>
  <c r="R51" i="68"/>
  <c r="N52" i="68"/>
  <c r="N53" i="68"/>
  <c r="R53" i="68"/>
  <c r="N54" i="68"/>
  <c r="R55" i="68"/>
  <c r="N56" i="68"/>
  <c r="R57" i="68"/>
  <c r="N68" i="68"/>
  <c r="N70" i="68"/>
  <c r="N71" i="68"/>
  <c r="N72" i="68"/>
  <c r="N74" i="68"/>
  <c r="N75" i="68"/>
  <c r="N76" i="68"/>
  <c r="N78" i="68"/>
  <c r="R78" i="68"/>
  <c r="R80" i="68"/>
  <c r="F95" i="68"/>
  <c r="Q95" i="68"/>
  <c r="R69" i="68"/>
  <c r="R71" i="68"/>
  <c r="R73" i="68"/>
  <c r="R75" i="68"/>
  <c r="R77" i="68"/>
  <c r="R79" i="68"/>
  <c r="R81" i="68"/>
  <c r="P95" i="68"/>
  <c r="N57" i="68"/>
  <c r="L62" i="68"/>
  <c r="G40" i="68"/>
  <c r="R40" i="68"/>
  <c r="G42" i="68"/>
  <c r="R42" i="68"/>
  <c r="G43" i="68"/>
  <c r="G44" i="68"/>
  <c r="R44" i="68"/>
  <c r="G46" i="68"/>
  <c r="R46" i="68"/>
  <c r="G47" i="68"/>
  <c r="G48" i="68"/>
  <c r="R48" i="68"/>
  <c r="G50" i="68"/>
  <c r="R50" i="68"/>
  <c r="G51" i="68"/>
  <c r="G52" i="68"/>
  <c r="R52" i="68"/>
  <c r="G54" i="68"/>
  <c r="R54" i="68"/>
  <c r="G55" i="68"/>
  <c r="G56" i="68"/>
  <c r="R56" i="68"/>
  <c r="N9" i="68"/>
  <c r="N10" i="68"/>
  <c r="N11" i="68"/>
  <c r="N13" i="68"/>
  <c r="N14" i="68"/>
  <c r="N15" i="68"/>
  <c r="N17" i="68"/>
  <c r="N18" i="68"/>
  <c r="N19" i="68"/>
  <c r="N21" i="68"/>
  <c r="N22" i="68"/>
  <c r="N23" i="68"/>
  <c r="N25" i="68"/>
  <c r="N26" i="68"/>
  <c r="N27" i="68"/>
  <c r="N29" i="68"/>
  <c r="N30" i="68"/>
  <c r="N31" i="68"/>
  <c r="R8" i="68"/>
  <c r="R10" i="68"/>
  <c r="R12" i="68"/>
  <c r="R14" i="68"/>
  <c r="R16" i="68"/>
  <c r="R18" i="68"/>
  <c r="R20" i="68"/>
  <c r="R22" i="68"/>
  <c r="R24" i="68"/>
  <c r="R26" i="68"/>
  <c r="R28" i="68"/>
  <c r="R30" i="68"/>
  <c r="F32" i="68"/>
  <c r="Q32" i="68"/>
  <c r="P32" i="68"/>
  <c r="Q38" i="68"/>
  <c r="L38" i="68"/>
  <c r="L67" i="68"/>
  <c r="E67" i="68"/>
  <c r="Q67" i="68"/>
  <c r="J67" i="68"/>
  <c r="C67" i="68"/>
  <c r="J38" i="68"/>
  <c r="E38" i="68"/>
  <c r="C38" i="68"/>
  <c r="Q6" i="68"/>
  <c r="G7" i="68"/>
  <c r="N7" i="68"/>
  <c r="G32" i="68"/>
  <c r="E6" i="68"/>
  <c r="J6" i="68" s="1"/>
  <c r="L6" i="68"/>
  <c r="D33" i="68"/>
  <c r="N8" i="68"/>
  <c r="G10" i="68"/>
  <c r="N12" i="68"/>
  <c r="G14" i="68"/>
  <c r="N16" i="68"/>
  <c r="G18" i="68"/>
  <c r="N20" i="68"/>
  <c r="G22" i="68"/>
  <c r="N24" i="68"/>
  <c r="G26" i="68"/>
  <c r="N28" i="68"/>
  <c r="G30" i="68"/>
  <c r="K32" i="68"/>
  <c r="K33" i="68" s="1"/>
  <c r="R95" i="68"/>
  <c r="D61" i="68"/>
  <c r="D62" i="68" s="1"/>
  <c r="K61" i="68"/>
  <c r="K62" i="68" s="1"/>
  <c r="G68" i="68"/>
  <c r="G95" i="68"/>
  <c r="P67" i="68"/>
  <c r="K67" i="68"/>
  <c r="I67" i="68"/>
  <c r="D67" i="68"/>
  <c r="B67" i="68"/>
  <c r="D6" i="68"/>
  <c r="I6" i="68"/>
  <c r="K6" i="68"/>
  <c r="P6" i="68"/>
  <c r="L32" i="68"/>
  <c r="B38" i="68"/>
  <c r="D38" i="68"/>
  <c r="I38" i="68"/>
  <c r="K38" i="68"/>
  <c r="N39" i="68"/>
  <c r="N40" i="68"/>
  <c r="G41" i="68"/>
  <c r="N43" i="68"/>
  <c r="G45" i="68"/>
  <c r="N47" i="68"/>
  <c r="G49" i="68"/>
  <c r="N51" i="68"/>
  <c r="G53" i="68"/>
  <c r="N55" i="68"/>
  <c r="G57" i="68"/>
  <c r="D96" i="68"/>
  <c r="N69" i="68"/>
  <c r="G71" i="68"/>
  <c r="N73" i="68"/>
  <c r="G75" i="68"/>
  <c r="N77" i="68"/>
  <c r="G79" i="68"/>
  <c r="N81" i="68"/>
  <c r="K95" i="68"/>
  <c r="G39" i="68"/>
  <c r="L95" i="68"/>
  <c r="N95" i="68" s="1"/>
  <c r="M6" i="67"/>
  <c r="M8" i="67" s="1"/>
  <c r="O8" i="67"/>
  <c r="T6" i="67"/>
  <c r="T7" i="67"/>
  <c r="H8" i="67"/>
  <c r="P7" i="67"/>
  <c r="R8" i="67"/>
  <c r="I6" i="67"/>
  <c r="S8" i="67"/>
  <c r="N62" i="66"/>
  <c r="N63" i="66"/>
  <c r="N64" i="66"/>
  <c r="N90" i="66"/>
  <c r="R90" i="66"/>
  <c r="M32" i="66"/>
  <c r="R62" i="66"/>
  <c r="G64" i="66"/>
  <c r="R64" i="66"/>
  <c r="G65" i="66"/>
  <c r="F89" i="66"/>
  <c r="R56" i="66"/>
  <c r="G40" i="66"/>
  <c r="R40" i="66"/>
  <c r="G41" i="66"/>
  <c r="G8" i="66"/>
  <c r="R8" i="66"/>
  <c r="G9" i="66"/>
  <c r="G10" i="66"/>
  <c r="R10" i="66"/>
  <c r="G12" i="66"/>
  <c r="R12" i="66"/>
  <c r="P32" i="66"/>
  <c r="P61" i="66"/>
  <c r="K61" i="66"/>
  <c r="I61" i="66"/>
  <c r="D61" i="66"/>
  <c r="B61" i="66"/>
  <c r="D6" i="66"/>
  <c r="K6" i="66"/>
  <c r="N8" i="66"/>
  <c r="D38" i="66"/>
  <c r="K38" i="66"/>
  <c r="N40" i="66"/>
  <c r="I6" i="66"/>
  <c r="P6" i="66"/>
  <c r="N9" i="66"/>
  <c r="G11" i="66"/>
  <c r="E32" i="66"/>
  <c r="G32" i="66" s="1"/>
  <c r="L32" i="66"/>
  <c r="Q32" i="66"/>
  <c r="B38" i="66"/>
  <c r="I38" i="66"/>
  <c r="P38" i="66"/>
  <c r="N41" i="66"/>
  <c r="E6" i="66"/>
  <c r="J6" i="66" s="1"/>
  <c r="L6" i="66"/>
  <c r="Q6" i="66"/>
  <c r="G7" i="66"/>
  <c r="K32" i="66"/>
  <c r="K33" i="66" s="1"/>
  <c r="C38" i="66"/>
  <c r="E38" i="66"/>
  <c r="J38" i="66"/>
  <c r="L38" i="66"/>
  <c r="Q38" i="66"/>
  <c r="G39" i="66"/>
  <c r="E55" i="66"/>
  <c r="L55" i="66"/>
  <c r="C61" i="66"/>
  <c r="J61" i="66"/>
  <c r="G62" i="66"/>
  <c r="G63" i="66"/>
  <c r="N65" i="66"/>
  <c r="K89" i="66"/>
  <c r="K55" i="66"/>
  <c r="K56" i="66" s="1"/>
  <c r="L89" i="66"/>
  <c r="M6" i="65"/>
  <c r="M8" i="65" s="1"/>
  <c r="O8" i="65"/>
  <c r="T7" i="65"/>
  <c r="T6" i="65"/>
  <c r="P7" i="65"/>
  <c r="H8" i="65"/>
  <c r="R8" i="65"/>
  <c r="I7" i="65"/>
  <c r="S8" i="65"/>
  <c r="N89" i="66" l="1"/>
  <c r="G83" i="70"/>
  <c r="N83" i="70"/>
  <c r="N56" i="70"/>
  <c r="G89" i="66"/>
  <c r="N61" i="68"/>
  <c r="I7" i="67"/>
  <c r="R89" i="66"/>
  <c r="N55" i="66"/>
  <c r="E57" i="70"/>
  <c r="G56" i="70"/>
  <c r="G61" i="68"/>
  <c r="I8" i="65"/>
  <c r="P8" i="67"/>
  <c r="P8" i="65"/>
  <c r="I8" i="67"/>
  <c r="P6" i="65"/>
  <c r="I6" i="65"/>
  <c r="T8" i="67"/>
  <c r="N8" i="69"/>
  <c r="P8" i="69" s="1"/>
  <c r="I6" i="69"/>
  <c r="P6" i="67"/>
  <c r="N32" i="68"/>
  <c r="N33" i="70"/>
  <c r="T8" i="65"/>
  <c r="R32" i="70"/>
  <c r="G32" i="70"/>
  <c r="E84" i="70"/>
  <c r="L57" i="70"/>
  <c r="N32" i="70"/>
  <c r="T8" i="69"/>
  <c r="R32" i="68"/>
  <c r="L33" i="68"/>
  <c r="N33" i="68" s="1"/>
  <c r="N32" i="66"/>
  <c r="R32" i="66"/>
  <c r="L33" i="66"/>
  <c r="N33" i="66" s="1"/>
  <c r="E56" i="66"/>
  <c r="E33" i="66"/>
  <c r="L56" i="66"/>
  <c r="J95" i="48" l="1"/>
  <c r="I95" i="48"/>
  <c r="M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M84" i="48"/>
  <c r="M85" i="48"/>
  <c r="F84" i="48"/>
  <c r="F85" i="48"/>
  <c r="J31" i="58" l="1"/>
  <c r="K31" i="58"/>
  <c r="J29" i="58"/>
  <c r="K29" i="58"/>
  <c r="C32" i="58"/>
  <c r="D32" i="58"/>
  <c r="E32" i="58"/>
  <c r="F32" i="58"/>
  <c r="G32" i="58"/>
  <c r="H32" i="58"/>
  <c r="I32" i="58"/>
  <c r="J32" i="58"/>
  <c r="K32" i="58"/>
  <c r="L33" i="58" s="1"/>
  <c r="B32" i="58"/>
  <c r="C21" i="58"/>
  <c r="D21" i="58"/>
  <c r="E21" i="58"/>
  <c r="F21" i="58"/>
  <c r="G21" i="58"/>
  <c r="H21" i="58"/>
  <c r="I21" i="58"/>
  <c r="J21" i="58"/>
  <c r="K21" i="58"/>
  <c r="L22" i="58" s="1"/>
  <c r="B21" i="58"/>
  <c r="C10" i="58"/>
  <c r="D10" i="58"/>
  <c r="E10" i="58"/>
  <c r="F10" i="58"/>
  <c r="G10" i="58"/>
  <c r="H10" i="58"/>
  <c r="I10" i="58"/>
  <c r="J11" i="58" s="1"/>
  <c r="J10" i="58"/>
  <c r="K10" i="58"/>
  <c r="L11" i="58" s="1"/>
  <c r="B10" i="58"/>
  <c r="J20" i="58"/>
  <c r="K20" i="58"/>
  <c r="J18" i="58"/>
  <c r="K18" i="58"/>
  <c r="K9" i="58"/>
  <c r="K7" i="58"/>
  <c r="J9" i="58"/>
  <c r="J7" i="58"/>
  <c r="X66" i="60"/>
  <c r="Y66" i="60" s="1"/>
  <c r="X65" i="60"/>
  <c r="K66" i="60"/>
  <c r="K65" i="60"/>
  <c r="T64" i="60"/>
  <c r="U64" i="60"/>
  <c r="T65" i="60"/>
  <c r="U65" i="60"/>
  <c r="T66" i="60"/>
  <c r="U66" i="60"/>
  <c r="T67" i="60"/>
  <c r="U67" i="60"/>
  <c r="X67" i="60"/>
  <c r="Y67" i="60" s="1"/>
  <c r="G64" i="60"/>
  <c r="H64" i="60"/>
  <c r="G65" i="60"/>
  <c r="H65" i="60"/>
  <c r="G66" i="60"/>
  <c r="H66" i="60"/>
  <c r="G67" i="60"/>
  <c r="H67" i="60"/>
  <c r="K67" i="60"/>
  <c r="AF51" i="60"/>
  <c r="AG51" i="60"/>
  <c r="AF52" i="60"/>
  <c r="AG52" i="60"/>
  <c r="AF53" i="60"/>
  <c r="AG53" i="60"/>
  <c r="AF54" i="60"/>
  <c r="AG54" i="60"/>
  <c r="AF55" i="60"/>
  <c r="AG55" i="60"/>
  <c r="AF56" i="60"/>
  <c r="AG56" i="60"/>
  <c r="AF57" i="60"/>
  <c r="AG57" i="60"/>
  <c r="AF58" i="60"/>
  <c r="AG58" i="60"/>
  <c r="AF59" i="60"/>
  <c r="AG59" i="60"/>
  <c r="AF60" i="60"/>
  <c r="AG60" i="60"/>
  <c r="AF61" i="60"/>
  <c r="AG61" i="60"/>
  <c r="AF62" i="60"/>
  <c r="AG62" i="60"/>
  <c r="X44" i="60"/>
  <c r="X43" i="60"/>
  <c r="T42" i="60"/>
  <c r="U42" i="60"/>
  <c r="T43" i="60"/>
  <c r="U43" i="60"/>
  <c r="T44" i="60"/>
  <c r="U44" i="60"/>
  <c r="T45" i="60"/>
  <c r="U45" i="60"/>
  <c r="X45" i="60"/>
  <c r="K44" i="60"/>
  <c r="L44" i="60" s="1"/>
  <c r="K43" i="60"/>
  <c r="L43" i="60" s="1"/>
  <c r="G42" i="60"/>
  <c r="AF42" i="60" s="1"/>
  <c r="H42" i="60"/>
  <c r="G43" i="60"/>
  <c r="H43" i="60"/>
  <c r="G44" i="60"/>
  <c r="AF44" i="60" s="1"/>
  <c r="H44" i="60"/>
  <c r="G45" i="60"/>
  <c r="AF45" i="60" s="1"/>
  <c r="H45" i="60"/>
  <c r="K45" i="60"/>
  <c r="L45" i="60" s="1"/>
  <c r="AF29" i="60"/>
  <c r="AG29" i="60"/>
  <c r="AF30" i="60"/>
  <c r="AG30" i="60"/>
  <c r="AF31" i="60"/>
  <c r="AG31" i="60"/>
  <c r="AF32" i="60"/>
  <c r="AG32" i="60"/>
  <c r="AF33" i="60"/>
  <c r="AG33" i="60"/>
  <c r="AF34" i="60"/>
  <c r="AG34" i="60"/>
  <c r="AF35" i="60"/>
  <c r="AG35" i="60"/>
  <c r="AF36" i="60"/>
  <c r="AG36" i="60"/>
  <c r="AF37" i="60"/>
  <c r="AG37" i="60"/>
  <c r="AF38" i="60"/>
  <c r="AG38" i="60"/>
  <c r="AF39" i="60"/>
  <c r="AG39" i="60"/>
  <c r="AF40" i="60"/>
  <c r="AG40" i="60"/>
  <c r="X23" i="60"/>
  <c r="Y23" i="60" s="1"/>
  <c r="X22" i="60"/>
  <c r="X21" i="60"/>
  <c r="T20" i="60"/>
  <c r="U20" i="60"/>
  <c r="T21" i="60"/>
  <c r="U21" i="60"/>
  <c r="T22" i="60"/>
  <c r="U22" i="60"/>
  <c r="T23" i="60"/>
  <c r="U23" i="60"/>
  <c r="K23" i="60"/>
  <c r="AJ23" i="60" s="1"/>
  <c r="K21" i="60"/>
  <c r="AJ21" i="60" s="1"/>
  <c r="AF7" i="60"/>
  <c r="AG7" i="60"/>
  <c r="AF8" i="60"/>
  <c r="AG8" i="60"/>
  <c r="AF9" i="60"/>
  <c r="AG9" i="60"/>
  <c r="AF10" i="60"/>
  <c r="AG10" i="60"/>
  <c r="AF11" i="60"/>
  <c r="AG11" i="60"/>
  <c r="AF12" i="60"/>
  <c r="AG12" i="60"/>
  <c r="AF13" i="60"/>
  <c r="AG13" i="60"/>
  <c r="AF14" i="60"/>
  <c r="AG14" i="60"/>
  <c r="AF15" i="60"/>
  <c r="AG15" i="60"/>
  <c r="AF16" i="60"/>
  <c r="AG16" i="60"/>
  <c r="AF17" i="60"/>
  <c r="AG17" i="60"/>
  <c r="AF18" i="60"/>
  <c r="AG18" i="60"/>
  <c r="AG65" i="60" l="1"/>
  <c r="AG67" i="60"/>
  <c r="J22" i="58"/>
  <c r="AG45" i="60"/>
  <c r="AG44" i="60"/>
  <c r="AG43" i="60"/>
  <c r="AF64" i="60"/>
  <c r="Y22" i="60"/>
  <c r="AK22" i="60"/>
  <c r="Y65" i="60"/>
  <c r="Y21" i="60"/>
  <c r="Y19" i="60"/>
  <c r="AJ67" i="60"/>
  <c r="AK67" i="60" s="1"/>
  <c r="L67" i="60"/>
  <c r="AJ65" i="60"/>
  <c r="AK65" i="60" s="1"/>
  <c r="L65" i="60"/>
  <c r="L66" i="60"/>
  <c r="AJ66" i="60"/>
  <c r="AK66" i="60" s="1"/>
  <c r="AJ45" i="60"/>
  <c r="AK45" i="60" s="1"/>
  <c r="Y45" i="60"/>
  <c r="AJ44" i="60"/>
  <c r="AK44" i="60" s="1"/>
  <c r="Y44" i="60"/>
  <c r="AJ43" i="60"/>
  <c r="AK43" i="60" s="1"/>
  <c r="Y43" i="60"/>
  <c r="AK23" i="60"/>
  <c r="L23" i="60"/>
  <c r="AK21" i="60"/>
  <c r="L21" i="60"/>
  <c r="AG42" i="60"/>
  <c r="AG66" i="60"/>
  <c r="K11" i="58"/>
  <c r="AF43" i="60"/>
  <c r="K22" i="58"/>
  <c r="AF67" i="60"/>
  <c r="AF66" i="60"/>
  <c r="AF65" i="60"/>
  <c r="AG64" i="60"/>
  <c r="J33" i="58"/>
  <c r="K33" i="58"/>
  <c r="G20" i="60"/>
  <c r="AF20" i="60" s="1"/>
  <c r="G21" i="60"/>
  <c r="AF21" i="60" s="1"/>
  <c r="G22" i="60"/>
  <c r="AF22" i="60" s="1"/>
  <c r="G23" i="60"/>
  <c r="AF23" i="60" s="1"/>
  <c r="S67" i="60"/>
  <c r="R67" i="60"/>
  <c r="Q67" i="60"/>
  <c r="P67" i="60"/>
  <c r="O67" i="60"/>
  <c r="F67" i="60"/>
  <c r="E67" i="60"/>
  <c r="D67" i="60"/>
  <c r="C67" i="60"/>
  <c r="B67" i="60"/>
  <c r="S66" i="60"/>
  <c r="R66" i="60"/>
  <c r="Q66" i="60"/>
  <c r="P66" i="60"/>
  <c r="O66" i="60"/>
  <c r="F66" i="60"/>
  <c r="E66" i="60"/>
  <c r="D66" i="60"/>
  <c r="C66" i="60"/>
  <c r="B66" i="60"/>
  <c r="S65" i="60"/>
  <c r="R65" i="60"/>
  <c r="Q65" i="60"/>
  <c r="P65" i="60"/>
  <c r="O65" i="60"/>
  <c r="F65" i="60"/>
  <c r="E65" i="60"/>
  <c r="D65" i="60"/>
  <c r="C65" i="60"/>
  <c r="B65" i="60"/>
  <c r="S64" i="60"/>
  <c r="R64" i="60"/>
  <c r="Q64" i="60"/>
  <c r="P64" i="60"/>
  <c r="O64" i="60"/>
  <c r="F64" i="60"/>
  <c r="E64" i="60"/>
  <c r="D64" i="60"/>
  <c r="C64" i="60"/>
  <c r="B64" i="60"/>
  <c r="AE62" i="60"/>
  <c r="AD62" i="60"/>
  <c r="AC62" i="60"/>
  <c r="AB62" i="60"/>
  <c r="AA62" i="60"/>
  <c r="AE61" i="60"/>
  <c r="AD61" i="60"/>
  <c r="AC61" i="60"/>
  <c r="AB61" i="60"/>
  <c r="AA61" i="60"/>
  <c r="AE60" i="60"/>
  <c r="AD60" i="60"/>
  <c r="AC60" i="60"/>
  <c r="AB60" i="60"/>
  <c r="AA60" i="60"/>
  <c r="AE59" i="60"/>
  <c r="AD59" i="60"/>
  <c r="AC59" i="60"/>
  <c r="AB59" i="60"/>
  <c r="AA59" i="60"/>
  <c r="AE58" i="60"/>
  <c r="AD58" i="60"/>
  <c r="AC58" i="60"/>
  <c r="AB58" i="60"/>
  <c r="AA58" i="60"/>
  <c r="AE57" i="60"/>
  <c r="AD57" i="60"/>
  <c r="AC57" i="60"/>
  <c r="AB57" i="60"/>
  <c r="AA57" i="60"/>
  <c r="AE56" i="60"/>
  <c r="AD56" i="60"/>
  <c r="AC56" i="60"/>
  <c r="AB56" i="60"/>
  <c r="AA56" i="60"/>
  <c r="AE55" i="60"/>
  <c r="AD55" i="60"/>
  <c r="AC55" i="60"/>
  <c r="AB55" i="60"/>
  <c r="AA55" i="60"/>
  <c r="AE54" i="60"/>
  <c r="AD54" i="60"/>
  <c r="AC54" i="60"/>
  <c r="AB54" i="60"/>
  <c r="AA54" i="60"/>
  <c r="AE53" i="60"/>
  <c r="AD53" i="60"/>
  <c r="AC53" i="60"/>
  <c r="AB53" i="60"/>
  <c r="AA53" i="60"/>
  <c r="AE52" i="60"/>
  <c r="AD52" i="60"/>
  <c r="AC52" i="60"/>
  <c r="AB52" i="60"/>
  <c r="AA52" i="60"/>
  <c r="AE51" i="60"/>
  <c r="AD51" i="60"/>
  <c r="AC51" i="60"/>
  <c r="AB51" i="60"/>
  <c r="AA51" i="60"/>
  <c r="S45" i="60"/>
  <c r="R45" i="60"/>
  <c r="Q45" i="60"/>
  <c r="P45" i="60"/>
  <c r="O45" i="60"/>
  <c r="F45" i="60"/>
  <c r="E45" i="60"/>
  <c r="D45" i="60"/>
  <c r="C45" i="60"/>
  <c r="B45" i="60"/>
  <c r="S44" i="60"/>
  <c r="R44" i="60"/>
  <c r="Q44" i="60"/>
  <c r="P44" i="60"/>
  <c r="O44" i="60"/>
  <c r="F44" i="60"/>
  <c r="E44" i="60"/>
  <c r="D44" i="60"/>
  <c r="C44" i="60"/>
  <c r="B44" i="60"/>
  <c r="S43" i="60"/>
  <c r="R43" i="60"/>
  <c r="Q43" i="60"/>
  <c r="P43" i="60"/>
  <c r="O43" i="60"/>
  <c r="F43" i="60"/>
  <c r="E43" i="60"/>
  <c r="D43" i="60"/>
  <c r="C43" i="60"/>
  <c r="B43" i="60"/>
  <c r="S42" i="60"/>
  <c r="R42" i="60"/>
  <c r="Q42" i="60"/>
  <c r="P42" i="60"/>
  <c r="O42" i="60"/>
  <c r="F42" i="60"/>
  <c r="E42" i="60"/>
  <c r="D42" i="60"/>
  <c r="C42" i="60"/>
  <c r="B42" i="60"/>
  <c r="AE40" i="60"/>
  <c r="AD40" i="60"/>
  <c r="AC40" i="60"/>
  <c r="AB40" i="60"/>
  <c r="AA40" i="60"/>
  <c r="AE39" i="60"/>
  <c r="AD39" i="60"/>
  <c r="AC39" i="60"/>
  <c r="AB39" i="60"/>
  <c r="AA39" i="60"/>
  <c r="AE38" i="60"/>
  <c r="AD38" i="60"/>
  <c r="AC38" i="60"/>
  <c r="AB38" i="60"/>
  <c r="AA38" i="60"/>
  <c r="AE37" i="60"/>
  <c r="AD37" i="60"/>
  <c r="AC37" i="60"/>
  <c r="AB37" i="60"/>
  <c r="AA37" i="60"/>
  <c r="AE36" i="60"/>
  <c r="AD36" i="60"/>
  <c r="AC36" i="60"/>
  <c r="AB36" i="60"/>
  <c r="AA36" i="60"/>
  <c r="AE35" i="60"/>
  <c r="AD35" i="60"/>
  <c r="AC35" i="60"/>
  <c r="AB35" i="60"/>
  <c r="AA35" i="60"/>
  <c r="AE34" i="60"/>
  <c r="AD34" i="60"/>
  <c r="AC34" i="60"/>
  <c r="AB34" i="60"/>
  <c r="AA34" i="60"/>
  <c r="AE33" i="60"/>
  <c r="AD33" i="60"/>
  <c r="AC33" i="60"/>
  <c r="AB33" i="60"/>
  <c r="AA33" i="60"/>
  <c r="AE32" i="60"/>
  <c r="AD32" i="60"/>
  <c r="AC32" i="60"/>
  <c r="AB32" i="60"/>
  <c r="AA32" i="60"/>
  <c r="AE31" i="60"/>
  <c r="AD31" i="60"/>
  <c r="AC31" i="60"/>
  <c r="AB31" i="60"/>
  <c r="AA31" i="60"/>
  <c r="AE30" i="60"/>
  <c r="AD30" i="60"/>
  <c r="AC30" i="60"/>
  <c r="AB30" i="60"/>
  <c r="AA30" i="60"/>
  <c r="AE29" i="60"/>
  <c r="AD29" i="60"/>
  <c r="AC29" i="60"/>
  <c r="AB29" i="60"/>
  <c r="AA29" i="60"/>
  <c r="S23" i="60"/>
  <c r="R23" i="60"/>
  <c r="Q23" i="60"/>
  <c r="P23" i="60"/>
  <c r="O23" i="60"/>
  <c r="H23" i="60"/>
  <c r="AG23" i="60" s="1"/>
  <c r="F23" i="60"/>
  <c r="E23" i="60"/>
  <c r="D23" i="60"/>
  <c r="C23" i="60"/>
  <c r="B23" i="60"/>
  <c r="S22" i="60"/>
  <c r="R22" i="60"/>
  <c r="Q22" i="60"/>
  <c r="P22" i="60"/>
  <c r="O22" i="60"/>
  <c r="H22" i="60"/>
  <c r="AG22" i="60" s="1"/>
  <c r="F22" i="60"/>
  <c r="E22" i="60"/>
  <c r="D22" i="60"/>
  <c r="C22" i="60"/>
  <c r="B22" i="60"/>
  <c r="S21" i="60"/>
  <c r="R21" i="60"/>
  <c r="Q21" i="60"/>
  <c r="P21" i="60"/>
  <c r="O21" i="60"/>
  <c r="H21" i="60"/>
  <c r="AG21" i="60" s="1"/>
  <c r="F21" i="60"/>
  <c r="E21" i="60"/>
  <c r="D21" i="60"/>
  <c r="C21" i="60"/>
  <c r="B21" i="60"/>
  <c r="S20" i="60"/>
  <c r="R20" i="60"/>
  <c r="Q20" i="60"/>
  <c r="P20" i="60"/>
  <c r="O20" i="60"/>
  <c r="H20" i="60"/>
  <c r="AG20" i="60" s="1"/>
  <c r="F20" i="60"/>
  <c r="E20" i="60"/>
  <c r="D20" i="60"/>
  <c r="C20" i="60"/>
  <c r="B20" i="60"/>
  <c r="AE18" i="60"/>
  <c r="AD18" i="60"/>
  <c r="AC18" i="60"/>
  <c r="AB18" i="60"/>
  <c r="AA18" i="60"/>
  <c r="AE17" i="60"/>
  <c r="AD17" i="60"/>
  <c r="AC17" i="60"/>
  <c r="AB17" i="60"/>
  <c r="AA17" i="60"/>
  <c r="AE16" i="60"/>
  <c r="AD16" i="60"/>
  <c r="AC16" i="60"/>
  <c r="AB16" i="60"/>
  <c r="AA16" i="60"/>
  <c r="AE15" i="60"/>
  <c r="AD15" i="60"/>
  <c r="AC15" i="60"/>
  <c r="AB15" i="60"/>
  <c r="AA15" i="60"/>
  <c r="AE14" i="60"/>
  <c r="AD14" i="60"/>
  <c r="AC14" i="60"/>
  <c r="AB14" i="60"/>
  <c r="AA14" i="60"/>
  <c r="AE13" i="60"/>
  <c r="AD13" i="60"/>
  <c r="AC13" i="60"/>
  <c r="AB13" i="60"/>
  <c r="AA13" i="60"/>
  <c r="AE12" i="60"/>
  <c r="AD12" i="60"/>
  <c r="AC12" i="60"/>
  <c r="AB12" i="60"/>
  <c r="AA12" i="60"/>
  <c r="AE11" i="60"/>
  <c r="AD11" i="60"/>
  <c r="AC11" i="60"/>
  <c r="AB11" i="60"/>
  <c r="AA11" i="60"/>
  <c r="AE10" i="60"/>
  <c r="AD10" i="60"/>
  <c r="AC10" i="60"/>
  <c r="AB10" i="60"/>
  <c r="AA10" i="60"/>
  <c r="AE9" i="60"/>
  <c r="AD9" i="60"/>
  <c r="AC9" i="60"/>
  <c r="AB9" i="60"/>
  <c r="AA9" i="60"/>
  <c r="AE8" i="60"/>
  <c r="AD8" i="60"/>
  <c r="AC8" i="60"/>
  <c r="AB8" i="60"/>
  <c r="AA8" i="60"/>
  <c r="AE7" i="60"/>
  <c r="AD7" i="60"/>
  <c r="AC7" i="60"/>
  <c r="AB7" i="60"/>
  <c r="AA7" i="60"/>
  <c r="AB23" i="60" l="1"/>
  <c r="AB21" i="60"/>
  <c r="AA22" i="60"/>
  <c r="AC22" i="60"/>
  <c r="Y63" i="60"/>
  <c r="AJ63" i="60"/>
  <c r="AK63" i="60" s="1"/>
  <c r="AJ41" i="60"/>
  <c r="AK41" i="60" s="1"/>
  <c r="Y41" i="60"/>
  <c r="AK19" i="60"/>
  <c r="L19" i="60"/>
  <c r="AB20" i="60"/>
  <c r="AA21" i="60"/>
  <c r="AC21" i="60"/>
  <c r="AB22" i="60"/>
  <c r="AA23" i="60"/>
  <c r="AC23" i="60"/>
  <c r="AA20" i="60"/>
  <c r="AC20" i="60"/>
  <c r="AB64" i="60"/>
  <c r="AB65" i="60"/>
  <c r="AB66" i="60"/>
  <c r="AA67" i="60"/>
  <c r="AC67" i="60"/>
  <c r="AA64" i="60"/>
  <c r="AC64" i="60"/>
  <c r="AA65" i="60"/>
  <c r="AC65" i="60"/>
  <c r="AA66" i="60"/>
  <c r="AC66" i="60"/>
  <c r="AB67" i="60"/>
  <c r="AK26" i="60"/>
  <c r="AA42" i="60"/>
  <c r="AC42" i="60"/>
  <c r="AA43" i="60"/>
  <c r="AC43" i="60"/>
  <c r="AB44" i="60"/>
  <c r="AB45" i="60"/>
  <c r="AB42" i="60"/>
  <c r="AA44" i="60"/>
  <c r="AC44" i="60"/>
  <c r="AA45" i="60"/>
  <c r="AC45" i="60"/>
  <c r="AD20" i="60"/>
  <c r="AD21" i="60"/>
  <c r="AD22" i="60"/>
  <c r="AD23" i="60"/>
  <c r="AE42" i="60"/>
  <c r="AE43" i="60"/>
  <c r="AE44" i="60"/>
  <c r="AE45" i="60"/>
  <c r="AD64" i="60"/>
  <c r="AD65" i="60"/>
  <c r="AD66" i="60"/>
  <c r="AD67" i="60"/>
  <c r="AE20" i="60"/>
  <c r="AE21" i="60"/>
  <c r="AE22" i="60"/>
  <c r="AE23" i="60"/>
  <c r="AD42" i="60"/>
  <c r="AD44" i="60"/>
  <c r="AD45" i="60"/>
  <c r="AE64" i="60"/>
  <c r="AE65" i="60"/>
  <c r="AE66" i="60"/>
  <c r="AE67" i="60"/>
  <c r="AB43" i="60"/>
  <c r="AD43" i="60"/>
  <c r="F34" i="58" l="1"/>
  <c r="E34" i="58"/>
  <c r="D34" i="58"/>
  <c r="C34" i="58"/>
  <c r="B34" i="58"/>
  <c r="I33" i="58"/>
  <c r="H33" i="58"/>
  <c r="G33" i="58"/>
  <c r="F33" i="58"/>
  <c r="E33" i="58"/>
  <c r="D33" i="58"/>
  <c r="C33" i="58"/>
  <c r="H31" i="58"/>
  <c r="G31" i="58"/>
  <c r="F31" i="58"/>
  <c r="E31" i="58"/>
  <c r="D31" i="58"/>
  <c r="C31" i="58"/>
  <c r="P31" i="58"/>
  <c r="I31" i="58"/>
  <c r="H29" i="58"/>
  <c r="G29" i="58"/>
  <c r="F29" i="58"/>
  <c r="E29" i="58"/>
  <c r="D29" i="58"/>
  <c r="C29" i="58"/>
  <c r="P34" i="58"/>
  <c r="O34" i="58"/>
  <c r="P26" i="58"/>
  <c r="O26" i="58"/>
  <c r="N26" i="58"/>
  <c r="F23" i="58"/>
  <c r="E23" i="58"/>
  <c r="D23" i="58"/>
  <c r="C23" i="58"/>
  <c r="B23" i="58"/>
  <c r="I22" i="58"/>
  <c r="H22" i="58"/>
  <c r="G22" i="58"/>
  <c r="F22" i="58"/>
  <c r="E22" i="58"/>
  <c r="D22" i="58"/>
  <c r="C22" i="58"/>
  <c r="H20" i="58"/>
  <c r="G20" i="58"/>
  <c r="F20" i="58"/>
  <c r="E20" i="58"/>
  <c r="D20" i="58"/>
  <c r="C20" i="58"/>
  <c r="AG19" i="58"/>
  <c r="P20" i="58"/>
  <c r="AG18" i="58"/>
  <c r="H18" i="58"/>
  <c r="G18" i="58"/>
  <c r="F18" i="58"/>
  <c r="E18" i="58"/>
  <c r="D18" i="58"/>
  <c r="C18" i="58"/>
  <c r="AG17" i="58"/>
  <c r="O23" i="58"/>
  <c r="I18" i="58"/>
  <c r="AG16" i="58"/>
  <c r="AG15" i="58"/>
  <c r="P15" i="58"/>
  <c r="O15" i="58"/>
  <c r="N15" i="58"/>
  <c r="AG14" i="58"/>
  <c r="O25" i="58"/>
  <c r="AG13" i="58"/>
  <c r="AG12" i="58"/>
  <c r="F12" i="58"/>
  <c r="E12" i="58"/>
  <c r="D12" i="58"/>
  <c r="C12" i="58"/>
  <c r="B12" i="58"/>
  <c r="AG11" i="58"/>
  <c r="I11" i="58"/>
  <c r="H11" i="58"/>
  <c r="G11" i="58"/>
  <c r="F11" i="58"/>
  <c r="E11" i="58"/>
  <c r="D11" i="58"/>
  <c r="C11" i="58"/>
  <c r="AG10" i="58"/>
  <c r="AG9" i="58"/>
  <c r="H9" i="58"/>
  <c r="G9" i="58"/>
  <c r="F9" i="58"/>
  <c r="E9" i="58"/>
  <c r="D9" i="58"/>
  <c r="C9" i="58"/>
  <c r="AG8" i="58"/>
  <c r="P9" i="58"/>
  <c r="H7" i="58"/>
  <c r="G7" i="58"/>
  <c r="F7" i="58"/>
  <c r="E7" i="58"/>
  <c r="D7" i="58"/>
  <c r="C7" i="58"/>
  <c r="P12" i="58"/>
  <c r="O12" i="58"/>
  <c r="P18" i="58" l="1"/>
  <c r="I7" i="58"/>
  <c r="P7" i="58"/>
  <c r="I9" i="58"/>
  <c r="O10" i="58"/>
  <c r="I20" i="58"/>
  <c r="P21" i="58"/>
  <c r="P23" i="58"/>
  <c r="I29" i="58"/>
  <c r="P29" i="58"/>
  <c r="O32" i="58"/>
  <c r="P10" i="58"/>
  <c r="O21" i="58"/>
  <c r="P32" i="58"/>
  <c r="P33" i="58" l="1"/>
  <c r="P11" i="58"/>
  <c r="P22" i="58"/>
  <c r="L59" i="49" l="1"/>
  <c r="K59" i="49"/>
  <c r="E59" i="49"/>
  <c r="D59" i="49"/>
  <c r="H59" i="49" s="1"/>
  <c r="L58" i="49"/>
  <c r="K58" i="49"/>
  <c r="E58" i="49"/>
  <c r="D58" i="49"/>
  <c r="K57" i="49"/>
  <c r="R57" i="49" s="1"/>
  <c r="D57" i="49"/>
  <c r="L56" i="49"/>
  <c r="O56" i="49" s="1"/>
  <c r="K56" i="49"/>
  <c r="E56" i="49"/>
  <c r="H56" i="49" s="1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T53" i="49" s="1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G50" i="49"/>
  <c r="I50" i="49" s="1"/>
  <c r="S49" i="49"/>
  <c r="R49" i="49"/>
  <c r="T49" i="49" s="1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T46" i="49" s="1"/>
  <c r="R46" i="49"/>
  <c r="O46" i="49"/>
  <c r="N46" i="49"/>
  <c r="M46" i="49"/>
  <c r="H46" i="49"/>
  <c r="G46" i="49"/>
  <c r="I46" i="49" s="1"/>
  <c r="F46" i="49"/>
  <c r="S45" i="49"/>
  <c r="R45" i="49"/>
  <c r="O45" i="49"/>
  <c r="N45" i="49"/>
  <c r="N55" i="49" s="1"/>
  <c r="M45" i="49"/>
  <c r="M55" i="49" s="1"/>
  <c r="H45" i="49"/>
  <c r="G45" i="49"/>
  <c r="G55" i="49" s="1"/>
  <c r="F45" i="49"/>
  <c r="F55" i="49" s="1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H40" i="49" s="1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T34" i="49" s="1"/>
  <c r="O34" i="49"/>
  <c r="H34" i="49"/>
  <c r="R33" i="49"/>
  <c r="M33" i="49"/>
  <c r="F33" i="49"/>
  <c r="E33" i="49"/>
  <c r="G33" i="49" s="1"/>
  <c r="I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P31" i="49" s="1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L38" i="49" s="1"/>
  <c r="F28" i="49"/>
  <c r="E28" i="49"/>
  <c r="S27" i="49"/>
  <c r="T27" i="49" s="1"/>
  <c r="R27" i="49"/>
  <c r="O27" i="49"/>
  <c r="N27" i="49"/>
  <c r="M27" i="49"/>
  <c r="H27" i="49"/>
  <c r="G27" i="49"/>
  <c r="I27" i="49" s="1"/>
  <c r="F27" i="49"/>
  <c r="S26" i="49"/>
  <c r="R26" i="49"/>
  <c r="O26" i="49"/>
  <c r="N26" i="49"/>
  <c r="M26" i="49"/>
  <c r="M36" i="49" s="1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H58" i="49" l="1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P55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I55" i="49"/>
  <c r="E57" i="49"/>
  <c r="G49" i="49"/>
  <c r="I49" i="49" s="1"/>
  <c r="G48" i="49"/>
  <c r="I48" i="49" s="1"/>
  <c r="H47" i="49"/>
  <c r="G47" i="49"/>
  <c r="I47" i="49" s="1"/>
  <c r="L57" i="49"/>
  <c r="I51" i="49"/>
  <c r="I52" i="49"/>
  <c r="S52" i="49"/>
  <c r="T52" i="49" s="1"/>
  <c r="G59" i="49"/>
  <c r="T59" i="49"/>
  <c r="H55" i="49"/>
  <c r="R55" i="49"/>
  <c r="T55" i="49" s="1"/>
  <c r="G56" i="49"/>
  <c r="I56" i="49" s="1"/>
  <c r="N56" i="49"/>
  <c r="S56" i="49"/>
  <c r="T56" i="49" s="1"/>
  <c r="M57" i="49"/>
  <c r="G58" i="49"/>
  <c r="I58" i="49" s="1"/>
  <c r="N58" i="49"/>
  <c r="S58" i="49"/>
  <c r="T58" i="49" s="1"/>
  <c r="F59" i="49"/>
  <c r="M59" i="49"/>
  <c r="O59" i="49"/>
  <c r="I45" i="49"/>
  <c r="P45" i="49"/>
  <c r="N47" i="49"/>
  <c r="P47" i="49" s="1"/>
  <c r="S47" i="49"/>
  <c r="T47" i="49" s="1"/>
  <c r="N49" i="49"/>
  <c r="P49" i="49" s="1"/>
  <c r="M56" i="49"/>
  <c r="M58" i="49"/>
  <c r="N59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T26" i="49"/>
  <c r="F37" i="49"/>
  <c r="R37" i="49"/>
  <c r="F38" i="49"/>
  <c r="E38" i="49"/>
  <c r="S38" i="49" s="1"/>
  <c r="T38" i="49" s="1"/>
  <c r="G30" i="49"/>
  <c r="I30" i="49" s="1"/>
  <c r="G29" i="49"/>
  <c r="I29" i="49" s="1"/>
  <c r="H28" i="49"/>
  <c r="G28" i="49"/>
  <c r="I28" i="49" s="1"/>
  <c r="N38" i="49"/>
  <c r="O38" i="49"/>
  <c r="F36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T37" i="49" s="1"/>
  <c r="M38" i="49"/>
  <c r="G39" i="49"/>
  <c r="I39" i="49" s="1"/>
  <c r="N39" i="49"/>
  <c r="S39" i="49"/>
  <c r="T39" i="49" s="1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T10" i="49" s="1"/>
  <c r="R11" i="49"/>
  <c r="S11" i="49"/>
  <c r="R12" i="49"/>
  <c r="S12" i="49"/>
  <c r="T12" i="49" s="1"/>
  <c r="R13" i="49"/>
  <c r="S13" i="49"/>
  <c r="T13" i="49" s="1"/>
  <c r="R14" i="49"/>
  <c r="R15" i="49"/>
  <c r="S15" i="49"/>
  <c r="R16" i="49"/>
  <c r="S16" i="49"/>
  <c r="L14" i="49"/>
  <c r="L21" i="49"/>
  <c r="K21" i="49"/>
  <c r="O21" i="49" s="1"/>
  <c r="L20" i="49"/>
  <c r="K20" i="49"/>
  <c r="O20" i="49" s="1"/>
  <c r="K19" i="49"/>
  <c r="L18" i="49"/>
  <c r="N18" i="49" s="1"/>
  <c r="K18" i="49"/>
  <c r="O10" i="49"/>
  <c r="O11" i="49"/>
  <c r="O12" i="49"/>
  <c r="O13" i="49"/>
  <c r="O15" i="49"/>
  <c r="O16" i="49"/>
  <c r="O17" i="49"/>
  <c r="N16" i="49"/>
  <c r="M16" i="49"/>
  <c r="N15" i="49"/>
  <c r="P15" i="49" s="1"/>
  <c r="N14" i="49"/>
  <c r="M14" i="49"/>
  <c r="N13" i="49"/>
  <c r="M13" i="49"/>
  <c r="N12" i="49"/>
  <c r="M12" i="49"/>
  <c r="M11" i="49"/>
  <c r="M9" i="49"/>
  <c r="N8" i="49"/>
  <c r="M8" i="49"/>
  <c r="N7" i="49"/>
  <c r="N17" i="49" s="1"/>
  <c r="P17" i="49" s="1"/>
  <c r="M7" i="49"/>
  <c r="M17" i="49" s="1"/>
  <c r="L9" i="49"/>
  <c r="F16" i="49"/>
  <c r="G13" i="49"/>
  <c r="F14" i="49"/>
  <c r="F13" i="49"/>
  <c r="F11" i="49"/>
  <c r="F9" i="49"/>
  <c r="G8" i="49"/>
  <c r="F8" i="49"/>
  <c r="E17" i="49"/>
  <c r="S17" i="49" s="1"/>
  <c r="E18" i="49"/>
  <c r="G18" i="49" s="1"/>
  <c r="E20" i="49"/>
  <c r="E21" i="49"/>
  <c r="D21" i="49"/>
  <c r="D20" i="49"/>
  <c r="D19" i="49"/>
  <c r="D18" i="49"/>
  <c r="F18" i="49" s="1"/>
  <c r="D17" i="49"/>
  <c r="R17" i="49" s="1"/>
  <c r="E14" i="49"/>
  <c r="G16" i="49" s="1"/>
  <c r="H8" i="49"/>
  <c r="H10" i="49"/>
  <c r="H11" i="49"/>
  <c r="H12" i="49"/>
  <c r="H13" i="49"/>
  <c r="I13" i="49"/>
  <c r="H15" i="49"/>
  <c r="H16" i="49"/>
  <c r="E9" i="49"/>
  <c r="G10" i="49" s="1"/>
  <c r="I10" i="49" s="1"/>
  <c r="H18" i="49"/>
  <c r="H17" i="49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S9" i="49" l="1"/>
  <c r="P12" i="49"/>
  <c r="P13" i="49"/>
  <c r="S14" i="49"/>
  <c r="O18" i="49"/>
  <c r="S20" i="49"/>
  <c r="S21" i="49"/>
  <c r="T15" i="49"/>
  <c r="T8" i="49"/>
  <c r="G40" i="49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R18" i="49"/>
  <c r="T16" i="49"/>
  <c r="T14" i="49"/>
  <c r="T11" i="49"/>
  <c r="T9" i="49"/>
  <c r="G36" i="49"/>
  <c r="I36" i="49" s="1"/>
  <c r="G7" i="49"/>
  <c r="G12" i="49"/>
  <c r="G9" i="49"/>
  <c r="G14" i="49"/>
  <c r="I14" i="49" s="1"/>
  <c r="N9" i="49"/>
  <c r="P9" i="49" s="1"/>
  <c r="P11" i="49"/>
  <c r="P14" i="49"/>
  <c r="O9" i="49"/>
  <c r="L19" i="49"/>
  <c r="R20" i="49"/>
  <c r="T20" i="49" s="1"/>
  <c r="S18" i="49"/>
  <c r="T18" i="49" s="1"/>
  <c r="I59" i="49"/>
  <c r="S57" i="49"/>
  <c r="T57" i="49" s="1"/>
  <c r="N57" i="49"/>
  <c r="P57" i="49" s="1"/>
  <c r="O57" i="49"/>
  <c r="P59" i="49"/>
  <c r="P58" i="49"/>
  <c r="P56" i="49"/>
  <c r="G57" i="49"/>
  <c r="I57" i="49" s="1"/>
  <c r="H57" i="49"/>
  <c r="I26" i="49"/>
  <c r="I37" i="49"/>
  <c r="T40" i="49"/>
  <c r="P40" i="49"/>
  <c r="P39" i="49"/>
  <c r="P37" i="49"/>
  <c r="I40" i="49"/>
  <c r="P38" i="49"/>
  <c r="G38" i="49"/>
  <c r="I38" i="49" s="1"/>
  <c r="H38" i="49"/>
  <c r="R21" i="49"/>
  <c r="T21" i="49" s="1"/>
  <c r="F21" i="49"/>
  <c r="I16" i="49"/>
  <c r="R19" i="49"/>
  <c r="F19" i="49"/>
  <c r="I19" i="49" s="1"/>
  <c r="F20" i="49"/>
  <c r="H21" i="49"/>
  <c r="I11" i="49"/>
  <c r="P16" i="49"/>
  <c r="O19" i="49"/>
  <c r="O14" i="49"/>
  <c r="N20" i="49"/>
  <c r="N21" i="49"/>
  <c r="M18" i="49"/>
  <c r="P18" i="49" s="1"/>
  <c r="M19" i="49"/>
  <c r="M20" i="49"/>
  <c r="P20" i="49" s="1"/>
  <c r="M21" i="49"/>
  <c r="P21" i="49" s="1"/>
  <c r="I9" i="49"/>
  <c r="I8" i="49"/>
  <c r="I12" i="49"/>
  <c r="I18" i="49"/>
  <c r="T7" i="49"/>
  <c r="I7" i="49"/>
  <c r="P7" i="49"/>
  <c r="P8" i="49"/>
  <c r="H19" i="49"/>
  <c r="Q96" i="48"/>
  <c r="P96" i="48"/>
  <c r="M96" i="48"/>
  <c r="L96" i="48"/>
  <c r="K96" i="48"/>
  <c r="F96" i="48"/>
  <c r="C95" i="48"/>
  <c r="B95" i="48"/>
  <c r="D95" i="48" s="1"/>
  <c r="L94" i="48"/>
  <c r="K94" i="48"/>
  <c r="E94" i="48"/>
  <c r="D94" i="48"/>
  <c r="L93" i="48"/>
  <c r="K93" i="48"/>
  <c r="E93" i="48"/>
  <c r="D93" i="48"/>
  <c r="L92" i="48"/>
  <c r="K92" i="48"/>
  <c r="E92" i="48"/>
  <c r="D92" i="48"/>
  <c r="L91" i="48"/>
  <c r="K91" i="48"/>
  <c r="E91" i="48"/>
  <c r="D91" i="48"/>
  <c r="L90" i="48"/>
  <c r="K90" i="48"/>
  <c r="E90" i="48"/>
  <c r="D90" i="48"/>
  <c r="L89" i="48"/>
  <c r="K89" i="48"/>
  <c r="E89" i="48"/>
  <c r="D89" i="48"/>
  <c r="L88" i="48"/>
  <c r="K88" i="48"/>
  <c r="E88" i="48"/>
  <c r="G88" i="48" s="1"/>
  <c r="D88" i="48"/>
  <c r="L87" i="48"/>
  <c r="K87" i="48"/>
  <c r="E87" i="48"/>
  <c r="G87" i="48" s="1"/>
  <c r="D87" i="48"/>
  <c r="L86" i="48"/>
  <c r="K86" i="48"/>
  <c r="E86" i="48"/>
  <c r="G86" i="48" s="1"/>
  <c r="D86" i="48"/>
  <c r="Q85" i="48"/>
  <c r="P85" i="48"/>
  <c r="L85" i="48"/>
  <c r="K85" i="48"/>
  <c r="E85" i="48"/>
  <c r="D85" i="48"/>
  <c r="Q84" i="48"/>
  <c r="P84" i="48"/>
  <c r="L84" i="48"/>
  <c r="K84" i="48"/>
  <c r="E84" i="48"/>
  <c r="D84" i="48"/>
  <c r="Q83" i="48"/>
  <c r="L83" i="48"/>
  <c r="K83" i="48"/>
  <c r="E83" i="48"/>
  <c r="D83" i="48"/>
  <c r="Q82" i="48"/>
  <c r="P82" i="48"/>
  <c r="M82" i="48"/>
  <c r="L82" i="48"/>
  <c r="K82" i="48"/>
  <c r="F82" i="48"/>
  <c r="E82" i="48"/>
  <c r="D82" i="48"/>
  <c r="Q81" i="48"/>
  <c r="P81" i="48"/>
  <c r="M81" i="48"/>
  <c r="L81" i="48"/>
  <c r="K81" i="48"/>
  <c r="F81" i="48"/>
  <c r="E81" i="48"/>
  <c r="D81" i="48"/>
  <c r="Q80" i="48"/>
  <c r="P80" i="48"/>
  <c r="M80" i="48"/>
  <c r="L80" i="48"/>
  <c r="K80" i="48"/>
  <c r="F80" i="48"/>
  <c r="E80" i="48"/>
  <c r="D80" i="48"/>
  <c r="Q79" i="48"/>
  <c r="P79" i="48"/>
  <c r="M79" i="48"/>
  <c r="L79" i="48"/>
  <c r="K79" i="48"/>
  <c r="F79" i="48"/>
  <c r="E79" i="48"/>
  <c r="D79" i="48"/>
  <c r="Q78" i="48"/>
  <c r="P78" i="48"/>
  <c r="M78" i="48"/>
  <c r="L78" i="48"/>
  <c r="K78" i="48"/>
  <c r="F78" i="48"/>
  <c r="E78" i="48"/>
  <c r="D78" i="48"/>
  <c r="Q77" i="48"/>
  <c r="P77" i="48"/>
  <c r="M77" i="48"/>
  <c r="L77" i="48"/>
  <c r="K77" i="48"/>
  <c r="F77" i="48"/>
  <c r="E77" i="48"/>
  <c r="D77" i="48"/>
  <c r="Q76" i="48"/>
  <c r="P76" i="48"/>
  <c r="M76" i="48"/>
  <c r="L76" i="48"/>
  <c r="K76" i="48"/>
  <c r="F76" i="48"/>
  <c r="E76" i="48"/>
  <c r="D76" i="48"/>
  <c r="Q75" i="48"/>
  <c r="P75" i="48"/>
  <c r="M75" i="48"/>
  <c r="L75" i="48"/>
  <c r="K75" i="48"/>
  <c r="F75" i="48"/>
  <c r="E75" i="48"/>
  <c r="D75" i="48"/>
  <c r="Q74" i="48"/>
  <c r="P74" i="48"/>
  <c r="M74" i="48"/>
  <c r="L74" i="48"/>
  <c r="K74" i="48"/>
  <c r="F74" i="48"/>
  <c r="E74" i="48"/>
  <c r="D74" i="48"/>
  <c r="Q73" i="48"/>
  <c r="P73" i="48"/>
  <c r="M73" i="48"/>
  <c r="L73" i="48"/>
  <c r="K73" i="48"/>
  <c r="F73" i="48"/>
  <c r="E73" i="48"/>
  <c r="D73" i="48"/>
  <c r="Q72" i="48"/>
  <c r="P72" i="48"/>
  <c r="M72" i="48"/>
  <c r="L72" i="48"/>
  <c r="K72" i="48"/>
  <c r="F72" i="48"/>
  <c r="E72" i="48"/>
  <c r="D72" i="48"/>
  <c r="Q71" i="48"/>
  <c r="P71" i="48"/>
  <c r="M71" i="48"/>
  <c r="L71" i="48"/>
  <c r="K71" i="48"/>
  <c r="F71" i="48"/>
  <c r="E71" i="48"/>
  <c r="D71" i="48"/>
  <c r="Q70" i="48"/>
  <c r="P70" i="48"/>
  <c r="M70" i="48"/>
  <c r="L70" i="48"/>
  <c r="K70" i="48"/>
  <c r="F70" i="48"/>
  <c r="E70" i="48"/>
  <c r="D70" i="48"/>
  <c r="Q69" i="48"/>
  <c r="P69" i="48"/>
  <c r="M69" i="48"/>
  <c r="L69" i="48"/>
  <c r="K69" i="48"/>
  <c r="F69" i="48"/>
  <c r="E69" i="48"/>
  <c r="D69" i="48"/>
  <c r="Q68" i="48"/>
  <c r="P68" i="48"/>
  <c r="M68" i="48"/>
  <c r="L68" i="48"/>
  <c r="K68" i="48"/>
  <c r="F68" i="48"/>
  <c r="E68" i="48"/>
  <c r="D68" i="48"/>
  <c r="P66" i="48"/>
  <c r="M66" i="48"/>
  <c r="K66" i="48"/>
  <c r="I66" i="48"/>
  <c r="F66" i="48"/>
  <c r="D66" i="48"/>
  <c r="B66" i="48"/>
  <c r="Q62" i="48"/>
  <c r="P62" i="48"/>
  <c r="M62" i="48"/>
  <c r="F62" i="48"/>
  <c r="J61" i="48"/>
  <c r="I61" i="48"/>
  <c r="C61" i="48"/>
  <c r="E61" i="48" s="1"/>
  <c r="B61" i="48"/>
  <c r="Q60" i="48"/>
  <c r="P60" i="48"/>
  <c r="M60" i="48"/>
  <c r="L60" i="48"/>
  <c r="K60" i="48"/>
  <c r="F60" i="48"/>
  <c r="E60" i="48"/>
  <c r="D60" i="48"/>
  <c r="Q59" i="48"/>
  <c r="P59" i="48"/>
  <c r="M59" i="48"/>
  <c r="L59" i="48"/>
  <c r="K59" i="48"/>
  <c r="F59" i="48"/>
  <c r="E59" i="48"/>
  <c r="D59" i="48"/>
  <c r="Q58" i="48"/>
  <c r="P58" i="48"/>
  <c r="M58" i="48"/>
  <c r="L58" i="48"/>
  <c r="K58" i="48"/>
  <c r="F58" i="48"/>
  <c r="E58" i="48"/>
  <c r="D58" i="48"/>
  <c r="Q57" i="48"/>
  <c r="P57" i="48"/>
  <c r="M57" i="48"/>
  <c r="L57" i="48"/>
  <c r="K57" i="48"/>
  <c r="F57" i="48"/>
  <c r="E57" i="48"/>
  <c r="D57" i="48"/>
  <c r="L56" i="48"/>
  <c r="K56" i="48"/>
  <c r="E56" i="48"/>
  <c r="D56" i="48"/>
  <c r="L55" i="48"/>
  <c r="K55" i="48"/>
  <c r="E55" i="48"/>
  <c r="D55" i="48"/>
  <c r="L54" i="48"/>
  <c r="K54" i="48"/>
  <c r="E54" i="48"/>
  <c r="D54" i="48"/>
  <c r="Q53" i="48"/>
  <c r="P53" i="48"/>
  <c r="M53" i="48"/>
  <c r="L53" i="48"/>
  <c r="K53" i="48"/>
  <c r="F53" i="48"/>
  <c r="E53" i="48"/>
  <c r="D53" i="48"/>
  <c r="Q52" i="48"/>
  <c r="P52" i="48"/>
  <c r="M52" i="48"/>
  <c r="L52" i="48"/>
  <c r="K52" i="48"/>
  <c r="F52" i="48"/>
  <c r="E52" i="48"/>
  <c r="D52" i="48"/>
  <c r="Q51" i="48"/>
  <c r="P51" i="48"/>
  <c r="M51" i="48"/>
  <c r="L51" i="48"/>
  <c r="K51" i="48"/>
  <c r="F51" i="48"/>
  <c r="E51" i="48"/>
  <c r="D51" i="48"/>
  <c r="Q50" i="48"/>
  <c r="P50" i="48"/>
  <c r="M50" i="48"/>
  <c r="L50" i="48"/>
  <c r="K50" i="48"/>
  <c r="F50" i="48"/>
  <c r="E50" i="48"/>
  <c r="D50" i="48"/>
  <c r="Q49" i="48"/>
  <c r="P49" i="48"/>
  <c r="M49" i="48"/>
  <c r="L49" i="48"/>
  <c r="K49" i="48"/>
  <c r="F49" i="48"/>
  <c r="E49" i="48"/>
  <c r="D49" i="48"/>
  <c r="Q48" i="48"/>
  <c r="P48" i="48"/>
  <c r="M48" i="48"/>
  <c r="L48" i="48"/>
  <c r="K48" i="48"/>
  <c r="F48" i="48"/>
  <c r="E48" i="48"/>
  <c r="D48" i="48"/>
  <c r="Q47" i="48"/>
  <c r="P47" i="48"/>
  <c r="M47" i="48"/>
  <c r="L47" i="48"/>
  <c r="K47" i="48"/>
  <c r="F47" i="48"/>
  <c r="E47" i="48"/>
  <c r="D47" i="48"/>
  <c r="Q46" i="48"/>
  <c r="P46" i="48"/>
  <c r="M46" i="48"/>
  <c r="L46" i="48"/>
  <c r="K46" i="48"/>
  <c r="F46" i="48"/>
  <c r="E46" i="48"/>
  <c r="D46" i="48"/>
  <c r="Q45" i="48"/>
  <c r="P45" i="48"/>
  <c r="M45" i="48"/>
  <c r="L45" i="48"/>
  <c r="K45" i="48"/>
  <c r="F45" i="48"/>
  <c r="E45" i="48"/>
  <c r="D45" i="48"/>
  <c r="Q44" i="48"/>
  <c r="P44" i="48"/>
  <c r="M44" i="48"/>
  <c r="L44" i="48"/>
  <c r="K44" i="48"/>
  <c r="F44" i="48"/>
  <c r="E44" i="48"/>
  <c r="D44" i="48"/>
  <c r="Q43" i="48"/>
  <c r="P43" i="48"/>
  <c r="M43" i="48"/>
  <c r="L43" i="48"/>
  <c r="K43" i="48"/>
  <c r="F43" i="48"/>
  <c r="E43" i="48"/>
  <c r="D43" i="48"/>
  <c r="Q42" i="48"/>
  <c r="P42" i="48"/>
  <c r="M42" i="48"/>
  <c r="L42" i="48"/>
  <c r="K42" i="48"/>
  <c r="F42" i="48"/>
  <c r="E42" i="48"/>
  <c r="D42" i="48"/>
  <c r="Q41" i="48"/>
  <c r="P41" i="48"/>
  <c r="M41" i="48"/>
  <c r="L41" i="48"/>
  <c r="K41" i="48"/>
  <c r="F41" i="48"/>
  <c r="E41" i="48"/>
  <c r="D41" i="48"/>
  <c r="Q40" i="48"/>
  <c r="P40" i="48"/>
  <c r="M40" i="48"/>
  <c r="L40" i="48"/>
  <c r="K40" i="48"/>
  <c r="F40" i="48"/>
  <c r="E40" i="48"/>
  <c r="D40" i="48"/>
  <c r="Q39" i="48"/>
  <c r="P39" i="48"/>
  <c r="M39" i="48"/>
  <c r="L39" i="48"/>
  <c r="K39" i="48"/>
  <c r="F39" i="48"/>
  <c r="E39" i="48"/>
  <c r="D39" i="48"/>
  <c r="R37" i="48"/>
  <c r="R66" i="48" s="1"/>
  <c r="P37" i="48"/>
  <c r="M37" i="48"/>
  <c r="K37" i="48"/>
  <c r="I37" i="48"/>
  <c r="F37" i="48"/>
  <c r="D37" i="48"/>
  <c r="B37" i="48"/>
  <c r="Q33" i="48"/>
  <c r="P33" i="48"/>
  <c r="M33" i="48"/>
  <c r="F33" i="48"/>
  <c r="D32" i="48"/>
  <c r="Q31" i="48"/>
  <c r="P31" i="48"/>
  <c r="M31" i="48"/>
  <c r="L31" i="48"/>
  <c r="K31" i="48"/>
  <c r="F31" i="48"/>
  <c r="E31" i="48"/>
  <c r="D31" i="48"/>
  <c r="Q30" i="48"/>
  <c r="P30" i="48"/>
  <c r="M30" i="48"/>
  <c r="L30" i="48"/>
  <c r="K30" i="48"/>
  <c r="F30" i="48"/>
  <c r="E30" i="48"/>
  <c r="D30" i="48"/>
  <c r="Q29" i="48"/>
  <c r="P29" i="48"/>
  <c r="M29" i="48"/>
  <c r="L29" i="48"/>
  <c r="K29" i="48"/>
  <c r="F29" i="48"/>
  <c r="E29" i="48"/>
  <c r="D29" i="48"/>
  <c r="L28" i="48"/>
  <c r="K28" i="48"/>
  <c r="E28" i="48"/>
  <c r="D28" i="48"/>
  <c r="Q27" i="48"/>
  <c r="P27" i="48"/>
  <c r="M27" i="48"/>
  <c r="L27" i="48"/>
  <c r="K27" i="48"/>
  <c r="F27" i="48"/>
  <c r="E27" i="48"/>
  <c r="D27" i="48"/>
  <c r="Q26" i="48"/>
  <c r="P26" i="48"/>
  <c r="M26" i="48"/>
  <c r="L26" i="48"/>
  <c r="K26" i="48"/>
  <c r="F26" i="48"/>
  <c r="E26" i="48"/>
  <c r="D26" i="48"/>
  <c r="Q25" i="48"/>
  <c r="P25" i="48"/>
  <c r="M25" i="48"/>
  <c r="L25" i="48"/>
  <c r="K25" i="48"/>
  <c r="F25" i="48"/>
  <c r="E25" i="48"/>
  <c r="D25" i="48"/>
  <c r="Q24" i="48"/>
  <c r="P24" i="48"/>
  <c r="M24" i="48"/>
  <c r="L24" i="48"/>
  <c r="K24" i="48"/>
  <c r="F24" i="48"/>
  <c r="E24" i="48"/>
  <c r="D24" i="48"/>
  <c r="Q23" i="48"/>
  <c r="P23" i="48"/>
  <c r="M23" i="48"/>
  <c r="L23" i="48"/>
  <c r="K23" i="48"/>
  <c r="F23" i="48"/>
  <c r="E23" i="48"/>
  <c r="D23" i="48"/>
  <c r="Q22" i="48"/>
  <c r="P22" i="48"/>
  <c r="M22" i="48"/>
  <c r="L22" i="48"/>
  <c r="K22" i="48"/>
  <c r="F22" i="48"/>
  <c r="E22" i="48"/>
  <c r="D22" i="48"/>
  <c r="Q21" i="48"/>
  <c r="P21" i="48"/>
  <c r="M21" i="48"/>
  <c r="L21" i="48"/>
  <c r="K21" i="48"/>
  <c r="F21" i="48"/>
  <c r="E21" i="48"/>
  <c r="D21" i="48"/>
  <c r="Q20" i="48"/>
  <c r="P20" i="48"/>
  <c r="M20" i="48"/>
  <c r="L20" i="48"/>
  <c r="K20" i="48"/>
  <c r="F20" i="48"/>
  <c r="E20" i="48"/>
  <c r="D20" i="48"/>
  <c r="Q19" i="48"/>
  <c r="P19" i="48"/>
  <c r="M19" i="48"/>
  <c r="L19" i="48"/>
  <c r="K19" i="48"/>
  <c r="F19" i="48"/>
  <c r="E19" i="48"/>
  <c r="D19" i="48"/>
  <c r="Q18" i="48"/>
  <c r="P18" i="48"/>
  <c r="M18" i="48"/>
  <c r="L18" i="48"/>
  <c r="K18" i="48"/>
  <c r="F18" i="48"/>
  <c r="E18" i="48"/>
  <c r="D18" i="48"/>
  <c r="Q17" i="48"/>
  <c r="P17" i="48"/>
  <c r="M17" i="48"/>
  <c r="L17" i="48"/>
  <c r="K17" i="48"/>
  <c r="F17" i="48"/>
  <c r="E17" i="48"/>
  <c r="D17" i="48"/>
  <c r="Q16" i="48"/>
  <c r="P16" i="48"/>
  <c r="M16" i="48"/>
  <c r="L16" i="48"/>
  <c r="K16" i="48"/>
  <c r="F16" i="48"/>
  <c r="E16" i="48"/>
  <c r="D16" i="48"/>
  <c r="Q15" i="48"/>
  <c r="P15" i="48"/>
  <c r="M15" i="48"/>
  <c r="L15" i="48"/>
  <c r="K15" i="48"/>
  <c r="F15" i="48"/>
  <c r="E15" i="48"/>
  <c r="D15" i="48"/>
  <c r="Q14" i="48"/>
  <c r="P14" i="48"/>
  <c r="M14" i="48"/>
  <c r="L14" i="48"/>
  <c r="K14" i="48"/>
  <c r="F14" i="48"/>
  <c r="E14" i="48"/>
  <c r="D14" i="48"/>
  <c r="Q13" i="48"/>
  <c r="P13" i="48"/>
  <c r="M13" i="48"/>
  <c r="L13" i="48"/>
  <c r="K13" i="48"/>
  <c r="F13" i="48"/>
  <c r="E13" i="48"/>
  <c r="D13" i="48"/>
  <c r="Q12" i="48"/>
  <c r="P12" i="48"/>
  <c r="M12" i="48"/>
  <c r="L12" i="48"/>
  <c r="K12" i="48"/>
  <c r="F12" i="48"/>
  <c r="E12" i="48"/>
  <c r="D12" i="48"/>
  <c r="Q11" i="48"/>
  <c r="P11" i="48"/>
  <c r="M11" i="48"/>
  <c r="L11" i="48"/>
  <c r="K11" i="48"/>
  <c r="F11" i="48"/>
  <c r="E11" i="48"/>
  <c r="D11" i="48"/>
  <c r="Q10" i="48"/>
  <c r="P10" i="48"/>
  <c r="M10" i="48"/>
  <c r="L10" i="48"/>
  <c r="K10" i="48"/>
  <c r="F10" i="48"/>
  <c r="E10" i="48"/>
  <c r="D10" i="48"/>
  <c r="Q9" i="48"/>
  <c r="P9" i="48"/>
  <c r="M9" i="48"/>
  <c r="L9" i="48"/>
  <c r="K9" i="48"/>
  <c r="F9" i="48"/>
  <c r="E9" i="48"/>
  <c r="D9" i="48"/>
  <c r="Q8" i="48"/>
  <c r="P8" i="48"/>
  <c r="M8" i="48"/>
  <c r="L8" i="48"/>
  <c r="K8" i="48"/>
  <c r="F8" i="48"/>
  <c r="E8" i="48"/>
  <c r="D8" i="48"/>
  <c r="Q7" i="48"/>
  <c r="P7" i="48"/>
  <c r="M7" i="48"/>
  <c r="L7" i="48"/>
  <c r="K7" i="48"/>
  <c r="F7" i="48"/>
  <c r="E7" i="48"/>
  <c r="D7" i="48"/>
  <c r="C6" i="48"/>
  <c r="B6" i="48"/>
  <c r="P5" i="48"/>
  <c r="M5" i="48"/>
  <c r="K5" i="48"/>
  <c r="I5" i="48"/>
  <c r="D5" i="48"/>
  <c r="F5" i="48" s="1"/>
  <c r="Q96" i="47"/>
  <c r="P96" i="47"/>
  <c r="M96" i="47"/>
  <c r="L96" i="47"/>
  <c r="K96" i="47"/>
  <c r="F96" i="47"/>
  <c r="J95" i="47"/>
  <c r="I95" i="47"/>
  <c r="L94" i="47"/>
  <c r="E94" i="47"/>
  <c r="L93" i="47"/>
  <c r="E93" i="47"/>
  <c r="L92" i="47"/>
  <c r="N92" i="47" s="1"/>
  <c r="E92" i="47"/>
  <c r="G92" i="47" s="1"/>
  <c r="L91" i="47"/>
  <c r="N91" i="47" s="1"/>
  <c r="E91" i="47"/>
  <c r="G91" i="47" s="1"/>
  <c r="L90" i="47"/>
  <c r="N90" i="47" s="1"/>
  <c r="E90" i="47"/>
  <c r="G90" i="47" s="1"/>
  <c r="L89" i="47"/>
  <c r="N89" i="47" s="1"/>
  <c r="E89" i="47"/>
  <c r="G89" i="47" s="1"/>
  <c r="E88" i="47"/>
  <c r="G88" i="47" s="1"/>
  <c r="L87" i="47"/>
  <c r="N87" i="47" s="1"/>
  <c r="E87" i="47"/>
  <c r="G87" i="47" s="1"/>
  <c r="L86" i="47"/>
  <c r="N86" i="47" s="1"/>
  <c r="E86" i="47"/>
  <c r="G86" i="47" s="1"/>
  <c r="L85" i="47"/>
  <c r="N85" i="47" s="1"/>
  <c r="E85" i="47"/>
  <c r="G85" i="47" s="1"/>
  <c r="L84" i="47"/>
  <c r="N84" i="47" s="1"/>
  <c r="E84" i="47"/>
  <c r="G84" i="47" s="1"/>
  <c r="L83" i="47"/>
  <c r="N83" i="47" s="1"/>
  <c r="E83" i="47"/>
  <c r="G83" i="47" s="1"/>
  <c r="L82" i="47"/>
  <c r="N82" i="47" s="1"/>
  <c r="E82" i="47"/>
  <c r="G82" i="47" s="1"/>
  <c r="L81" i="47"/>
  <c r="N81" i="47" s="1"/>
  <c r="E81" i="47"/>
  <c r="G81" i="47" s="1"/>
  <c r="L80" i="47"/>
  <c r="N80" i="47" s="1"/>
  <c r="E80" i="47"/>
  <c r="G80" i="47" s="1"/>
  <c r="L79" i="47"/>
  <c r="N79" i="47" s="1"/>
  <c r="E79" i="47"/>
  <c r="G79" i="47" s="1"/>
  <c r="L78" i="47"/>
  <c r="N78" i="47" s="1"/>
  <c r="E78" i="47"/>
  <c r="G78" i="47" s="1"/>
  <c r="L77" i="47"/>
  <c r="N77" i="47" s="1"/>
  <c r="E77" i="47"/>
  <c r="G77" i="47" s="1"/>
  <c r="Q76" i="47"/>
  <c r="P76" i="47"/>
  <c r="M76" i="47"/>
  <c r="L76" i="47"/>
  <c r="F76" i="47"/>
  <c r="E76" i="47"/>
  <c r="Q75" i="47"/>
  <c r="P75" i="47"/>
  <c r="M75" i="47"/>
  <c r="L75" i="47"/>
  <c r="F75" i="47"/>
  <c r="E75" i="47"/>
  <c r="Q74" i="47"/>
  <c r="P74" i="47"/>
  <c r="M74" i="47"/>
  <c r="L74" i="47"/>
  <c r="F74" i="47"/>
  <c r="E74" i="47"/>
  <c r="Q73" i="47"/>
  <c r="P73" i="47"/>
  <c r="M73" i="47"/>
  <c r="L73" i="47"/>
  <c r="F73" i="47"/>
  <c r="E73" i="47"/>
  <c r="Q72" i="47"/>
  <c r="P72" i="47"/>
  <c r="M72" i="47"/>
  <c r="L72" i="47"/>
  <c r="F72" i="47"/>
  <c r="E72" i="47"/>
  <c r="Q71" i="47"/>
  <c r="P71" i="47"/>
  <c r="M71" i="47"/>
  <c r="L71" i="47"/>
  <c r="F71" i="47"/>
  <c r="E71" i="47"/>
  <c r="Q70" i="47"/>
  <c r="P70" i="47"/>
  <c r="M70" i="47"/>
  <c r="L70" i="47"/>
  <c r="F70" i="47"/>
  <c r="E70" i="47"/>
  <c r="Q69" i="47"/>
  <c r="P69" i="47"/>
  <c r="M69" i="47"/>
  <c r="L69" i="47"/>
  <c r="F69" i="47"/>
  <c r="E69" i="47"/>
  <c r="Q68" i="47"/>
  <c r="P68" i="47"/>
  <c r="M68" i="47"/>
  <c r="L68" i="47"/>
  <c r="F68" i="47"/>
  <c r="E68" i="47"/>
  <c r="P66" i="47"/>
  <c r="M66" i="47"/>
  <c r="K66" i="47"/>
  <c r="I66" i="47"/>
  <c r="F66" i="47"/>
  <c r="D66" i="47"/>
  <c r="B66" i="47"/>
  <c r="Q62" i="47"/>
  <c r="P62" i="47"/>
  <c r="M62" i="47"/>
  <c r="F62" i="47"/>
  <c r="J61" i="47"/>
  <c r="I61" i="47"/>
  <c r="C61" i="47"/>
  <c r="B61" i="47"/>
  <c r="L60" i="47"/>
  <c r="K60" i="47"/>
  <c r="E60" i="47"/>
  <c r="D60" i="47"/>
  <c r="L59" i="47"/>
  <c r="K59" i="47"/>
  <c r="E59" i="47"/>
  <c r="D59" i="47"/>
  <c r="L58" i="47"/>
  <c r="K58" i="47"/>
  <c r="E58" i="47"/>
  <c r="D58" i="47"/>
  <c r="L57" i="47"/>
  <c r="N57" i="47" s="1"/>
  <c r="K57" i="47"/>
  <c r="E57" i="47"/>
  <c r="D57" i="47"/>
  <c r="L56" i="47"/>
  <c r="N56" i="47" s="1"/>
  <c r="K56" i="47"/>
  <c r="E56" i="47"/>
  <c r="D56" i="47"/>
  <c r="L55" i="47"/>
  <c r="N55" i="47" s="1"/>
  <c r="K55" i="47"/>
  <c r="E55" i="47"/>
  <c r="D55" i="47"/>
  <c r="L54" i="47"/>
  <c r="K54" i="47"/>
  <c r="E54" i="47"/>
  <c r="D54" i="47"/>
  <c r="L53" i="47"/>
  <c r="K53" i="47"/>
  <c r="E53" i="47"/>
  <c r="D53" i="47"/>
  <c r="L52" i="47"/>
  <c r="K52" i="47"/>
  <c r="E52" i="47"/>
  <c r="D52" i="47"/>
  <c r="L51" i="47"/>
  <c r="K51" i="47"/>
  <c r="E51" i="47"/>
  <c r="D51" i="47"/>
  <c r="L50" i="47"/>
  <c r="K50" i="47"/>
  <c r="E50" i="47"/>
  <c r="D50" i="47"/>
  <c r="L49" i="47"/>
  <c r="K49" i="47"/>
  <c r="E49" i="47"/>
  <c r="D49" i="47"/>
  <c r="L48" i="47"/>
  <c r="K48" i="47"/>
  <c r="E48" i="47"/>
  <c r="D48" i="47"/>
  <c r="L47" i="47"/>
  <c r="K47" i="47"/>
  <c r="E47" i="47"/>
  <c r="D47" i="47"/>
  <c r="L46" i="47"/>
  <c r="K46" i="47"/>
  <c r="E46" i="47"/>
  <c r="D46" i="47"/>
  <c r="L45" i="47"/>
  <c r="K45" i="47"/>
  <c r="E45" i="47"/>
  <c r="D45" i="47"/>
  <c r="L44" i="47"/>
  <c r="K44" i="47"/>
  <c r="E44" i="47"/>
  <c r="D44" i="47"/>
  <c r="M43" i="47"/>
  <c r="L43" i="47"/>
  <c r="K43" i="47"/>
  <c r="F43" i="47"/>
  <c r="E43" i="47"/>
  <c r="D43" i="47"/>
  <c r="Q42" i="47"/>
  <c r="P42" i="47"/>
  <c r="M42" i="47"/>
  <c r="L42" i="47"/>
  <c r="K42" i="47"/>
  <c r="F42" i="47"/>
  <c r="E42" i="47"/>
  <c r="D42" i="47"/>
  <c r="Q41" i="47"/>
  <c r="P41" i="47"/>
  <c r="M41" i="47"/>
  <c r="L41" i="47"/>
  <c r="K41" i="47"/>
  <c r="F41" i="47"/>
  <c r="E41" i="47"/>
  <c r="D41" i="47"/>
  <c r="Q40" i="47"/>
  <c r="P40" i="47"/>
  <c r="M40" i="47"/>
  <c r="L40" i="47"/>
  <c r="K40" i="47"/>
  <c r="F40" i="47"/>
  <c r="E40" i="47"/>
  <c r="D40" i="47"/>
  <c r="Q39" i="47"/>
  <c r="P39" i="47"/>
  <c r="M39" i="47"/>
  <c r="L39" i="47"/>
  <c r="K39" i="47"/>
  <c r="F39" i="47"/>
  <c r="E39" i="47"/>
  <c r="D39" i="47"/>
  <c r="R37" i="47"/>
  <c r="R66" i="47" s="1"/>
  <c r="P37" i="47"/>
  <c r="M37" i="47"/>
  <c r="K37" i="47"/>
  <c r="I37" i="47"/>
  <c r="F37" i="47"/>
  <c r="D37" i="47"/>
  <c r="B37" i="47"/>
  <c r="Q33" i="47"/>
  <c r="P33" i="47"/>
  <c r="M33" i="47"/>
  <c r="F33" i="47"/>
  <c r="J32" i="47"/>
  <c r="I32" i="47"/>
  <c r="C32" i="47"/>
  <c r="B32" i="47"/>
  <c r="L31" i="47"/>
  <c r="K31" i="47"/>
  <c r="L30" i="47"/>
  <c r="K30" i="47"/>
  <c r="L29" i="47"/>
  <c r="K29" i="47"/>
  <c r="L28" i="47"/>
  <c r="K28" i="47"/>
  <c r="L27" i="47"/>
  <c r="K27" i="47"/>
  <c r="L26" i="47"/>
  <c r="K26" i="47"/>
  <c r="L25" i="47"/>
  <c r="K25" i="47"/>
  <c r="Q24" i="47"/>
  <c r="P24" i="47"/>
  <c r="M24" i="47"/>
  <c r="L24" i="47"/>
  <c r="K24" i="47"/>
  <c r="F24" i="47"/>
  <c r="Q23" i="47"/>
  <c r="P23" i="47"/>
  <c r="M23" i="47"/>
  <c r="L23" i="47"/>
  <c r="K23" i="47"/>
  <c r="F23" i="47"/>
  <c r="Q22" i="47"/>
  <c r="P22" i="47"/>
  <c r="M22" i="47"/>
  <c r="L22" i="47"/>
  <c r="K22" i="47"/>
  <c r="F22" i="47"/>
  <c r="Q21" i="47"/>
  <c r="P21" i="47"/>
  <c r="M21" i="47"/>
  <c r="L21" i="47"/>
  <c r="K21" i="47"/>
  <c r="F21" i="47"/>
  <c r="Q20" i="47"/>
  <c r="P20" i="47"/>
  <c r="M20" i="47"/>
  <c r="L20" i="47"/>
  <c r="K20" i="47"/>
  <c r="F20" i="47"/>
  <c r="Q19" i="47"/>
  <c r="P19" i="47"/>
  <c r="M19" i="47"/>
  <c r="L19" i="47"/>
  <c r="K19" i="47"/>
  <c r="F19" i="47"/>
  <c r="Q18" i="47"/>
  <c r="P18" i="47"/>
  <c r="M18" i="47"/>
  <c r="L18" i="47"/>
  <c r="K18" i="47"/>
  <c r="F18" i="47"/>
  <c r="Q17" i="47"/>
  <c r="P17" i="47"/>
  <c r="M17" i="47"/>
  <c r="L17" i="47"/>
  <c r="K17" i="47"/>
  <c r="F17" i="47"/>
  <c r="Q16" i="47"/>
  <c r="P16" i="47"/>
  <c r="M16" i="47"/>
  <c r="L16" i="47"/>
  <c r="K16" i="47"/>
  <c r="F16" i="47"/>
  <c r="Q15" i="47"/>
  <c r="P15" i="47"/>
  <c r="M15" i="47"/>
  <c r="L15" i="47"/>
  <c r="K15" i="47"/>
  <c r="F15" i="47"/>
  <c r="Q14" i="47"/>
  <c r="P14" i="47"/>
  <c r="M14" i="47"/>
  <c r="L14" i="47"/>
  <c r="K14" i="47"/>
  <c r="F14" i="47"/>
  <c r="Q13" i="47"/>
  <c r="P13" i="47"/>
  <c r="M13" i="47"/>
  <c r="L13" i="47"/>
  <c r="K13" i="47"/>
  <c r="F13" i="47"/>
  <c r="Q12" i="47"/>
  <c r="P12" i="47"/>
  <c r="M12" i="47"/>
  <c r="L12" i="47"/>
  <c r="K12" i="47"/>
  <c r="F12" i="47"/>
  <c r="Q11" i="47"/>
  <c r="P11" i="47"/>
  <c r="M11" i="47"/>
  <c r="L11" i="47"/>
  <c r="K11" i="47"/>
  <c r="F11" i="47"/>
  <c r="Q10" i="47"/>
  <c r="P10" i="47"/>
  <c r="M10" i="47"/>
  <c r="L10" i="47"/>
  <c r="K10" i="47"/>
  <c r="F10" i="47"/>
  <c r="Q9" i="47"/>
  <c r="P9" i="47"/>
  <c r="M9" i="47"/>
  <c r="L9" i="47"/>
  <c r="K9" i="47"/>
  <c r="F9" i="47"/>
  <c r="Q8" i="47"/>
  <c r="P8" i="47"/>
  <c r="M8" i="47"/>
  <c r="L8" i="47"/>
  <c r="K8" i="47"/>
  <c r="F8" i="47"/>
  <c r="Q7" i="47"/>
  <c r="P7" i="47"/>
  <c r="M7" i="47"/>
  <c r="L7" i="47"/>
  <c r="K7" i="47"/>
  <c r="F7" i="47"/>
  <c r="C6" i="47"/>
  <c r="B6" i="47"/>
  <c r="P5" i="47"/>
  <c r="M5" i="47"/>
  <c r="K5" i="47"/>
  <c r="I5" i="47"/>
  <c r="D5" i="47"/>
  <c r="F5" i="47" s="1"/>
  <c r="Q96" i="46"/>
  <c r="P96" i="46"/>
  <c r="M96" i="46"/>
  <c r="L96" i="46"/>
  <c r="K96" i="46"/>
  <c r="F96" i="46"/>
  <c r="C95" i="46"/>
  <c r="B95" i="46"/>
  <c r="D95" i="46" s="1"/>
  <c r="L94" i="46"/>
  <c r="K94" i="46"/>
  <c r="E94" i="46"/>
  <c r="D94" i="46"/>
  <c r="L93" i="46"/>
  <c r="K93" i="46"/>
  <c r="E93" i="46"/>
  <c r="D93" i="46"/>
  <c r="L92" i="46"/>
  <c r="K92" i="46"/>
  <c r="E92" i="46"/>
  <c r="G92" i="46" s="1"/>
  <c r="D92" i="46"/>
  <c r="L91" i="46"/>
  <c r="K91" i="46"/>
  <c r="E91" i="46"/>
  <c r="G91" i="46" s="1"/>
  <c r="D91" i="46"/>
  <c r="L90" i="46"/>
  <c r="K90" i="46"/>
  <c r="E90" i="46"/>
  <c r="G90" i="46" s="1"/>
  <c r="D90" i="46"/>
  <c r="L89" i="46"/>
  <c r="K89" i="46"/>
  <c r="E89" i="46"/>
  <c r="G89" i="46" s="1"/>
  <c r="D89" i="46"/>
  <c r="L88" i="46"/>
  <c r="K88" i="46"/>
  <c r="E88" i="46"/>
  <c r="G88" i="46" s="1"/>
  <c r="D88" i="46"/>
  <c r="L87" i="46"/>
  <c r="K87" i="46"/>
  <c r="E87" i="46"/>
  <c r="G87" i="46" s="1"/>
  <c r="D87" i="46"/>
  <c r="L86" i="46"/>
  <c r="K86" i="46"/>
  <c r="E86" i="46"/>
  <c r="G86" i="46" s="1"/>
  <c r="D86" i="46"/>
  <c r="L85" i="46"/>
  <c r="K85" i="46"/>
  <c r="E85" i="46"/>
  <c r="G85" i="46" s="1"/>
  <c r="D85" i="46"/>
  <c r="L84" i="46"/>
  <c r="K84" i="46"/>
  <c r="E84" i="46"/>
  <c r="G84" i="46" s="1"/>
  <c r="D84" i="46"/>
  <c r="L83" i="46"/>
  <c r="K83" i="46"/>
  <c r="E83" i="46"/>
  <c r="G83" i="46" s="1"/>
  <c r="D83" i="46"/>
  <c r="L82" i="46"/>
  <c r="K82" i="46"/>
  <c r="E82" i="46"/>
  <c r="G82" i="46" s="1"/>
  <c r="D82" i="46"/>
  <c r="L81" i="46"/>
  <c r="K81" i="46"/>
  <c r="E81" i="46"/>
  <c r="D81" i="46"/>
  <c r="L80" i="46"/>
  <c r="K80" i="46"/>
  <c r="E80" i="46"/>
  <c r="D80" i="46"/>
  <c r="L79" i="46"/>
  <c r="K79" i="46"/>
  <c r="E79" i="46"/>
  <c r="D79" i="46"/>
  <c r="L78" i="46"/>
  <c r="K78" i="46"/>
  <c r="E78" i="46"/>
  <c r="D78" i="46"/>
  <c r="L77" i="46"/>
  <c r="K77" i="46"/>
  <c r="E77" i="46"/>
  <c r="D77" i="46"/>
  <c r="L76" i="46"/>
  <c r="K76" i="46"/>
  <c r="E76" i="46"/>
  <c r="D76" i="46"/>
  <c r="Q75" i="46"/>
  <c r="P75" i="46"/>
  <c r="M75" i="46"/>
  <c r="L75" i="46"/>
  <c r="K75" i="46"/>
  <c r="F75" i="46"/>
  <c r="E75" i="46"/>
  <c r="D75" i="46"/>
  <c r="Q74" i="46"/>
  <c r="P74" i="46"/>
  <c r="M74" i="46"/>
  <c r="L74" i="46"/>
  <c r="K74" i="46"/>
  <c r="F74" i="46"/>
  <c r="E74" i="46"/>
  <c r="D74" i="46"/>
  <c r="Q73" i="46"/>
  <c r="P73" i="46"/>
  <c r="M73" i="46"/>
  <c r="L73" i="46"/>
  <c r="K73" i="46"/>
  <c r="F73" i="46"/>
  <c r="E73" i="46"/>
  <c r="D73" i="46"/>
  <c r="Q72" i="46"/>
  <c r="P72" i="46"/>
  <c r="M72" i="46"/>
  <c r="L72" i="46"/>
  <c r="K72" i="46"/>
  <c r="F72" i="46"/>
  <c r="E72" i="46"/>
  <c r="D72" i="46"/>
  <c r="Q71" i="46"/>
  <c r="P71" i="46"/>
  <c r="M71" i="46"/>
  <c r="L71" i="46"/>
  <c r="K71" i="46"/>
  <c r="F71" i="46"/>
  <c r="E71" i="46"/>
  <c r="D71" i="46"/>
  <c r="Q70" i="46"/>
  <c r="P70" i="46"/>
  <c r="M70" i="46"/>
  <c r="L70" i="46"/>
  <c r="K70" i="46"/>
  <c r="F70" i="46"/>
  <c r="E70" i="46"/>
  <c r="D70" i="46"/>
  <c r="Q69" i="46"/>
  <c r="P69" i="46"/>
  <c r="M69" i="46"/>
  <c r="L69" i="46"/>
  <c r="K69" i="46"/>
  <c r="F69" i="46"/>
  <c r="E69" i="46"/>
  <c r="D69" i="46"/>
  <c r="Q68" i="46"/>
  <c r="P68" i="46"/>
  <c r="M68" i="46"/>
  <c r="L68" i="46"/>
  <c r="K68" i="46"/>
  <c r="F68" i="46"/>
  <c r="E68" i="46"/>
  <c r="D68" i="46"/>
  <c r="P66" i="46"/>
  <c r="M66" i="46"/>
  <c r="K66" i="46"/>
  <c r="I66" i="46"/>
  <c r="F66" i="46"/>
  <c r="D66" i="46"/>
  <c r="B66" i="46"/>
  <c r="Q62" i="46"/>
  <c r="P62" i="46"/>
  <c r="M62" i="46"/>
  <c r="F62" i="46"/>
  <c r="J61" i="46"/>
  <c r="I61" i="46"/>
  <c r="C61" i="46"/>
  <c r="E61" i="46" s="1"/>
  <c r="B61" i="46"/>
  <c r="L60" i="46"/>
  <c r="K60" i="46"/>
  <c r="E60" i="46"/>
  <c r="D60" i="46"/>
  <c r="L59" i="46"/>
  <c r="K59" i="46"/>
  <c r="E59" i="46"/>
  <c r="D59" i="46"/>
  <c r="L58" i="46"/>
  <c r="K58" i="46"/>
  <c r="E58" i="46"/>
  <c r="D58" i="46"/>
  <c r="L57" i="46"/>
  <c r="K57" i="46"/>
  <c r="E57" i="46"/>
  <c r="D57" i="46"/>
  <c r="L56" i="46"/>
  <c r="K56" i="46"/>
  <c r="E56" i="46"/>
  <c r="D56" i="46"/>
  <c r="Q55" i="46"/>
  <c r="P55" i="46"/>
  <c r="M55" i="46"/>
  <c r="L55" i="46"/>
  <c r="K55" i="46"/>
  <c r="F55" i="46"/>
  <c r="E55" i="46"/>
  <c r="D55" i="46"/>
  <c r="Q54" i="46"/>
  <c r="P54" i="46"/>
  <c r="M54" i="46"/>
  <c r="L54" i="46"/>
  <c r="K54" i="46"/>
  <c r="F54" i="46"/>
  <c r="E54" i="46"/>
  <c r="D54" i="46"/>
  <c r="Q53" i="46"/>
  <c r="P53" i="46"/>
  <c r="M53" i="46"/>
  <c r="L53" i="46"/>
  <c r="K53" i="46"/>
  <c r="F53" i="46"/>
  <c r="E53" i="46"/>
  <c r="D53" i="46"/>
  <c r="Q52" i="46"/>
  <c r="P52" i="46"/>
  <c r="M52" i="46"/>
  <c r="L52" i="46"/>
  <c r="K52" i="46"/>
  <c r="F52" i="46"/>
  <c r="E52" i="46"/>
  <c r="D52" i="46"/>
  <c r="Q51" i="46"/>
  <c r="P51" i="46"/>
  <c r="M51" i="46"/>
  <c r="L51" i="46"/>
  <c r="K51" i="46"/>
  <c r="F51" i="46"/>
  <c r="E51" i="46"/>
  <c r="D51" i="46"/>
  <c r="Q50" i="46"/>
  <c r="P50" i="46"/>
  <c r="M50" i="46"/>
  <c r="L50" i="46"/>
  <c r="K50" i="46"/>
  <c r="F50" i="46"/>
  <c r="E50" i="46"/>
  <c r="D50" i="46"/>
  <c r="Q49" i="46"/>
  <c r="P49" i="46"/>
  <c r="M49" i="46"/>
  <c r="L49" i="46"/>
  <c r="K49" i="46"/>
  <c r="F49" i="46"/>
  <c r="E49" i="46"/>
  <c r="D49" i="46"/>
  <c r="Q48" i="46"/>
  <c r="P48" i="46"/>
  <c r="M48" i="46"/>
  <c r="L48" i="46"/>
  <c r="K48" i="46"/>
  <c r="F48" i="46"/>
  <c r="E48" i="46"/>
  <c r="D48" i="46"/>
  <c r="Q47" i="46"/>
  <c r="P47" i="46"/>
  <c r="M47" i="46"/>
  <c r="L47" i="46"/>
  <c r="K47" i="46"/>
  <c r="F47" i="46"/>
  <c r="E47" i="46"/>
  <c r="D47" i="46"/>
  <c r="Q46" i="46"/>
  <c r="P46" i="46"/>
  <c r="M46" i="46"/>
  <c r="L46" i="46"/>
  <c r="K46" i="46"/>
  <c r="F46" i="46"/>
  <c r="E46" i="46"/>
  <c r="D46" i="46"/>
  <c r="Q45" i="46"/>
  <c r="P45" i="46"/>
  <c r="M45" i="46"/>
  <c r="L45" i="46"/>
  <c r="K45" i="46"/>
  <c r="F45" i="46"/>
  <c r="E45" i="46"/>
  <c r="D45" i="46"/>
  <c r="Q44" i="46"/>
  <c r="P44" i="46"/>
  <c r="M44" i="46"/>
  <c r="L44" i="46"/>
  <c r="K44" i="46"/>
  <c r="F44" i="46"/>
  <c r="E44" i="46"/>
  <c r="D44" i="46"/>
  <c r="Q43" i="46"/>
  <c r="P43" i="46"/>
  <c r="M43" i="46"/>
  <c r="L43" i="46"/>
  <c r="K43" i="46"/>
  <c r="F43" i="46"/>
  <c r="E43" i="46"/>
  <c r="D43" i="46"/>
  <c r="Q42" i="46"/>
  <c r="P42" i="46"/>
  <c r="M42" i="46"/>
  <c r="L42" i="46"/>
  <c r="K42" i="46"/>
  <c r="F42" i="46"/>
  <c r="E42" i="46"/>
  <c r="D42" i="46"/>
  <c r="Q41" i="46"/>
  <c r="P41" i="46"/>
  <c r="M41" i="46"/>
  <c r="L41" i="46"/>
  <c r="K41" i="46"/>
  <c r="F41" i="46"/>
  <c r="E41" i="46"/>
  <c r="D41" i="46"/>
  <c r="Q40" i="46"/>
  <c r="P40" i="46"/>
  <c r="M40" i="46"/>
  <c r="L40" i="46"/>
  <c r="K40" i="46"/>
  <c r="F40" i="46"/>
  <c r="E40" i="46"/>
  <c r="D40" i="46"/>
  <c r="Q39" i="46"/>
  <c r="P39" i="46"/>
  <c r="M39" i="46"/>
  <c r="L39" i="46"/>
  <c r="K39" i="46"/>
  <c r="F39" i="46"/>
  <c r="E39" i="46"/>
  <c r="D39" i="46"/>
  <c r="R37" i="46"/>
  <c r="R66" i="46" s="1"/>
  <c r="P37" i="46"/>
  <c r="M37" i="46"/>
  <c r="K37" i="46"/>
  <c r="I37" i="46"/>
  <c r="F37" i="46"/>
  <c r="D37" i="46"/>
  <c r="B37" i="46"/>
  <c r="Q33" i="46"/>
  <c r="P33" i="46"/>
  <c r="M33" i="46"/>
  <c r="F33" i="46"/>
  <c r="C32" i="46"/>
  <c r="E32" i="46" s="1"/>
  <c r="B32" i="46"/>
  <c r="Q31" i="46"/>
  <c r="P31" i="46"/>
  <c r="M31" i="46"/>
  <c r="L31" i="46"/>
  <c r="K31" i="46"/>
  <c r="F31" i="46"/>
  <c r="E31" i="46"/>
  <c r="D31" i="46"/>
  <c r="Q30" i="46"/>
  <c r="P30" i="46"/>
  <c r="M30" i="46"/>
  <c r="L30" i="46"/>
  <c r="K30" i="46"/>
  <c r="F30" i="46"/>
  <c r="E30" i="46"/>
  <c r="D30" i="46"/>
  <c r="Q29" i="46"/>
  <c r="P29" i="46"/>
  <c r="M29" i="46"/>
  <c r="L29" i="46"/>
  <c r="K29" i="46"/>
  <c r="F29" i="46"/>
  <c r="E29" i="46"/>
  <c r="D29" i="46"/>
  <c r="Q28" i="46"/>
  <c r="P28" i="46"/>
  <c r="M28" i="46"/>
  <c r="L28" i="46"/>
  <c r="K28" i="46"/>
  <c r="F28" i="46"/>
  <c r="E28" i="46"/>
  <c r="D28" i="46"/>
  <c r="M27" i="46"/>
  <c r="L27" i="46"/>
  <c r="K27" i="46"/>
  <c r="F27" i="46"/>
  <c r="E27" i="46"/>
  <c r="D27" i="46"/>
  <c r="M26" i="46"/>
  <c r="L26" i="46"/>
  <c r="K26" i="46"/>
  <c r="F26" i="46"/>
  <c r="E26" i="46"/>
  <c r="D26" i="46"/>
  <c r="L25" i="46"/>
  <c r="K25" i="46"/>
  <c r="E25" i="46"/>
  <c r="D25" i="46"/>
  <c r="L24" i="46"/>
  <c r="K24" i="46"/>
  <c r="E24" i="46"/>
  <c r="D24" i="46"/>
  <c r="Q23" i="46"/>
  <c r="P23" i="46"/>
  <c r="M23" i="46"/>
  <c r="L23" i="46"/>
  <c r="K23" i="46"/>
  <c r="F23" i="46"/>
  <c r="E23" i="46"/>
  <c r="D23" i="46"/>
  <c r="Q22" i="46"/>
  <c r="P22" i="46"/>
  <c r="M22" i="46"/>
  <c r="L22" i="46"/>
  <c r="K22" i="46"/>
  <c r="F22" i="46"/>
  <c r="E22" i="46"/>
  <c r="D22" i="46"/>
  <c r="Q21" i="46"/>
  <c r="P21" i="46"/>
  <c r="M21" i="46"/>
  <c r="L21" i="46"/>
  <c r="K21" i="46"/>
  <c r="F21" i="46"/>
  <c r="E21" i="46"/>
  <c r="D21" i="46"/>
  <c r="Q20" i="46"/>
  <c r="P20" i="46"/>
  <c r="M20" i="46"/>
  <c r="L20" i="46"/>
  <c r="K20" i="46"/>
  <c r="F20" i="46"/>
  <c r="E20" i="46"/>
  <c r="D20" i="46"/>
  <c r="Q19" i="46"/>
  <c r="P19" i="46"/>
  <c r="M19" i="46"/>
  <c r="L19" i="46"/>
  <c r="K19" i="46"/>
  <c r="F19" i="46"/>
  <c r="E19" i="46"/>
  <c r="D19" i="46"/>
  <c r="Q18" i="46"/>
  <c r="P18" i="46"/>
  <c r="M18" i="46"/>
  <c r="L18" i="46"/>
  <c r="K18" i="46"/>
  <c r="F18" i="46"/>
  <c r="E18" i="46"/>
  <c r="D18" i="46"/>
  <c r="Q17" i="46"/>
  <c r="P17" i="46"/>
  <c r="M17" i="46"/>
  <c r="L17" i="46"/>
  <c r="K17" i="46"/>
  <c r="F17" i="46"/>
  <c r="E17" i="46"/>
  <c r="D17" i="46"/>
  <c r="Q16" i="46"/>
  <c r="P16" i="46"/>
  <c r="M16" i="46"/>
  <c r="L16" i="46"/>
  <c r="K16" i="46"/>
  <c r="F16" i="46"/>
  <c r="E16" i="46"/>
  <c r="D16" i="46"/>
  <c r="Q15" i="46"/>
  <c r="P15" i="46"/>
  <c r="M15" i="46"/>
  <c r="L15" i="46"/>
  <c r="K15" i="46"/>
  <c r="F15" i="46"/>
  <c r="E15" i="46"/>
  <c r="D15" i="46"/>
  <c r="Q14" i="46"/>
  <c r="P14" i="46"/>
  <c r="M14" i="46"/>
  <c r="L14" i="46"/>
  <c r="K14" i="46"/>
  <c r="F14" i="46"/>
  <c r="E14" i="46"/>
  <c r="D14" i="46"/>
  <c r="Q13" i="46"/>
  <c r="P13" i="46"/>
  <c r="M13" i="46"/>
  <c r="L13" i="46"/>
  <c r="K13" i="46"/>
  <c r="F13" i="46"/>
  <c r="E13" i="46"/>
  <c r="D13" i="46"/>
  <c r="Q12" i="46"/>
  <c r="P12" i="46"/>
  <c r="M12" i="46"/>
  <c r="L12" i="46"/>
  <c r="K12" i="46"/>
  <c r="F12" i="46"/>
  <c r="E12" i="46"/>
  <c r="D12" i="46"/>
  <c r="Q11" i="46"/>
  <c r="P11" i="46"/>
  <c r="M11" i="46"/>
  <c r="L11" i="46"/>
  <c r="K11" i="46"/>
  <c r="F11" i="46"/>
  <c r="E11" i="46"/>
  <c r="D11" i="46"/>
  <c r="Q10" i="46"/>
  <c r="P10" i="46"/>
  <c r="M10" i="46"/>
  <c r="L10" i="46"/>
  <c r="K10" i="46"/>
  <c r="F10" i="46"/>
  <c r="E10" i="46"/>
  <c r="D10" i="46"/>
  <c r="Q9" i="46"/>
  <c r="P9" i="46"/>
  <c r="M9" i="46"/>
  <c r="L9" i="46"/>
  <c r="K9" i="46"/>
  <c r="F9" i="46"/>
  <c r="E9" i="46"/>
  <c r="D9" i="46"/>
  <c r="Q8" i="46"/>
  <c r="P8" i="46"/>
  <c r="M8" i="46"/>
  <c r="L8" i="46"/>
  <c r="K8" i="46"/>
  <c r="F8" i="46"/>
  <c r="E8" i="46"/>
  <c r="D8" i="46"/>
  <c r="Q7" i="46"/>
  <c r="P7" i="46"/>
  <c r="M7" i="46"/>
  <c r="L7" i="46"/>
  <c r="K7" i="46"/>
  <c r="F7" i="46"/>
  <c r="E7" i="46"/>
  <c r="E33" i="46" s="1"/>
  <c r="D7" i="46"/>
  <c r="C6" i="46"/>
  <c r="Q38" i="46" s="1"/>
  <c r="B6" i="46"/>
  <c r="P5" i="46"/>
  <c r="M5" i="46"/>
  <c r="K5" i="46"/>
  <c r="I5" i="46"/>
  <c r="D5" i="46"/>
  <c r="F5" i="46" s="1"/>
  <c r="N86" i="48" l="1"/>
  <c r="N87" i="48"/>
  <c r="N88" i="48"/>
  <c r="N89" i="48"/>
  <c r="N90" i="48"/>
  <c r="N91" i="48"/>
  <c r="N92" i="48"/>
  <c r="N93" i="48"/>
  <c r="G89" i="48"/>
  <c r="G90" i="48"/>
  <c r="G91" i="48"/>
  <c r="G92" i="48"/>
  <c r="G93" i="48"/>
  <c r="N58" i="47"/>
  <c r="G55" i="47"/>
  <c r="G56" i="47"/>
  <c r="G57" i="47"/>
  <c r="G58" i="47"/>
  <c r="G59" i="47"/>
  <c r="N55" i="48"/>
  <c r="N56" i="48"/>
  <c r="G55" i="48"/>
  <c r="G56" i="48"/>
  <c r="N31" i="47"/>
  <c r="N82" i="46"/>
  <c r="N83" i="46"/>
  <c r="N84" i="46"/>
  <c r="N85" i="46"/>
  <c r="N86" i="46"/>
  <c r="N87" i="46"/>
  <c r="N88" i="46"/>
  <c r="N89" i="46"/>
  <c r="N90" i="46"/>
  <c r="N91" i="46"/>
  <c r="N92" i="46"/>
  <c r="G93" i="46"/>
  <c r="N93" i="46"/>
  <c r="P32" i="47"/>
  <c r="P61" i="47"/>
  <c r="G28" i="48"/>
  <c r="N28" i="48"/>
  <c r="G94" i="48"/>
  <c r="N94" i="48"/>
  <c r="G59" i="46"/>
  <c r="N59" i="46"/>
  <c r="G60" i="46"/>
  <c r="N60" i="46"/>
  <c r="E32" i="47"/>
  <c r="E33" i="47" s="1"/>
  <c r="F32" i="47"/>
  <c r="Q32" i="47"/>
  <c r="R32" i="47" s="1"/>
  <c r="M32" i="47"/>
  <c r="N59" i="47"/>
  <c r="M61" i="47"/>
  <c r="Q61" i="47"/>
  <c r="R61" i="47" s="1"/>
  <c r="N54" i="48"/>
  <c r="G54" i="48"/>
  <c r="K95" i="47"/>
  <c r="P95" i="47"/>
  <c r="M95" i="47"/>
  <c r="Q95" i="47"/>
  <c r="R95" i="47" s="1"/>
  <c r="F95" i="48"/>
  <c r="N57" i="46"/>
  <c r="N58" i="46"/>
  <c r="G57" i="46"/>
  <c r="G58" i="46"/>
  <c r="N44" i="47"/>
  <c r="N45" i="47"/>
  <c r="N46" i="47"/>
  <c r="N47" i="47"/>
  <c r="N48" i="47"/>
  <c r="N49" i="47"/>
  <c r="N50" i="47"/>
  <c r="N51" i="47"/>
  <c r="N52" i="47"/>
  <c r="N53" i="47"/>
  <c r="N54" i="47"/>
  <c r="N30" i="47"/>
  <c r="N94" i="46"/>
  <c r="G76" i="46"/>
  <c r="G77" i="46"/>
  <c r="G78" i="46"/>
  <c r="G79" i="46"/>
  <c r="G80" i="46"/>
  <c r="G81" i="46"/>
  <c r="G44" i="47"/>
  <c r="G46" i="47"/>
  <c r="G47" i="47"/>
  <c r="G49" i="47"/>
  <c r="G51" i="47"/>
  <c r="G53" i="47"/>
  <c r="G54" i="47"/>
  <c r="G45" i="47"/>
  <c r="G48" i="47"/>
  <c r="G50" i="47"/>
  <c r="G52" i="47"/>
  <c r="G94" i="46"/>
  <c r="N25" i="47"/>
  <c r="N26" i="47"/>
  <c r="N27" i="47"/>
  <c r="N28" i="47"/>
  <c r="N29" i="47"/>
  <c r="N76" i="46"/>
  <c r="N77" i="46"/>
  <c r="N78" i="46"/>
  <c r="N79" i="46"/>
  <c r="N80" i="46"/>
  <c r="N81" i="46"/>
  <c r="G56" i="46"/>
  <c r="N24" i="46"/>
  <c r="N25" i="46"/>
  <c r="G24" i="46"/>
  <c r="G25" i="46"/>
  <c r="E61" i="47"/>
  <c r="D61" i="47"/>
  <c r="D62" i="47" s="1"/>
  <c r="N56" i="46"/>
  <c r="D96" i="48"/>
  <c r="N19" i="49"/>
  <c r="P19" i="49" s="1"/>
  <c r="S19" i="49"/>
  <c r="G17" i="49"/>
  <c r="G21" i="49"/>
  <c r="T19" i="49"/>
  <c r="I21" i="49"/>
  <c r="F17" i="49"/>
  <c r="G20" i="49"/>
  <c r="I20" i="49" s="1"/>
  <c r="E95" i="47"/>
  <c r="E96" i="47" s="1"/>
  <c r="R62" i="46"/>
  <c r="R96" i="47"/>
  <c r="D96" i="46"/>
  <c r="F61" i="46"/>
  <c r="R33" i="46"/>
  <c r="F32" i="46"/>
  <c r="F61" i="48"/>
  <c r="R33" i="48"/>
  <c r="N96" i="47"/>
  <c r="R68" i="46"/>
  <c r="R70" i="46"/>
  <c r="R72" i="46"/>
  <c r="R74" i="46"/>
  <c r="G84" i="48"/>
  <c r="N84" i="48"/>
  <c r="N85" i="48"/>
  <c r="R84" i="48"/>
  <c r="G85" i="48"/>
  <c r="R85" i="48"/>
  <c r="M32" i="48"/>
  <c r="F95" i="47"/>
  <c r="R33" i="47"/>
  <c r="G69" i="46"/>
  <c r="G70" i="46"/>
  <c r="G71" i="46"/>
  <c r="G72" i="46"/>
  <c r="G73" i="46"/>
  <c r="G74" i="46"/>
  <c r="G75" i="46"/>
  <c r="R96" i="46"/>
  <c r="R39" i="48"/>
  <c r="N40" i="48"/>
  <c r="N41" i="48"/>
  <c r="R41" i="48"/>
  <c r="N42" i="48"/>
  <c r="N43" i="48"/>
  <c r="R43" i="48"/>
  <c r="N44" i="48"/>
  <c r="N45" i="48"/>
  <c r="R45" i="48"/>
  <c r="N46" i="48"/>
  <c r="R47" i="48"/>
  <c r="N48" i="48"/>
  <c r="N49" i="48"/>
  <c r="R49" i="48"/>
  <c r="N50" i="48"/>
  <c r="R51" i="48"/>
  <c r="N52" i="48"/>
  <c r="N53" i="48"/>
  <c r="R53" i="48"/>
  <c r="N57" i="48"/>
  <c r="R57" i="48"/>
  <c r="R59" i="48"/>
  <c r="M61" i="48"/>
  <c r="N8" i="47"/>
  <c r="N9" i="47"/>
  <c r="N10" i="47"/>
  <c r="N11" i="47"/>
  <c r="N12" i="47"/>
  <c r="N13" i="47"/>
  <c r="N14" i="47"/>
  <c r="N15" i="47"/>
  <c r="N16" i="47"/>
  <c r="N17" i="47"/>
  <c r="N19" i="47"/>
  <c r="N20" i="47"/>
  <c r="N21" i="47"/>
  <c r="N23" i="47"/>
  <c r="N24" i="47"/>
  <c r="R96" i="48"/>
  <c r="N8" i="48"/>
  <c r="R8" i="48"/>
  <c r="N9" i="48"/>
  <c r="N10" i="48"/>
  <c r="R10" i="48"/>
  <c r="N11" i="48"/>
  <c r="N12" i="48"/>
  <c r="R12" i="48"/>
  <c r="N13" i="48"/>
  <c r="N14" i="48"/>
  <c r="R14" i="48"/>
  <c r="N15" i="48"/>
  <c r="N16" i="48"/>
  <c r="R16" i="48"/>
  <c r="N17" i="48"/>
  <c r="R18" i="48"/>
  <c r="N19" i="48"/>
  <c r="N20" i="48"/>
  <c r="R20" i="48"/>
  <c r="N21" i="48"/>
  <c r="R22" i="48"/>
  <c r="N23" i="48"/>
  <c r="N24" i="48"/>
  <c r="R24" i="48"/>
  <c r="N25" i="48"/>
  <c r="R26" i="48"/>
  <c r="N27" i="48"/>
  <c r="N29" i="48"/>
  <c r="R31" i="48"/>
  <c r="N96" i="48"/>
  <c r="N68" i="48"/>
  <c r="R68" i="48"/>
  <c r="N69" i="48"/>
  <c r="N70" i="48"/>
  <c r="R70" i="48"/>
  <c r="N71" i="48"/>
  <c r="N72" i="48"/>
  <c r="R72" i="48"/>
  <c r="N73" i="48"/>
  <c r="N74" i="48"/>
  <c r="R74" i="48"/>
  <c r="N75" i="48"/>
  <c r="N76" i="48"/>
  <c r="R76" i="48"/>
  <c r="N77" i="48"/>
  <c r="N78" i="48"/>
  <c r="R78" i="48"/>
  <c r="N79" i="48"/>
  <c r="R80" i="48"/>
  <c r="N81" i="48"/>
  <c r="N82" i="48"/>
  <c r="R82" i="48"/>
  <c r="P95" i="48"/>
  <c r="G69" i="48"/>
  <c r="R69" i="48"/>
  <c r="G71" i="48"/>
  <c r="R71" i="48"/>
  <c r="G73" i="48"/>
  <c r="R73" i="48"/>
  <c r="G75" i="48"/>
  <c r="R75" i="48"/>
  <c r="G77" i="48"/>
  <c r="R77" i="48"/>
  <c r="G79" i="48"/>
  <c r="R79" i="48"/>
  <c r="G81" i="48"/>
  <c r="R81" i="48"/>
  <c r="R62" i="48"/>
  <c r="N58" i="48"/>
  <c r="N60" i="48"/>
  <c r="G39" i="48"/>
  <c r="G40" i="48"/>
  <c r="R40" i="48"/>
  <c r="G41" i="48"/>
  <c r="G42" i="48"/>
  <c r="R42" i="48"/>
  <c r="G43" i="48"/>
  <c r="G44" i="48"/>
  <c r="R44" i="48"/>
  <c r="G45" i="48"/>
  <c r="G46" i="48"/>
  <c r="R46" i="48"/>
  <c r="G47" i="48"/>
  <c r="G48" i="48"/>
  <c r="R48" i="48"/>
  <c r="G50" i="48"/>
  <c r="R50" i="48"/>
  <c r="G51" i="48"/>
  <c r="G52" i="48"/>
  <c r="R52" i="48"/>
  <c r="G58" i="48"/>
  <c r="R58" i="48"/>
  <c r="G59" i="48"/>
  <c r="G60" i="48"/>
  <c r="R60" i="48"/>
  <c r="Q61" i="48"/>
  <c r="N31" i="48"/>
  <c r="P32" i="48"/>
  <c r="R7" i="48"/>
  <c r="G8" i="48"/>
  <c r="G9" i="48"/>
  <c r="R9" i="48"/>
  <c r="G10" i="48"/>
  <c r="G11" i="48"/>
  <c r="R11" i="48"/>
  <c r="G12" i="48"/>
  <c r="G13" i="48"/>
  <c r="R13" i="48"/>
  <c r="G14" i="48"/>
  <c r="G15" i="48"/>
  <c r="R15" i="48"/>
  <c r="G16" i="48"/>
  <c r="G17" i="48"/>
  <c r="R17" i="48"/>
  <c r="G18" i="48"/>
  <c r="G19" i="48"/>
  <c r="R19" i="48"/>
  <c r="G21" i="48"/>
  <c r="R21" i="48"/>
  <c r="G22" i="48"/>
  <c r="G23" i="48"/>
  <c r="R23" i="48"/>
  <c r="G25" i="48"/>
  <c r="R25" i="48"/>
  <c r="G26" i="48"/>
  <c r="G27" i="48"/>
  <c r="R27" i="48"/>
  <c r="G29" i="48"/>
  <c r="R29" i="48"/>
  <c r="G30" i="48"/>
  <c r="R30" i="48"/>
  <c r="G31" i="48"/>
  <c r="F32" i="48"/>
  <c r="Q67" i="48"/>
  <c r="L67" i="48"/>
  <c r="J67" i="48"/>
  <c r="E67" i="48"/>
  <c r="C67" i="48"/>
  <c r="Q38" i="48"/>
  <c r="L38" i="48"/>
  <c r="J38" i="48"/>
  <c r="E38" i="48"/>
  <c r="C38" i="48"/>
  <c r="E6" i="48"/>
  <c r="J6" i="48" s="1"/>
  <c r="L6" i="48"/>
  <c r="Q6" i="48"/>
  <c r="G7" i="48"/>
  <c r="N7" i="48"/>
  <c r="P67" i="48"/>
  <c r="I67" i="48"/>
  <c r="B67" i="48"/>
  <c r="K67" i="48"/>
  <c r="D67" i="48"/>
  <c r="P38" i="48"/>
  <c r="K38" i="48"/>
  <c r="I38" i="48"/>
  <c r="D38" i="48"/>
  <c r="B38" i="48"/>
  <c r="D6" i="48"/>
  <c r="I6" i="48"/>
  <c r="K6" i="48"/>
  <c r="P6" i="48"/>
  <c r="D33" i="48"/>
  <c r="N18" i="48"/>
  <c r="G20" i="48"/>
  <c r="N22" i="48"/>
  <c r="G24" i="48"/>
  <c r="N26" i="48"/>
  <c r="N30" i="48"/>
  <c r="E32" i="48"/>
  <c r="G32" i="48" s="1"/>
  <c r="L32" i="48"/>
  <c r="Q32" i="48"/>
  <c r="D61" i="48"/>
  <c r="D62" i="48" s="1"/>
  <c r="K61" i="48"/>
  <c r="K62" i="48" s="1"/>
  <c r="P61" i="48"/>
  <c r="E62" i="48"/>
  <c r="G70" i="48"/>
  <c r="G74" i="48"/>
  <c r="G78" i="48"/>
  <c r="N80" i="48"/>
  <c r="G82" i="48"/>
  <c r="K32" i="48"/>
  <c r="K33" i="48" s="1"/>
  <c r="N39" i="48"/>
  <c r="N47" i="48"/>
  <c r="G49" i="48"/>
  <c r="N51" i="48"/>
  <c r="G53" i="48"/>
  <c r="G57" i="48"/>
  <c r="N59" i="48"/>
  <c r="G72" i="48"/>
  <c r="G76" i="48"/>
  <c r="G80" i="48"/>
  <c r="E95" i="48"/>
  <c r="G95" i="48" s="1"/>
  <c r="L95" i="48"/>
  <c r="Q95" i="48"/>
  <c r="L61" i="48"/>
  <c r="G68" i="48"/>
  <c r="K95" i="48"/>
  <c r="N68" i="47"/>
  <c r="N69" i="47"/>
  <c r="R69" i="47"/>
  <c r="N70" i="47"/>
  <c r="R71" i="47"/>
  <c r="N72" i="47"/>
  <c r="N73" i="47"/>
  <c r="R73" i="47"/>
  <c r="N74" i="47"/>
  <c r="R75" i="47"/>
  <c r="N76" i="47"/>
  <c r="R68" i="47"/>
  <c r="G70" i="47"/>
  <c r="R70" i="47"/>
  <c r="G71" i="47"/>
  <c r="G72" i="47"/>
  <c r="R72" i="47"/>
  <c r="G74" i="47"/>
  <c r="R74" i="47"/>
  <c r="G75" i="47"/>
  <c r="G76" i="47"/>
  <c r="R76" i="47"/>
  <c r="R62" i="47"/>
  <c r="R39" i="47"/>
  <c r="G40" i="47"/>
  <c r="G41" i="47"/>
  <c r="R41" i="47"/>
  <c r="G42" i="47"/>
  <c r="G43" i="47"/>
  <c r="R7" i="47"/>
  <c r="R9" i="47"/>
  <c r="R11" i="47"/>
  <c r="R13" i="47"/>
  <c r="R16" i="47"/>
  <c r="R18" i="47"/>
  <c r="R20" i="47"/>
  <c r="R22" i="47"/>
  <c r="R24" i="47"/>
  <c r="N40" i="47"/>
  <c r="N41" i="47"/>
  <c r="N42" i="47"/>
  <c r="N43" i="47"/>
  <c r="R40" i="47"/>
  <c r="R42" i="47"/>
  <c r="G8" i="47"/>
  <c r="R8" i="47"/>
  <c r="G9" i="47"/>
  <c r="G10" i="47"/>
  <c r="R10" i="47"/>
  <c r="G11" i="47"/>
  <c r="G12" i="47"/>
  <c r="R12" i="47"/>
  <c r="G13" i="47"/>
  <c r="G14" i="47"/>
  <c r="R14" i="47"/>
  <c r="G15" i="47"/>
  <c r="R15" i="47"/>
  <c r="G17" i="47"/>
  <c r="R17" i="47"/>
  <c r="G18" i="47"/>
  <c r="G19" i="47"/>
  <c r="R19" i="47"/>
  <c r="G21" i="47"/>
  <c r="R21" i="47"/>
  <c r="G22" i="47"/>
  <c r="G23" i="47"/>
  <c r="R23" i="47"/>
  <c r="G24" i="47"/>
  <c r="L67" i="47"/>
  <c r="E67" i="47"/>
  <c r="Q38" i="47"/>
  <c r="L38" i="47"/>
  <c r="J38" i="47"/>
  <c r="E38" i="47"/>
  <c r="C38" i="47"/>
  <c r="Q67" i="47"/>
  <c r="J67" i="47"/>
  <c r="C67" i="47"/>
  <c r="E6" i="47"/>
  <c r="J6" i="47" s="1"/>
  <c r="L6" i="47"/>
  <c r="Q6" i="47"/>
  <c r="G7" i="47"/>
  <c r="N7" i="47"/>
  <c r="G16" i="47"/>
  <c r="N18" i="47"/>
  <c r="G20" i="47"/>
  <c r="N22" i="47"/>
  <c r="P67" i="47"/>
  <c r="K67" i="47"/>
  <c r="I67" i="47"/>
  <c r="D67" i="47"/>
  <c r="B67" i="47"/>
  <c r="P38" i="47"/>
  <c r="K38" i="47"/>
  <c r="I38" i="47"/>
  <c r="D38" i="47"/>
  <c r="B38" i="47"/>
  <c r="D6" i="47"/>
  <c r="I6" i="47"/>
  <c r="K6" i="47"/>
  <c r="P6" i="47"/>
  <c r="L32" i="47"/>
  <c r="G68" i="47"/>
  <c r="G69" i="47"/>
  <c r="N71" i="47"/>
  <c r="G73" i="47"/>
  <c r="N75" i="47"/>
  <c r="D95" i="47"/>
  <c r="D96" i="47" s="1"/>
  <c r="D32" i="47"/>
  <c r="D33" i="47" s="1"/>
  <c r="K32" i="47"/>
  <c r="K33" i="47" s="1"/>
  <c r="G39" i="47"/>
  <c r="N39" i="47"/>
  <c r="K61" i="47"/>
  <c r="K62" i="47" s="1"/>
  <c r="L61" i="47"/>
  <c r="L95" i="47"/>
  <c r="N95" i="47" s="1"/>
  <c r="R7" i="46"/>
  <c r="G8" i="46"/>
  <c r="G9" i="46"/>
  <c r="R9" i="46"/>
  <c r="G10" i="46"/>
  <c r="G11" i="46"/>
  <c r="R11" i="46"/>
  <c r="G12" i="46"/>
  <c r="G13" i="46"/>
  <c r="R13" i="46"/>
  <c r="G14" i="46"/>
  <c r="G15" i="46"/>
  <c r="R15" i="46"/>
  <c r="G16" i="46"/>
  <c r="G17" i="46"/>
  <c r="R17" i="46"/>
  <c r="G18" i="46"/>
  <c r="G19" i="46"/>
  <c r="R19" i="46"/>
  <c r="G20" i="46"/>
  <c r="G21" i="46"/>
  <c r="R21" i="46"/>
  <c r="G22" i="46"/>
  <c r="G23" i="46"/>
  <c r="R23" i="46"/>
  <c r="G26" i="46"/>
  <c r="G27" i="46"/>
  <c r="G28" i="46"/>
  <c r="G29" i="46"/>
  <c r="R29" i="46"/>
  <c r="G30" i="46"/>
  <c r="G31" i="46"/>
  <c r="R31" i="46"/>
  <c r="N96" i="46"/>
  <c r="N68" i="46"/>
  <c r="N69" i="46"/>
  <c r="N70" i="46"/>
  <c r="N71" i="46"/>
  <c r="N72" i="46"/>
  <c r="N73" i="46"/>
  <c r="N74" i="46"/>
  <c r="N75" i="46"/>
  <c r="R69" i="46"/>
  <c r="R71" i="46"/>
  <c r="R73" i="46"/>
  <c r="R75" i="46"/>
  <c r="F95" i="46"/>
  <c r="R39" i="46"/>
  <c r="N40" i="46"/>
  <c r="N41" i="46"/>
  <c r="R41" i="46"/>
  <c r="N42" i="46"/>
  <c r="N43" i="46"/>
  <c r="R43" i="46"/>
  <c r="N44" i="46"/>
  <c r="R45" i="46"/>
  <c r="N46" i="46"/>
  <c r="N47" i="46"/>
  <c r="R47" i="46"/>
  <c r="N48" i="46"/>
  <c r="R49" i="46"/>
  <c r="N50" i="46"/>
  <c r="N51" i="46"/>
  <c r="R51" i="46"/>
  <c r="N52" i="46"/>
  <c r="N53" i="46"/>
  <c r="R53" i="46"/>
  <c r="N54" i="46"/>
  <c r="N55" i="46"/>
  <c r="R55" i="46"/>
  <c r="G40" i="46"/>
  <c r="R40" i="46"/>
  <c r="G41" i="46"/>
  <c r="G42" i="46"/>
  <c r="R42" i="46"/>
  <c r="G43" i="46"/>
  <c r="G44" i="46"/>
  <c r="R44" i="46"/>
  <c r="G45" i="46"/>
  <c r="G46" i="46"/>
  <c r="R46" i="46"/>
  <c r="G48" i="46"/>
  <c r="R48" i="46"/>
  <c r="G49" i="46"/>
  <c r="G50" i="46"/>
  <c r="R50" i="46"/>
  <c r="G52" i="46"/>
  <c r="R52" i="46"/>
  <c r="G53" i="46"/>
  <c r="G54" i="46"/>
  <c r="R54" i="46"/>
  <c r="G55" i="46"/>
  <c r="Q61" i="46"/>
  <c r="P61" i="46"/>
  <c r="N8" i="46"/>
  <c r="N9" i="46"/>
  <c r="N10" i="46"/>
  <c r="N11" i="46"/>
  <c r="N12" i="46"/>
  <c r="N13" i="46"/>
  <c r="N14" i="46"/>
  <c r="N15" i="46"/>
  <c r="N16" i="46"/>
  <c r="N17" i="46"/>
  <c r="N18" i="46"/>
  <c r="N19" i="46"/>
  <c r="N20" i="46"/>
  <c r="N21" i="46"/>
  <c r="N22" i="46"/>
  <c r="N23" i="46"/>
  <c r="N26" i="46"/>
  <c r="N27" i="46"/>
  <c r="N28" i="46"/>
  <c r="N29" i="46"/>
  <c r="N30" i="46"/>
  <c r="N31" i="46"/>
  <c r="Q32" i="46"/>
  <c r="R8" i="46"/>
  <c r="R10" i="46"/>
  <c r="R12" i="46"/>
  <c r="R14" i="46"/>
  <c r="R16" i="46"/>
  <c r="R18" i="46"/>
  <c r="R20" i="46"/>
  <c r="R22" i="46"/>
  <c r="R28" i="46"/>
  <c r="R30" i="46"/>
  <c r="P32" i="46"/>
  <c r="P67" i="46"/>
  <c r="K67" i="46"/>
  <c r="I67" i="46"/>
  <c r="D67" i="46"/>
  <c r="B67" i="46"/>
  <c r="D6" i="46"/>
  <c r="I6" i="46"/>
  <c r="K6" i="46"/>
  <c r="P6" i="46"/>
  <c r="L32" i="46"/>
  <c r="C38" i="46"/>
  <c r="E38" i="46"/>
  <c r="J38" i="46"/>
  <c r="L38" i="46"/>
  <c r="E62" i="46"/>
  <c r="G39" i="46"/>
  <c r="N39" i="46"/>
  <c r="N45" i="46"/>
  <c r="G47" i="46"/>
  <c r="N49" i="46"/>
  <c r="G51" i="46"/>
  <c r="Q67" i="46"/>
  <c r="L67" i="46"/>
  <c r="J67" i="46"/>
  <c r="E67" i="46"/>
  <c r="C67" i="46"/>
  <c r="E6" i="46"/>
  <c r="J6" i="46" s="1"/>
  <c r="L6" i="46"/>
  <c r="Q6" i="46"/>
  <c r="G7" i="46"/>
  <c r="N7" i="46"/>
  <c r="D32" i="46"/>
  <c r="G32" i="46" s="1"/>
  <c r="K32" i="46"/>
  <c r="K33" i="46" s="1"/>
  <c r="M32" i="46"/>
  <c r="B38" i="46"/>
  <c r="D38" i="46"/>
  <c r="I38" i="46"/>
  <c r="K38" i="46"/>
  <c r="P38" i="46"/>
  <c r="L61" i="46"/>
  <c r="E95" i="46"/>
  <c r="G95" i="46" s="1"/>
  <c r="L95" i="46"/>
  <c r="Q95" i="46"/>
  <c r="D61" i="46"/>
  <c r="G61" i="46" s="1"/>
  <c r="K61" i="46"/>
  <c r="K62" i="46" s="1"/>
  <c r="M61" i="46"/>
  <c r="G68" i="46"/>
  <c r="P9" i="34"/>
  <c r="P10" i="34"/>
  <c r="S8" i="34"/>
  <c r="T8" i="34"/>
  <c r="S9" i="34"/>
  <c r="T9" i="34"/>
  <c r="S10" i="34"/>
  <c r="T10" i="34"/>
  <c r="S11" i="34"/>
  <c r="T11" i="34"/>
  <c r="S12" i="34"/>
  <c r="T12" i="34"/>
  <c r="S13" i="34"/>
  <c r="T13" i="34"/>
  <c r="S14" i="34"/>
  <c r="T14" i="34"/>
  <c r="S15" i="34"/>
  <c r="T15" i="34"/>
  <c r="S17" i="34"/>
  <c r="S18" i="34"/>
  <c r="P13" i="34"/>
  <c r="P14" i="34"/>
  <c r="I11" i="34"/>
  <c r="I12" i="34"/>
  <c r="I15" i="34"/>
  <c r="B37" i="3"/>
  <c r="B66" i="3" s="1"/>
  <c r="Q67" i="3"/>
  <c r="P67" i="3"/>
  <c r="L67" i="3"/>
  <c r="K67" i="3"/>
  <c r="J67" i="3"/>
  <c r="I67" i="3"/>
  <c r="E67" i="3"/>
  <c r="D67" i="3"/>
  <c r="Q38" i="3"/>
  <c r="P38" i="3"/>
  <c r="L38" i="3"/>
  <c r="K38" i="3"/>
  <c r="J38" i="3"/>
  <c r="I38" i="3"/>
  <c r="E38" i="3"/>
  <c r="D38" i="3"/>
  <c r="N48" i="2"/>
  <c r="Q48" i="2"/>
  <c r="R48" i="2"/>
  <c r="N49" i="2"/>
  <c r="Q49" i="2"/>
  <c r="R49" i="2"/>
  <c r="N51" i="2"/>
  <c r="Q51" i="2"/>
  <c r="R51" i="2"/>
  <c r="N52" i="2"/>
  <c r="Q52" i="2"/>
  <c r="R52" i="2"/>
  <c r="N53" i="2"/>
  <c r="Q53" i="2"/>
  <c r="R53" i="2"/>
  <c r="N54" i="2"/>
  <c r="Q54" i="2"/>
  <c r="R54" i="2"/>
  <c r="N55" i="2"/>
  <c r="Q55" i="2"/>
  <c r="R55" i="2"/>
  <c r="K47" i="2"/>
  <c r="J47" i="2"/>
  <c r="G48" i="2"/>
  <c r="G49" i="2"/>
  <c r="G51" i="2"/>
  <c r="G52" i="2"/>
  <c r="G53" i="2"/>
  <c r="G54" i="2"/>
  <c r="G55" i="2"/>
  <c r="G56" i="2"/>
  <c r="D47" i="2"/>
  <c r="R47" i="2" s="1"/>
  <c r="C47" i="2"/>
  <c r="K28" i="2"/>
  <c r="J28" i="2"/>
  <c r="D28" i="2"/>
  <c r="C28" i="2"/>
  <c r="Q28" i="2" s="1"/>
  <c r="N35" i="2"/>
  <c r="N29" i="2"/>
  <c r="N30" i="2"/>
  <c r="Q35" i="2"/>
  <c r="R35" i="2"/>
  <c r="Q29" i="2"/>
  <c r="R29" i="2"/>
  <c r="Q30" i="2"/>
  <c r="R30" i="2"/>
  <c r="G35" i="2"/>
  <c r="G29" i="2"/>
  <c r="G30" i="2"/>
  <c r="N10" i="2"/>
  <c r="N11" i="2"/>
  <c r="N13" i="2"/>
  <c r="N14" i="2"/>
  <c r="N15" i="2"/>
  <c r="N16" i="2"/>
  <c r="N17" i="2"/>
  <c r="N18" i="2"/>
  <c r="K9" i="2"/>
  <c r="J9" i="2"/>
  <c r="Q8" i="2"/>
  <c r="R8" i="2"/>
  <c r="Q10" i="2"/>
  <c r="R10" i="2"/>
  <c r="Q11" i="2"/>
  <c r="R11" i="2"/>
  <c r="Q13" i="2"/>
  <c r="R13" i="2"/>
  <c r="Q14" i="2"/>
  <c r="R14" i="2"/>
  <c r="Q15" i="2"/>
  <c r="R15" i="2"/>
  <c r="Q16" i="2"/>
  <c r="R16" i="2"/>
  <c r="Q17" i="2"/>
  <c r="R17" i="2"/>
  <c r="Q18" i="2"/>
  <c r="R18" i="2"/>
  <c r="G10" i="2"/>
  <c r="G11" i="2"/>
  <c r="G13" i="2"/>
  <c r="G14" i="2"/>
  <c r="G15" i="2"/>
  <c r="G16" i="2"/>
  <c r="G17" i="2"/>
  <c r="G18" i="2"/>
  <c r="D9" i="2"/>
  <c r="C9" i="2"/>
  <c r="Q9" i="2" s="1"/>
  <c r="S24" i="2"/>
  <c r="N24" i="2"/>
  <c r="G24" i="2"/>
  <c r="P18" i="34"/>
  <c r="P12" i="34"/>
  <c r="O12" i="34"/>
  <c r="N12" i="34"/>
  <c r="P11" i="34"/>
  <c r="P8" i="34"/>
  <c r="P7" i="34"/>
  <c r="N11" i="34"/>
  <c r="F16" i="34"/>
  <c r="H16" i="34" s="1"/>
  <c r="F17" i="34"/>
  <c r="I18" i="34"/>
  <c r="S16" i="34"/>
  <c r="J10" i="34"/>
  <c r="J31" i="2"/>
  <c r="K31" i="2"/>
  <c r="C31" i="2"/>
  <c r="D31" i="2"/>
  <c r="K50" i="2"/>
  <c r="J50" i="2"/>
  <c r="D50" i="2"/>
  <c r="C50" i="2"/>
  <c r="K12" i="2"/>
  <c r="J12" i="2"/>
  <c r="D12" i="2"/>
  <c r="C12" i="2"/>
  <c r="C19" i="2" s="1"/>
  <c r="C24" i="2"/>
  <c r="R37" i="36"/>
  <c r="R66" i="36" s="1"/>
  <c r="C6" i="36"/>
  <c r="L67" i="36" s="1"/>
  <c r="B6" i="36"/>
  <c r="I6" i="36" s="1"/>
  <c r="Q6" i="3"/>
  <c r="P6" i="3"/>
  <c r="L6" i="3"/>
  <c r="K6" i="3"/>
  <c r="J6" i="3"/>
  <c r="I6" i="3"/>
  <c r="E6" i="3"/>
  <c r="D6" i="3"/>
  <c r="S43" i="2"/>
  <c r="M44" i="2"/>
  <c r="L44" i="2"/>
  <c r="K44" i="2"/>
  <c r="J44" i="2"/>
  <c r="F44" i="2"/>
  <c r="E44" i="2"/>
  <c r="D44" i="2"/>
  <c r="C44" i="2"/>
  <c r="R25" i="2"/>
  <c r="R44" i="2"/>
  <c r="Q25" i="2"/>
  <c r="Q44" i="2"/>
  <c r="M25" i="2"/>
  <c r="L25" i="2"/>
  <c r="K25" i="2"/>
  <c r="J25" i="2"/>
  <c r="F25" i="2"/>
  <c r="E25" i="2"/>
  <c r="D25" i="2"/>
  <c r="C25" i="2"/>
  <c r="R6" i="2"/>
  <c r="Q6" i="2"/>
  <c r="M6" i="2"/>
  <c r="K6" i="2"/>
  <c r="J6" i="2"/>
  <c r="F6" i="2"/>
  <c r="E6" i="2"/>
  <c r="L6" i="2"/>
  <c r="G5" i="34"/>
  <c r="I5" i="34" s="1"/>
  <c r="T6" i="34"/>
  <c r="S6" i="34"/>
  <c r="M81" i="36"/>
  <c r="P81" i="36"/>
  <c r="Q81" i="36"/>
  <c r="M82" i="36"/>
  <c r="P82" i="36"/>
  <c r="Q82" i="36"/>
  <c r="M83" i="36"/>
  <c r="P83" i="36"/>
  <c r="Q83" i="36"/>
  <c r="M86" i="36"/>
  <c r="F81" i="36"/>
  <c r="F82" i="36"/>
  <c r="F83" i="36"/>
  <c r="P82" i="3"/>
  <c r="Q82" i="3"/>
  <c r="P83" i="3"/>
  <c r="Q83" i="3"/>
  <c r="M82" i="3"/>
  <c r="M83" i="3"/>
  <c r="F82" i="3"/>
  <c r="F83" i="3"/>
  <c r="M59" i="36"/>
  <c r="P59" i="36"/>
  <c r="Q59" i="36"/>
  <c r="M60" i="36"/>
  <c r="P60" i="36"/>
  <c r="Q60" i="36"/>
  <c r="M29" i="36"/>
  <c r="P29" i="36"/>
  <c r="Q29" i="36"/>
  <c r="F29" i="36"/>
  <c r="F59" i="36"/>
  <c r="F60" i="36"/>
  <c r="F79" i="36"/>
  <c r="F80" i="36"/>
  <c r="M79" i="36"/>
  <c r="P79" i="36"/>
  <c r="Q79" i="36"/>
  <c r="M80" i="36"/>
  <c r="P80" i="36"/>
  <c r="Q80" i="36"/>
  <c r="I95" i="36"/>
  <c r="K95" i="36" s="1"/>
  <c r="J95" i="36"/>
  <c r="L95" i="36" s="1"/>
  <c r="F81" i="3"/>
  <c r="F84" i="3"/>
  <c r="F85" i="3"/>
  <c r="F86" i="3"/>
  <c r="M81" i="3"/>
  <c r="P81" i="3"/>
  <c r="Q81" i="3"/>
  <c r="M6" i="34"/>
  <c r="L6" i="34"/>
  <c r="Q96" i="36"/>
  <c r="P96" i="36"/>
  <c r="M96" i="36"/>
  <c r="L96" i="36"/>
  <c r="K96" i="36"/>
  <c r="F96" i="36"/>
  <c r="C95" i="36"/>
  <c r="E95" i="36" s="1"/>
  <c r="B95" i="36"/>
  <c r="D95" i="36" s="1"/>
  <c r="L94" i="36"/>
  <c r="K94" i="36"/>
  <c r="E94" i="36"/>
  <c r="D94" i="36"/>
  <c r="L93" i="36"/>
  <c r="K93" i="36"/>
  <c r="E93" i="36"/>
  <c r="D93" i="36"/>
  <c r="L92" i="36"/>
  <c r="K92" i="36"/>
  <c r="E92" i="36"/>
  <c r="D92" i="36"/>
  <c r="L91" i="36"/>
  <c r="K91" i="36"/>
  <c r="E91" i="36"/>
  <c r="D91" i="36"/>
  <c r="L90" i="36"/>
  <c r="K90" i="36"/>
  <c r="E90" i="36"/>
  <c r="D90" i="36"/>
  <c r="L89" i="36"/>
  <c r="K89" i="36"/>
  <c r="E89" i="36"/>
  <c r="D89" i="36"/>
  <c r="L88" i="36"/>
  <c r="K88" i="36"/>
  <c r="E88" i="36"/>
  <c r="D88" i="36"/>
  <c r="L87" i="36"/>
  <c r="K87" i="36"/>
  <c r="E87" i="36"/>
  <c r="D87" i="36"/>
  <c r="L86" i="36"/>
  <c r="K86" i="36"/>
  <c r="E86" i="36"/>
  <c r="D86" i="36"/>
  <c r="L85" i="36"/>
  <c r="K85" i="36"/>
  <c r="E85" i="36"/>
  <c r="D85" i="36"/>
  <c r="L84" i="36"/>
  <c r="K84" i="36"/>
  <c r="E84" i="36"/>
  <c r="D84" i="36"/>
  <c r="L83" i="36"/>
  <c r="K83" i="36"/>
  <c r="E83" i="36"/>
  <c r="D83" i="36"/>
  <c r="L82" i="36"/>
  <c r="K82" i="36"/>
  <c r="E82" i="36"/>
  <c r="D82" i="36"/>
  <c r="L81" i="36"/>
  <c r="K81" i="36"/>
  <c r="E81" i="36"/>
  <c r="D81" i="36"/>
  <c r="L80" i="36"/>
  <c r="K80" i="36"/>
  <c r="E80" i="36"/>
  <c r="D80" i="36"/>
  <c r="L79" i="36"/>
  <c r="K79" i="36"/>
  <c r="E79" i="36"/>
  <c r="D79" i="36"/>
  <c r="Q78" i="36"/>
  <c r="P78" i="36"/>
  <c r="M78" i="36"/>
  <c r="L78" i="36"/>
  <c r="K78" i="36"/>
  <c r="F78" i="36"/>
  <c r="E78" i="36"/>
  <c r="D78" i="36"/>
  <c r="Q77" i="36"/>
  <c r="P77" i="36"/>
  <c r="M77" i="36"/>
  <c r="L77" i="36"/>
  <c r="K77" i="36"/>
  <c r="F77" i="36"/>
  <c r="E77" i="36"/>
  <c r="D77" i="36"/>
  <c r="Q76" i="36"/>
  <c r="P76" i="36"/>
  <c r="M76" i="36"/>
  <c r="L76" i="36"/>
  <c r="K76" i="36"/>
  <c r="F76" i="36"/>
  <c r="E76" i="36"/>
  <c r="D76" i="36"/>
  <c r="Q75" i="36"/>
  <c r="P75" i="36"/>
  <c r="M75" i="36"/>
  <c r="L75" i="36"/>
  <c r="K75" i="36"/>
  <c r="F75" i="36"/>
  <c r="E75" i="36"/>
  <c r="D75" i="36"/>
  <c r="Q74" i="36"/>
  <c r="P74" i="36"/>
  <c r="M74" i="36"/>
  <c r="L74" i="36"/>
  <c r="K74" i="36"/>
  <c r="F74" i="36"/>
  <c r="E74" i="36"/>
  <c r="D74" i="36"/>
  <c r="Q73" i="36"/>
  <c r="P73" i="36"/>
  <c r="M73" i="36"/>
  <c r="L73" i="36"/>
  <c r="K73" i="36"/>
  <c r="F73" i="36"/>
  <c r="E73" i="36"/>
  <c r="D73" i="36"/>
  <c r="Q72" i="36"/>
  <c r="P72" i="36"/>
  <c r="M72" i="36"/>
  <c r="L72" i="36"/>
  <c r="K72" i="36"/>
  <c r="F72" i="36"/>
  <c r="E72" i="36"/>
  <c r="D72" i="36"/>
  <c r="Q71" i="36"/>
  <c r="P71" i="36"/>
  <c r="M71" i="36"/>
  <c r="L71" i="36"/>
  <c r="K71" i="36"/>
  <c r="F71" i="36"/>
  <c r="E71" i="36"/>
  <c r="D71" i="36"/>
  <c r="Q70" i="36"/>
  <c r="P70" i="36"/>
  <c r="M70" i="36"/>
  <c r="L70" i="36"/>
  <c r="K70" i="36"/>
  <c r="F70" i="36"/>
  <c r="E70" i="36"/>
  <c r="D70" i="36"/>
  <c r="Q69" i="36"/>
  <c r="P69" i="36"/>
  <c r="M69" i="36"/>
  <c r="L69" i="36"/>
  <c r="K69" i="36"/>
  <c r="F69" i="36"/>
  <c r="E69" i="36"/>
  <c r="D69" i="36"/>
  <c r="Q68" i="36"/>
  <c r="P68" i="36"/>
  <c r="M68" i="36"/>
  <c r="L68" i="36"/>
  <c r="K68" i="36"/>
  <c r="F68" i="36"/>
  <c r="E68" i="36"/>
  <c r="D68" i="36"/>
  <c r="Q67" i="36"/>
  <c r="P66" i="36"/>
  <c r="M66" i="36"/>
  <c r="K66" i="36"/>
  <c r="I66" i="36"/>
  <c r="F66" i="36"/>
  <c r="D66" i="36"/>
  <c r="B66" i="36"/>
  <c r="Q62" i="36"/>
  <c r="P62" i="36"/>
  <c r="M62" i="36"/>
  <c r="F62" i="36"/>
  <c r="J61" i="36"/>
  <c r="L61" i="36" s="1"/>
  <c r="I61" i="36"/>
  <c r="K61" i="36" s="1"/>
  <c r="C61" i="36"/>
  <c r="E61" i="36" s="1"/>
  <c r="B61" i="36"/>
  <c r="D61" i="36" s="1"/>
  <c r="L60" i="36"/>
  <c r="K60" i="36"/>
  <c r="E60" i="36"/>
  <c r="D60" i="36"/>
  <c r="L59" i="36"/>
  <c r="K59" i="36"/>
  <c r="E59" i="36"/>
  <c r="D59" i="36"/>
  <c r="Q58" i="36"/>
  <c r="P58" i="36"/>
  <c r="M58" i="36"/>
  <c r="L58" i="36"/>
  <c r="K58" i="36"/>
  <c r="F58" i="36"/>
  <c r="E58" i="36"/>
  <c r="D58" i="36"/>
  <c r="Q57" i="36"/>
  <c r="P57" i="36"/>
  <c r="M57" i="36"/>
  <c r="L57" i="36"/>
  <c r="K57" i="36"/>
  <c r="F57" i="36"/>
  <c r="E57" i="36"/>
  <c r="D57" i="36"/>
  <c r="Q56" i="36"/>
  <c r="P56" i="36"/>
  <c r="M56" i="36"/>
  <c r="L56" i="36"/>
  <c r="K56" i="36"/>
  <c r="F56" i="36"/>
  <c r="E56" i="36"/>
  <c r="D56" i="36"/>
  <c r="Q55" i="36"/>
  <c r="P55" i="36"/>
  <c r="M55" i="36"/>
  <c r="L55" i="36"/>
  <c r="K55" i="36"/>
  <c r="F55" i="36"/>
  <c r="E55" i="36"/>
  <c r="D55" i="36"/>
  <c r="Q54" i="36"/>
  <c r="P54" i="36"/>
  <c r="M54" i="36"/>
  <c r="L54" i="36"/>
  <c r="K54" i="36"/>
  <c r="F54" i="36"/>
  <c r="E54" i="36"/>
  <c r="D54" i="36"/>
  <c r="Q53" i="36"/>
  <c r="P53" i="36"/>
  <c r="M53" i="36"/>
  <c r="L53" i="36"/>
  <c r="K53" i="36"/>
  <c r="F53" i="36"/>
  <c r="E53" i="36"/>
  <c r="D53" i="36"/>
  <c r="Q52" i="36"/>
  <c r="P52" i="36"/>
  <c r="M52" i="36"/>
  <c r="L52" i="36"/>
  <c r="K52" i="36"/>
  <c r="F52" i="36"/>
  <c r="E52" i="36"/>
  <c r="D52" i="36"/>
  <c r="Q51" i="36"/>
  <c r="P51" i="36"/>
  <c r="M51" i="36"/>
  <c r="L51" i="36"/>
  <c r="K51" i="36"/>
  <c r="F51" i="36"/>
  <c r="E51" i="36"/>
  <c r="D51" i="36"/>
  <c r="Q50" i="36"/>
  <c r="P50" i="36"/>
  <c r="M50" i="36"/>
  <c r="L50" i="36"/>
  <c r="K50" i="36"/>
  <c r="F50" i="36"/>
  <c r="E50" i="36"/>
  <c r="D50" i="36"/>
  <c r="Q49" i="36"/>
  <c r="P49" i="36"/>
  <c r="M49" i="36"/>
  <c r="L49" i="36"/>
  <c r="K49" i="36"/>
  <c r="F49" i="36"/>
  <c r="E49" i="36"/>
  <c r="D49" i="36"/>
  <c r="Q48" i="36"/>
  <c r="P48" i="36"/>
  <c r="M48" i="36"/>
  <c r="L48" i="36"/>
  <c r="K48" i="36"/>
  <c r="F48" i="36"/>
  <c r="E48" i="36"/>
  <c r="D48" i="36"/>
  <c r="Q47" i="36"/>
  <c r="P47" i="36"/>
  <c r="M47" i="36"/>
  <c r="L47" i="36"/>
  <c r="K47" i="36"/>
  <c r="F47" i="36"/>
  <c r="E47" i="36"/>
  <c r="D47" i="36"/>
  <c r="Q46" i="36"/>
  <c r="P46" i="36"/>
  <c r="M46" i="36"/>
  <c r="L46" i="36"/>
  <c r="K46" i="36"/>
  <c r="F46" i="36"/>
  <c r="E46" i="36"/>
  <c r="D46" i="36"/>
  <c r="Q45" i="36"/>
  <c r="P45" i="36"/>
  <c r="M45" i="36"/>
  <c r="L45" i="36"/>
  <c r="K45" i="36"/>
  <c r="F45" i="36"/>
  <c r="E45" i="36"/>
  <c r="D45" i="36"/>
  <c r="Q44" i="36"/>
  <c r="P44" i="36"/>
  <c r="M44" i="36"/>
  <c r="L44" i="36"/>
  <c r="K44" i="36"/>
  <c r="F44" i="36"/>
  <c r="E44" i="36"/>
  <c r="D44" i="36"/>
  <c r="Q43" i="36"/>
  <c r="P43" i="36"/>
  <c r="M43" i="36"/>
  <c r="L43" i="36"/>
  <c r="K43" i="36"/>
  <c r="F43" i="36"/>
  <c r="E43" i="36"/>
  <c r="D43" i="36"/>
  <c r="Q42" i="36"/>
  <c r="P42" i="36"/>
  <c r="M42" i="36"/>
  <c r="L42" i="36"/>
  <c r="K42" i="36"/>
  <c r="F42" i="36"/>
  <c r="E42" i="36"/>
  <c r="D42" i="36"/>
  <c r="Q41" i="36"/>
  <c r="P41" i="36"/>
  <c r="M41" i="36"/>
  <c r="L41" i="36"/>
  <c r="K41" i="36"/>
  <c r="F41" i="36"/>
  <c r="E41" i="36"/>
  <c r="D41" i="36"/>
  <c r="Q40" i="36"/>
  <c r="P40" i="36"/>
  <c r="M40" i="36"/>
  <c r="L40" i="36"/>
  <c r="K40" i="36"/>
  <c r="F40" i="36"/>
  <c r="E40" i="36"/>
  <c r="D40" i="36"/>
  <c r="Q39" i="36"/>
  <c r="P39" i="36"/>
  <c r="M39" i="36"/>
  <c r="L39" i="36"/>
  <c r="K39" i="36"/>
  <c r="F39" i="36"/>
  <c r="E39" i="36"/>
  <c r="D39" i="36"/>
  <c r="C38" i="36"/>
  <c r="P37" i="36"/>
  <c r="M37" i="36"/>
  <c r="K37" i="36"/>
  <c r="I37" i="36"/>
  <c r="F37" i="36"/>
  <c r="D37" i="36"/>
  <c r="B37" i="36"/>
  <c r="Q33" i="36"/>
  <c r="P33" i="36"/>
  <c r="M33" i="36"/>
  <c r="F33" i="36"/>
  <c r="M32" i="36"/>
  <c r="K32" i="36"/>
  <c r="C32" i="36"/>
  <c r="E32" i="36" s="1"/>
  <c r="B32" i="36"/>
  <c r="D32" i="36" s="1"/>
  <c r="Q31" i="36"/>
  <c r="P31" i="36"/>
  <c r="M31" i="36"/>
  <c r="L31" i="36"/>
  <c r="K31" i="36"/>
  <c r="F31" i="36"/>
  <c r="E31" i="36"/>
  <c r="D31" i="36"/>
  <c r="Q30" i="36"/>
  <c r="P30" i="36"/>
  <c r="M30" i="36"/>
  <c r="L30" i="36"/>
  <c r="K30" i="36"/>
  <c r="F30" i="36"/>
  <c r="E30" i="36"/>
  <c r="D30" i="36"/>
  <c r="L29" i="36"/>
  <c r="K29" i="36"/>
  <c r="E29" i="36"/>
  <c r="D29" i="36"/>
  <c r="Q28" i="36"/>
  <c r="P28" i="36"/>
  <c r="M28" i="36"/>
  <c r="L28" i="36"/>
  <c r="K28" i="36"/>
  <c r="F28" i="36"/>
  <c r="E28" i="36"/>
  <c r="D28" i="36"/>
  <c r="Q27" i="36"/>
  <c r="P27" i="36"/>
  <c r="M27" i="36"/>
  <c r="L27" i="36"/>
  <c r="K27" i="36"/>
  <c r="F27" i="36"/>
  <c r="E27" i="36"/>
  <c r="D27" i="36"/>
  <c r="Q26" i="36"/>
  <c r="P26" i="36"/>
  <c r="M26" i="36"/>
  <c r="L26" i="36"/>
  <c r="K26" i="36"/>
  <c r="F26" i="36"/>
  <c r="E26" i="36"/>
  <c r="D26" i="36"/>
  <c r="Q25" i="36"/>
  <c r="P25" i="36"/>
  <c r="M25" i="36"/>
  <c r="L25" i="36"/>
  <c r="K25" i="36"/>
  <c r="F25" i="36"/>
  <c r="E25" i="36"/>
  <c r="D25" i="36"/>
  <c r="Q24" i="36"/>
  <c r="P24" i="36"/>
  <c r="M24" i="36"/>
  <c r="L24" i="36"/>
  <c r="K24" i="36"/>
  <c r="F24" i="36"/>
  <c r="E24" i="36"/>
  <c r="D24" i="36"/>
  <c r="Q23" i="36"/>
  <c r="P23" i="36"/>
  <c r="M23" i="36"/>
  <c r="L23" i="36"/>
  <c r="K23" i="36"/>
  <c r="F23" i="36"/>
  <c r="E23" i="36"/>
  <c r="D23" i="36"/>
  <c r="Q22" i="36"/>
  <c r="P22" i="36"/>
  <c r="M22" i="36"/>
  <c r="L22" i="36"/>
  <c r="K22" i="36"/>
  <c r="F22" i="36"/>
  <c r="E22" i="36"/>
  <c r="D22" i="36"/>
  <c r="Q21" i="36"/>
  <c r="P21" i="36"/>
  <c r="M21" i="36"/>
  <c r="L21" i="36"/>
  <c r="K21" i="36"/>
  <c r="F21" i="36"/>
  <c r="E21" i="36"/>
  <c r="D21" i="36"/>
  <c r="Q20" i="36"/>
  <c r="P20" i="36"/>
  <c r="M20" i="36"/>
  <c r="L20" i="36"/>
  <c r="K20" i="36"/>
  <c r="F20" i="36"/>
  <c r="E20" i="36"/>
  <c r="D20" i="36"/>
  <c r="Q19" i="36"/>
  <c r="P19" i="36"/>
  <c r="M19" i="36"/>
  <c r="L19" i="36"/>
  <c r="K19" i="36"/>
  <c r="F19" i="36"/>
  <c r="E19" i="36"/>
  <c r="D19" i="36"/>
  <c r="Q18" i="36"/>
  <c r="P18" i="36"/>
  <c r="M18" i="36"/>
  <c r="L18" i="36"/>
  <c r="K18" i="36"/>
  <c r="F18" i="36"/>
  <c r="E18" i="36"/>
  <c r="D18" i="36"/>
  <c r="Q17" i="36"/>
  <c r="P17" i="36"/>
  <c r="M17" i="36"/>
  <c r="L17" i="36"/>
  <c r="K17" i="36"/>
  <c r="F17" i="36"/>
  <c r="E17" i="36"/>
  <c r="D17" i="36"/>
  <c r="Q16" i="36"/>
  <c r="P16" i="36"/>
  <c r="M16" i="36"/>
  <c r="L16" i="36"/>
  <c r="K16" i="36"/>
  <c r="F16" i="36"/>
  <c r="E16" i="36"/>
  <c r="D16" i="36"/>
  <c r="Q15" i="36"/>
  <c r="P15" i="36"/>
  <c r="M15" i="36"/>
  <c r="L15" i="36"/>
  <c r="K15" i="36"/>
  <c r="F15" i="36"/>
  <c r="E15" i="36"/>
  <c r="D15" i="36"/>
  <c r="Q14" i="36"/>
  <c r="P14" i="36"/>
  <c r="M14" i="36"/>
  <c r="L14" i="36"/>
  <c r="K14" i="36"/>
  <c r="F14" i="36"/>
  <c r="E14" i="36"/>
  <c r="D14" i="36"/>
  <c r="Q13" i="36"/>
  <c r="P13" i="36"/>
  <c r="M13" i="36"/>
  <c r="L13" i="36"/>
  <c r="K13" i="36"/>
  <c r="F13" i="36"/>
  <c r="E13" i="36"/>
  <c r="D13" i="36"/>
  <c r="Q12" i="36"/>
  <c r="P12" i="36"/>
  <c r="M12" i="36"/>
  <c r="L12" i="36"/>
  <c r="K12" i="36"/>
  <c r="F12" i="36"/>
  <c r="E12" i="36"/>
  <c r="D12" i="36"/>
  <c r="Q11" i="36"/>
  <c r="P11" i="36"/>
  <c r="M11" i="36"/>
  <c r="L11" i="36"/>
  <c r="K11" i="36"/>
  <c r="F11" i="36"/>
  <c r="E11" i="36"/>
  <c r="D11" i="36"/>
  <c r="Q10" i="36"/>
  <c r="P10" i="36"/>
  <c r="M10" i="36"/>
  <c r="L10" i="36"/>
  <c r="K10" i="36"/>
  <c r="F10" i="36"/>
  <c r="E10" i="36"/>
  <c r="D10" i="36"/>
  <c r="Q9" i="36"/>
  <c r="P9" i="36"/>
  <c r="M9" i="36"/>
  <c r="L9" i="36"/>
  <c r="K9" i="36"/>
  <c r="F9" i="36"/>
  <c r="E9" i="36"/>
  <c r="D9" i="36"/>
  <c r="Q8" i="36"/>
  <c r="P8" i="36"/>
  <c r="M8" i="36"/>
  <c r="L8" i="36"/>
  <c r="K8" i="36"/>
  <c r="F8" i="36"/>
  <c r="E8" i="36"/>
  <c r="D8" i="36"/>
  <c r="Q7" i="36"/>
  <c r="P7" i="36"/>
  <c r="M7" i="36"/>
  <c r="L7" i="36"/>
  <c r="K7" i="36"/>
  <c r="F7" i="36"/>
  <c r="E7" i="36"/>
  <c r="D7" i="36"/>
  <c r="Q6" i="36"/>
  <c r="P5" i="36"/>
  <c r="M5" i="36"/>
  <c r="K5" i="36"/>
  <c r="I5" i="36"/>
  <c r="D5" i="36"/>
  <c r="F5" i="36" s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8" i="34"/>
  <c r="H6" i="34"/>
  <c r="O6" i="34" s="1"/>
  <c r="G6" i="34"/>
  <c r="N6" i="34" s="1"/>
  <c r="S5" i="34"/>
  <c r="P5" i="34"/>
  <c r="N5" i="34"/>
  <c r="L5" i="34"/>
  <c r="H11" i="34"/>
  <c r="L61" i="3"/>
  <c r="K61" i="3"/>
  <c r="C61" i="3"/>
  <c r="E61" i="3" s="1"/>
  <c r="B61" i="3"/>
  <c r="P5" i="3"/>
  <c r="M5" i="3"/>
  <c r="K5" i="3"/>
  <c r="I5" i="3"/>
  <c r="F5" i="3"/>
  <c r="D5" i="3"/>
  <c r="Q43" i="2"/>
  <c r="N43" i="2"/>
  <c r="L43" i="2"/>
  <c r="J43" i="2"/>
  <c r="G43" i="2"/>
  <c r="E43" i="2"/>
  <c r="C43" i="2"/>
  <c r="Q24" i="2"/>
  <c r="L24" i="2"/>
  <c r="J24" i="2"/>
  <c r="E24" i="2"/>
  <c r="Q5" i="2"/>
  <c r="L5" i="2"/>
  <c r="J5" i="2"/>
  <c r="E5" i="2"/>
  <c r="P69" i="3"/>
  <c r="Q69" i="3"/>
  <c r="P70" i="3"/>
  <c r="Q70" i="3"/>
  <c r="P71" i="3"/>
  <c r="Q71" i="3"/>
  <c r="P72" i="3"/>
  <c r="Q72" i="3"/>
  <c r="P73" i="3"/>
  <c r="Q73" i="3"/>
  <c r="P74" i="3"/>
  <c r="Q74" i="3"/>
  <c r="P75" i="3"/>
  <c r="Q75" i="3"/>
  <c r="P76" i="3"/>
  <c r="Q76" i="3"/>
  <c r="P77" i="3"/>
  <c r="Q77" i="3"/>
  <c r="P78" i="3"/>
  <c r="Q78" i="3"/>
  <c r="P79" i="3"/>
  <c r="Q79" i="3"/>
  <c r="P80" i="3"/>
  <c r="Q80" i="3"/>
  <c r="P84" i="3"/>
  <c r="Q84" i="3"/>
  <c r="P85" i="3"/>
  <c r="Q85" i="3"/>
  <c r="P86" i="3"/>
  <c r="Q86" i="3"/>
  <c r="P96" i="3"/>
  <c r="Q96" i="3"/>
  <c r="Q68" i="3"/>
  <c r="P68" i="3"/>
  <c r="Q62" i="3"/>
  <c r="P62" i="3"/>
  <c r="Q60" i="3"/>
  <c r="P60" i="3"/>
  <c r="Q59" i="3"/>
  <c r="P59" i="3"/>
  <c r="Q58" i="3"/>
  <c r="P58" i="3"/>
  <c r="Q57" i="3"/>
  <c r="P57" i="3"/>
  <c r="Q56" i="3"/>
  <c r="P56" i="3"/>
  <c r="Q55" i="3"/>
  <c r="P55" i="3"/>
  <c r="Q54" i="3"/>
  <c r="P54" i="3"/>
  <c r="Q53" i="3"/>
  <c r="P53" i="3"/>
  <c r="Q52" i="3"/>
  <c r="P52" i="3"/>
  <c r="Q51" i="3"/>
  <c r="P51" i="3"/>
  <c r="Q50" i="3"/>
  <c r="P50" i="3"/>
  <c r="Q49" i="3"/>
  <c r="P49" i="3"/>
  <c r="Q48" i="3"/>
  <c r="P48" i="3"/>
  <c r="Q47" i="3"/>
  <c r="P47" i="3"/>
  <c r="Q46" i="3"/>
  <c r="P46" i="3"/>
  <c r="Q45" i="3"/>
  <c r="P45" i="3"/>
  <c r="Q44" i="3"/>
  <c r="P44" i="3"/>
  <c r="Q43" i="3"/>
  <c r="P43" i="3"/>
  <c r="Q42" i="3"/>
  <c r="P42" i="3"/>
  <c r="Q41" i="3"/>
  <c r="P41" i="3"/>
  <c r="Q40" i="3"/>
  <c r="P40" i="3"/>
  <c r="Q39" i="3"/>
  <c r="P39" i="3"/>
  <c r="P8" i="3"/>
  <c r="Q8" i="3"/>
  <c r="P9" i="3"/>
  <c r="Q9" i="3"/>
  <c r="P10" i="3"/>
  <c r="Q10" i="3"/>
  <c r="P11" i="3"/>
  <c r="Q11" i="3"/>
  <c r="P12" i="3"/>
  <c r="Q12" i="3"/>
  <c r="P13" i="3"/>
  <c r="Q13" i="3"/>
  <c r="P14" i="3"/>
  <c r="Q14" i="3"/>
  <c r="P15" i="3"/>
  <c r="Q15" i="3"/>
  <c r="P16" i="3"/>
  <c r="Q16" i="3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P29" i="3"/>
  <c r="Q29" i="3"/>
  <c r="P30" i="3"/>
  <c r="Q30" i="3"/>
  <c r="P31" i="3"/>
  <c r="Q31" i="3"/>
  <c r="P33" i="3"/>
  <c r="Q33" i="3"/>
  <c r="Q7" i="3"/>
  <c r="P7" i="3"/>
  <c r="R56" i="2"/>
  <c r="Q56" i="2"/>
  <c r="R46" i="2"/>
  <c r="Q46" i="2"/>
  <c r="R45" i="2"/>
  <c r="Q45" i="2"/>
  <c r="R37" i="2"/>
  <c r="Q37" i="2"/>
  <c r="R36" i="2"/>
  <c r="Q36" i="2"/>
  <c r="R34" i="2"/>
  <c r="Q34" i="2"/>
  <c r="R33" i="2"/>
  <c r="Q33" i="2"/>
  <c r="R32" i="2"/>
  <c r="Q32" i="2"/>
  <c r="R27" i="2"/>
  <c r="Q27" i="2"/>
  <c r="R26" i="2"/>
  <c r="Q26" i="2"/>
  <c r="R7" i="2"/>
  <c r="Q7" i="2"/>
  <c r="N46" i="2"/>
  <c r="N56" i="2"/>
  <c r="N45" i="2"/>
  <c r="G46" i="2"/>
  <c r="G45" i="2"/>
  <c r="G27" i="2"/>
  <c r="G32" i="2"/>
  <c r="G33" i="2"/>
  <c r="G34" i="2"/>
  <c r="G36" i="2"/>
  <c r="G37" i="2"/>
  <c r="G26" i="2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K82" i="3"/>
  <c r="L82" i="3"/>
  <c r="K83" i="3"/>
  <c r="L83" i="3"/>
  <c r="K84" i="3"/>
  <c r="L84" i="3"/>
  <c r="M84" i="3"/>
  <c r="K85" i="3"/>
  <c r="L85" i="3"/>
  <c r="M85" i="3"/>
  <c r="K86" i="3"/>
  <c r="L86" i="3"/>
  <c r="M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6" i="3"/>
  <c r="L96" i="3"/>
  <c r="M96" i="3"/>
  <c r="L68" i="3"/>
  <c r="K68" i="3"/>
  <c r="M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J95" i="3"/>
  <c r="L95" i="3" s="1"/>
  <c r="I95" i="3"/>
  <c r="K95" i="3" s="1"/>
  <c r="C95" i="3"/>
  <c r="E95" i="3" s="1"/>
  <c r="B95" i="3"/>
  <c r="D95" i="3" s="1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2" i="3"/>
  <c r="L62" i="3"/>
  <c r="M62" i="3"/>
  <c r="M39" i="3"/>
  <c r="L39" i="3"/>
  <c r="K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3" i="3"/>
  <c r="M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7" i="3"/>
  <c r="J32" i="3"/>
  <c r="L32" i="3" s="1"/>
  <c r="I32" i="3"/>
  <c r="K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E7" i="3"/>
  <c r="D7" i="3"/>
  <c r="C32" i="3"/>
  <c r="E32" i="3" s="1"/>
  <c r="B32" i="3"/>
  <c r="D32" i="3" s="1"/>
  <c r="N27" i="2"/>
  <c r="N32" i="2"/>
  <c r="N33" i="2"/>
  <c r="N34" i="2"/>
  <c r="N36" i="2"/>
  <c r="N37" i="2"/>
  <c r="N26" i="2"/>
  <c r="N8" i="2"/>
  <c r="N7" i="2"/>
  <c r="G8" i="2"/>
  <c r="G7" i="2"/>
  <c r="O7" i="34"/>
  <c r="O11" i="34"/>
  <c r="P15" i="34"/>
  <c r="N7" i="34"/>
  <c r="Q9" i="34"/>
  <c r="T7" i="34"/>
  <c r="H7" i="34"/>
  <c r="I7" i="34"/>
  <c r="S7" i="34"/>
  <c r="K37" i="3"/>
  <c r="D6" i="36"/>
  <c r="D38" i="36"/>
  <c r="B67" i="36"/>
  <c r="P67" i="36"/>
  <c r="G7" i="34"/>
  <c r="G11" i="34"/>
  <c r="J9" i="34"/>
  <c r="N87" i="36" l="1"/>
  <c r="N88" i="36"/>
  <c r="N89" i="36"/>
  <c r="N90" i="36"/>
  <c r="N91" i="36"/>
  <c r="N92" i="36"/>
  <c r="N93" i="36"/>
  <c r="G94" i="3"/>
  <c r="G93" i="3"/>
  <c r="G92" i="3"/>
  <c r="G91" i="3"/>
  <c r="G90" i="3"/>
  <c r="G89" i="3"/>
  <c r="R12" i="2"/>
  <c r="D19" i="2"/>
  <c r="F16" i="2" s="1"/>
  <c r="N61" i="47"/>
  <c r="G87" i="36"/>
  <c r="G88" i="36"/>
  <c r="G89" i="36"/>
  <c r="G90" i="36"/>
  <c r="G91" i="36"/>
  <c r="G92" i="36"/>
  <c r="G93" i="36"/>
  <c r="G94" i="36"/>
  <c r="N94" i="3"/>
  <c r="N93" i="3"/>
  <c r="N92" i="3"/>
  <c r="N91" i="3"/>
  <c r="N90" i="3"/>
  <c r="N89" i="3"/>
  <c r="N32" i="47"/>
  <c r="E62" i="47"/>
  <c r="G32" i="47"/>
  <c r="R61" i="48"/>
  <c r="Q38" i="36"/>
  <c r="C67" i="36"/>
  <c r="I67" i="36"/>
  <c r="K38" i="36"/>
  <c r="P6" i="36"/>
  <c r="N95" i="48"/>
  <c r="J38" i="2"/>
  <c r="L26" i="2" s="1"/>
  <c r="N94" i="36"/>
  <c r="R61" i="46"/>
  <c r="N84" i="36"/>
  <c r="N85" i="36"/>
  <c r="C38" i="2"/>
  <c r="E35" i="2" s="1"/>
  <c r="N88" i="3"/>
  <c r="N87" i="3"/>
  <c r="L62" i="47"/>
  <c r="G84" i="36"/>
  <c r="G85" i="36"/>
  <c r="G86" i="36"/>
  <c r="G88" i="3"/>
  <c r="G87" i="3"/>
  <c r="I17" i="34"/>
  <c r="H17" i="34"/>
  <c r="J17" i="34" s="1"/>
  <c r="J13" i="34"/>
  <c r="N62" i="3"/>
  <c r="J14" i="34"/>
  <c r="Q10" i="34"/>
  <c r="E6" i="36"/>
  <c r="J6" i="36" s="1"/>
  <c r="J38" i="36"/>
  <c r="J67" i="36"/>
  <c r="K67" i="36"/>
  <c r="D67" i="36"/>
  <c r="P38" i="36"/>
  <c r="I38" i="36"/>
  <c r="B38" i="36"/>
  <c r="K6" i="36"/>
  <c r="L6" i="36"/>
  <c r="E38" i="36"/>
  <c r="L38" i="36"/>
  <c r="E67" i="36"/>
  <c r="N29" i="3"/>
  <c r="N30" i="3"/>
  <c r="N28" i="3"/>
  <c r="N26" i="3"/>
  <c r="N24" i="3"/>
  <c r="N22" i="3"/>
  <c r="N20" i="3"/>
  <c r="N18" i="3"/>
  <c r="N16" i="3"/>
  <c r="N14" i="3"/>
  <c r="N12" i="3"/>
  <c r="N10" i="3"/>
  <c r="N8" i="3"/>
  <c r="J57" i="2"/>
  <c r="L48" i="2" s="1"/>
  <c r="N48" i="3"/>
  <c r="N15" i="34"/>
  <c r="Q18" i="34"/>
  <c r="P16" i="34"/>
  <c r="Q11" i="34"/>
  <c r="Q8" i="34"/>
  <c r="C57" i="2"/>
  <c r="E46" i="2" s="1"/>
  <c r="G31" i="2"/>
  <c r="G39" i="36"/>
  <c r="G53" i="36"/>
  <c r="G60" i="36"/>
  <c r="G23" i="36"/>
  <c r="N54" i="3"/>
  <c r="N51" i="3"/>
  <c r="N50" i="3"/>
  <c r="N47" i="3"/>
  <c r="Q13" i="34"/>
  <c r="F37" i="3"/>
  <c r="D57" i="2"/>
  <c r="F45" i="2" s="1"/>
  <c r="T18" i="34"/>
  <c r="U18" i="34" s="1"/>
  <c r="G71" i="36"/>
  <c r="N50" i="36"/>
  <c r="G31" i="3"/>
  <c r="G28" i="3"/>
  <c r="G25" i="3"/>
  <c r="G24" i="3"/>
  <c r="G11" i="3"/>
  <c r="S14" i="2"/>
  <c r="G95" i="47"/>
  <c r="K62" i="36"/>
  <c r="R54" i="36"/>
  <c r="F61" i="36"/>
  <c r="G42" i="36"/>
  <c r="G48" i="36"/>
  <c r="G49" i="36"/>
  <c r="G50" i="36"/>
  <c r="G55" i="36"/>
  <c r="G75" i="3"/>
  <c r="M61" i="3"/>
  <c r="R41" i="3"/>
  <c r="R43" i="3"/>
  <c r="R44" i="3"/>
  <c r="R45" i="3"/>
  <c r="R46" i="3"/>
  <c r="R47" i="3"/>
  <c r="R48" i="3"/>
  <c r="R50" i="3"/>
  <c r="R51" i="3"/>
  <c r="R52" i="3"/>
  <c r="R53" i="3"/>
  <c r="R54" i="3"/>
  <c r="R55" i="3"/>
  <c r="R56" i="3"/>
  <c r="R57" i="3"/>
  <c r="R58" i="3"/>
  <c r="R59" i="3"/>
  <c r="I17" i="49"/>
  <c r="G24" i="36"/>
  <c r="N69" i="36"/>
  <c r="N28" i="2"/>
  <c r="G58" i="36"/>
  <c r="G31" i="36"/>
  <c r="P95" i="3"/>
  <c r="G20" i="3"/>
  <c r="U7" i="34"/>
  <c r="U9" i="34"/>
  <c r="U8" i="34"/>
  <c r="N39" i="36"/>
  <c r="N40" i="36"/>
  <c r="R40" i="36"/>
  <c r="R42" i="36"/>
  <c r="R44" i="36"/>
  <c r="N46" i="36"/>
  <c r="R50" i="36"/>
  <c r="R52" i="36"/>
  <c r="R55" i="36"/>
  <c r="N56" i="36"/>
  <c r="N79" i="3"/>
  <c r="G73" i="3"/>
  <c r="E96" i="3"/>
  <c r="G83" i="3"/>
  <c r="G79" i="3"/>
  <c r="R70" i="3"/>
  <c r="G55" i="3"/>
  <c r="G13" i="3"/>
  <c r="N96" i="36"/>
  <c r="G78" i="36"/>
  <c r="N60" i="36"/>
  <c r="G59" i="36"/>
  <c r="R11" i="36"/>
  <c r="R15" i="36"/>
  <c r="Q95" i="3"/>
  <c r="N83" i="3"/>
  <c r="N81" i="3"/>
  <c r="N74" i="3"/>
  <c r="N69" i="3"/>
  <c r="G71" i="3"/>
  <c r="G69" i="3"/>
  <c r="N60" i="3"/>
  <c r="N58" i="3"/>
  <c r="N55" i="3"/>
  <c r="N52" i="3"/>
  <c r="N46" i="3"/>
  <c r="R60" i="3"/>
  <c r="G59" i="3"/>
  <c r="G57" i="3"/>
  <c r="G52" i="3"/>
  <c r="G50" i="3"/>
  <c r="G49" i="3"/>
  <c r="G40" i="3"/>
  <c r="F61" i="3"/>
  <c r="Q7" i="34"/>
  <c r="N50" i="2"/>
  <c r="S30" i="2"/>
  <c r="S29" i="2"/>
  <c r="G28" i="2"/>
  <c r="R76" i="36"/>
  <c r="N61" i="36"/>
  <c r="R46" i="36"/>
  <c r="N7" i="36"/>
  <c r="N8" i="36"/>
  <c r="N9" i="36"/>
  <c r="N10" i="36"/>
  <c r="N13" i="36"/>
  <c r="N14" i="36"/>
  <c r="N15" i="36"/>
  <c r="N18" i="36"/>
  <c r="N20" i="36"/>
  <c r="N21" i="36"/>
  <c r="N22" i="36"/>
  <c r="N23" i="36"/>
  <c r="N25" i="36"/>
  <c r="N26" i="36"/>
  <c r="N27" i="36"/>
  <c r="R27" i="36"/>
  <c r="N28" i="36"/>
  <c r="R28" i="36"/>
  <c r="N29" i="36"/>
  <c r="N30" i="36"/>
  <c r="R30" i="36"/>
  <c r="R96" i="3"/>
  <c r="R68" i="3"/>
  <c r="R84" i="3"/>
  <c r="R77" i="3"/>
  <c r="R75" i="3"/>
  <c r="R73" i="3"/>
  <c r="R21" i="3"/>
  <c r="D61" i="3"/>
  <c r="G61" i="3" s="1"/>
  <c r="Q12" i="34"/>
  <c r="U13" i="34"/>
  <c r="J12" i="34"/>
  <c r="T17" i="34"/>
  <c r="U17" i="34" s="1"/>
  <c r="S56" i="2"/>
  <c r="S16" i="2"/>
  <c r="S10" i="2"/>
  <c r="S8" i="2"/>
  <c r="R96" i="36"/>
  <c r="M95" i="36"/>
  <c r="L62" i="36"/>
  <c r="R60" i="36"/>
  <c r="G10" i="36"/>
  <c r="R31" i="36"/>
  <c r="N44" i="3"/>
  <c r="R62" i="3"/>
  <c r="R30" i="3"/>
  <c r="R28" i="3"/>
  <c r="R26" i="3"/>
  <c r="R25" i="3"/>
  <c r="R23" i="3"/>
  <c r="R20" i="3"/>
  <c r="R18" i="3"/>
  <c r="R17" i="3"/>
  <c r="R16" i="3"/>
  <c r="R15" i="3"/>
  <c r="R14" i="3"/>
  <c r="R13" i="3"/>
  <c r="R11" i="3"/>
  <c r="S55" i="2"/>
  <c r="Q31" i="2"/>
  <c r="J19" i="2"/>
  <c r="L16" i="2" s="1"/>
  <c r="N9" i="2"/>
  <c r="R95" i="48"/>
  <c r="P95" i="36"/>
  <c r="G73" i="36"/>
  <c r="G75" i="36"/>
  <c r="G82" i="36"/>
  <c r="N68" i="36"/>
  <c r="N74" i="36"/>
  <c r="R82" i="36"/>
  <c r="G69" i="36"/>
  <c r="R72" i="36"/>
  <c r="R59" i="36"/>
  <c r="N31" i="36"/>
  <c r="G25" i="36"/>
  <c r="N70" i="3"/>
  <c r="G58" i="3"/>
  <c r="G56" i="3"/>
  <c r="G54" i="3"/>
  <c r="G53" i="3"/>
  <c r="G51" i="3"/>
  <c r="G46" i="3"/>
  <c r="G45" i="3"/>
  <c r="G44" i="3"/>
  <c r="N31" i="3"/>
  <c r="N27" i="3"/>
  <c r="N25" i="3"/>
  <c r="N23" i="3"/>
  <c r="N21" i="3"/>
  <c r="N19" i="3"/>
  <c r="N17" i="3"/>
  <c r="N15" i="3"/>
  <c r="N13" i="3"/>
  <c r="N11" i="3"/>
  <c r="N9" i="3"/>
  <c r="G18" i="3"/>
  <c r="G12" i="3"/>
  <c r="J18" i="34"/>
  <c r="S45" i="2"/>
  <c r="R28" i="2"/>
  <c r="S28" i="2" s="1"/>
  <c r="K19" i="2"/>
  <c r="M16" i="2" s="1"/>
  <c r="S15" i="2"/>
  <c r="R68" i="36"/>
  <c r="R70" i="36"/>
  <c r="R71" i="36"/>
  <c r="N72" i="36"/>
  <c r="N73" i="36"/>
  <c r="R74" i="36"/>
  <c r="R75" i="36"/>
  <c r="N77" i="36"/>
  <c r="R77" i="36"/>
  <c r="N82" i="36"/>
  <c r="N86" i="36"/>
  <c r="R80" i="36"/>
  <c r="R79" i="36"/>
  <c r="R83" i="36"/>
  <c r="R81" i="36"/>
  <c r="N59" i="36"/>
  <c r="N48" i="36"/>
  <c r="N54" i="36"/>
  <c r="N55" i="36"/>
  <c r="N57" i="36"/>
  <c r="N58" i="36"/>
  <c r="R41" i="36"/>
  <c r="G7" i="36"/>
  <c r="R7" i="36"/>
  <c r="G11" i="36"/>
  <c r="G12" i="36"/>
  <c r="R13" i="36"/>
  <c r="R14" i="36"/>
  <c r="R16" i="36"/>
  <c r="R17" i="36"/>
  <c r="G18" i="36"/>
  <c r="R19" i="36"/>
  <c r="R20" i="36"/>
  <c r="G21" i="36"/>
  <c r="N78" i="3"/>
  <c r="N77" i="3"/>
  <c r="N75" i="3"/>
  <c r="N72" i="3"/>
  <c r="N71" i="3"/>
  <c r="G68" i="3"/>
  <c r="R81" i="3"/>
  <c r="P61" i="3"/>
  <c r="N39" i="3"/>
  <c r="N59" i="3"/>
  <c r="N57" i="3"/>
  <c r="N56" i="3"/>
  <c r="N53" i="3"/>
  <c r="N49" i="3"/>
  <c r="N43" i="3"/>
  <c r="N42" i="3"/>
  <c r="N41" i="3"/>
  <c r="G42" i="3"/>
  <c r="Q61" i="3"/>
  <c r="L33" i="3"/>
  <c r="G26" i="3"/>
  <c r="G21" i="3"/>
  <c r="G17" i="3"/>
  <c r="G15" i="3"/>
  <c r="R33" i="3"/>
  <c r="M32" i="3"/>
  <c r="R12" i="3"/>
  <c r="G9" i="3"/>
  <c r="J7" i="34"/>
  <c r="S52" i="2"/>
  <c r="N31" i="2"/>
  <c r="D38" i="2"/>
  <c r="F28" i="2" s="1"/>
  <c r="S7" i="2"/>
  <c r="G47" i="2"/>
  <c r="N47" i="2"/>
  <c r="S49" i="2"/>
  <c r="S48" i="2"/>
  <c r="K57" i="2"/>
  <c r="M51" i="2" s="1"/>
  <c r="Q47" i="2"/>
  <c r="S47" i="2" s="1"/>
  <c r="S32" i="2"/>
  <c r="S26" i="2"/>
  <c r="S27" i="2"/>
  <c r="E10" i="2"/>
  <c r="G9" i="2"/>
  <c r="R50" i="2"/>
  <c r="S54" i="2"/>
  <c r="S53" i="2"/>
  <c r="S51" i="2"/>
  <c r="Q50" i="2"/>
  <c r="G50" i="2"/>
  <c r="S46" i="2"/>
  <c r="R31" i="2"/>
  <c r="S37" i="2"/>
  <c r="K38" i="2"/>
  <c r="M35" i="2" s="1"/>
  <c r="N12" i="2"/>
  <c r="Q12" i="2"/>
  <c r="S12" i="2" s="1"/>
  <c r="S11" i="2"/>
  <c r="N70" i="36"/>
  <c r="R78" i="36"/>
  <c r="G45" i="36"/>
  <c r="G41" i="36"/>
  <c r="G44" i="36"/>
  <c r="G46" i="36"/>
  <c r="G47" i="36"/>
  <c r="R53" i="36"/>
  <c r="R56" i="36"/>
  <c r="G28" i="36"/>
  <c r="G30" i="36"/>
  <c r="G9" i="36"/>
  <c r="G20" i="36"/>
  <c r="G26" i="36"/>
  <c r="R29" i="36"/>
  <c r="G72" i="3"/>
  <c r="G70" i="3"/>
  <c r="G80" i="3"/>
  <c r="G77" i="3"/>
  <c r="G76" i="3"/>
  <c r="G74" i="3"/>
  <c r="N45" i="3"/>
  <c r="G41" i="3"/>
  <c r="N40" i="3"/>
  <c r="G39" i="3"/>
  <c r="R7" i="3"/>
  <c r="Q32" i="3"/>
  <c r="K33" i="3"/>
  <c r="N7" i="3"/>
  <c r="E33" i="3"/>
  <c r="F32" i="3"/>
  <c r="U12" i="34"/>
  <c r="U11" i="34"/>
  <c r="Q17" i="34"/>
  <c r="U15" i="34"/>
  <c r="J11" i="34"/>
  <c r="J16" i="34"/>
  <c r="S35" i="2"/>
  <c r="S18" i="2"/>
  <c r="S17" i="2"/>
  <c r="Q16" i="34"/>
  <c r="P17" i="34"/>
  <c r="Q14" i="34"/>
  <c r="O15" i="34"/>
  <c r="T16" i="34"/>
  <c r="U16" i="34" s="1"/>
  <c r="U10" i="34"/>
  <c r="H15" i="34"/>
  <c r="U14" i="34"/>
  <c r="I16" i="34"/>
  <c r="J8" i="34"/>
  <c r="S34" i="2"/>
  <c r="N61" i="48"/>
  <c r="R32" i="46"/>
  <c r="N71" i="36"/>
  <c r="N76" i="36"/>
  <c r="N78" i="36"/>
  <c r="G80" i="36"/>
  <c r="N80" i="36"/>
  <c r="N81" i="36"/>
  <c r="G68" i="36"/>
  <c r="R69" i="36"/>
  <c r="G70" i="36"/>
  <c r="G72" i="36"/>
  <c r="G74" i="36"/>
  <c r="G76" i="36"/>
  <c r="G77" i="36"/>
  <c r="G79" i="36"/>
  <c r="G81" i="36"/>
  <c r="N41" i="36"/>
  <c r="G56" i="36"/>
  <c r="G40" i="36"/>
  <c r="G51" i="36"/>
  <c r="N42" i="36"/>
  <c r="N43" i="36"/>
  <c r="N44" i="36"/>
  <c r="N45" i="36"/>
  <c r="R45" i="36"/>
  <c r="N47" i="36"/>
  <c r="R47" i="36"/>
  <c r="R48" i="36"/>
  <c r="N49" i="36"/>
  <c r="R49" i="36"/>
  <c r="N51" i="36"/>
  <c r="R51" i="36"/>
  <c r="N53" i="36"/>
  <c r="G43" i="36"/>
  <c r="R43" i="36"/>
  <c r="G57" i="36"/>
  <c r="G52" i="36"/>
  <c r="L32" i="36"/>
  <c r="L33" i="36" s="1"/>
  <c r="R33" i="36"/>
  <c r="N11" i="36"/>
  <c r="N12" i="36"/>
  <c r="N16" i="36"/>
  <c r="N17" i="36"/>
  <c r="N19" i="36"/>
  <c r="G8" i="36"/>
  <c r="E33" i="36"/>
  <c r="G15" i="36"/>
  <c r="G16" i="36"/>
  <c r="G17" i="36"/>
  <c r="R18" i="36"/>
  <c r="G19" i="36"/>
  <c r="R21" i="36"/>
  <c r="G22" i="36"/>
  <c r="R25" i="36"/>
  <c r="R26" i="36"/>
  <c r="E96" i="48"/>
  <c r="G61" i="48"/>
  <c r="Q95" i="36"/>
  <c r="F95" i="36"/>
  <c r="G83" i="36"/>
  <c r="D96" i="36"/>
  <c r="N75" i="36"/>
  <c r="N79" i="36"/>
  <c r="N83" i="36"/>
  <c r="N95" i="36"/>
  <c r="R73" i="36"/>
  <c r="G95" i="36"/>
  <c r="E96" i="36"/>
  <c r="N52" i="36"/>
  <c r="M61" i="36"/>
  <c r="R62" i="36"/>
  <c r="G54" i="36"/>
  <c r="R39" i="36"/>
  <c r="R57" i="36"/>
  <c r="R58" i="36"/>
  <c r="D62" i="36"/>
  <c r="G61" i="36"/>
  <c r="E62" i="36"/>
  <c r="Q61" i="36"/>
  <c r="P61" i="36"/>
  <c r="Q32" i="36"/>
  <c r="N24" i="36"/>
  <c r="G13" i="36"/>
  <c r="G14" i="36"/>
  <c r="G27" i="36"/>
  <c r="G29" i="36"/>
  <c r="D33" i="36"/>
  <c r="K33" i="36"/>
  <c r="R8" i="36"/>
  <c r="R9" i="36"/>
  <c r="R10" i="36"/>
  <c r="R12" i="36"/>
  <c r="R22" i="36"/>
  <c r="R23" i="36"/>
  <c r="R24" i="36"/>
  <c r="G32" i="36"/>
  <c r="P32" i="36"/>
  <c r="R32" i="36" s="1"/>
  <c r="F32" i="36"/>
  <c r="N96" i="3"/>
  <c r="N86" i="3"/>
  <c r="N84" i="3"/>
  <c r="N82" i="3"/>
  <c r="G85" i="3"/>
  <c r="G84" i="3"/>
  <c r="G82" i="3"/>
  <c r="G81" i="3"/>
  <c r="M95" i="3"/>
  <c r="N85" i="3"/>
  <c r="N80" i="3"/>
  <c r="N73" i="3"/>
  <c r="R79" i="3"/>
  <c r="R78" i="3"/>
  <c r="R69" i="3"/>
  <c r="R82" i="3"/>
  <c r="F95" i="3"/>
  <c r="D96" i="3"/>
  <c r="G86" i="3"/>
  <c r="R85" i="3"/>
  <c r="R80" i="3"/>
  <c r="R76" i="3"/>
  <c r="R74" i="3"/>
  <c r="R72" i="3"/>
  <c r="R71" i="3"/>
  <c r="R83" i="3"/>
  <c r="G47" i="3"/>
  <c r="R40" i="3"/>
  <c r="R42" i="3"/>
  <c r="G60" i="3"/>
  <c r="G48" i="3"/>
  <c r="G14" i="3"/>
  <c r="R8" i="3"/>
  <c r="G10" i="3"/>
  <c r="R27" i="3"/>
  <c r="R24" i="3"/>
  <c r="R10" i="3"/>
  <c r="N95" i="3"/>
  <c r="N68" i="3"/>
  <c r="N76" i="3"/>
  <c r="G78" i="3"/>
  <c r="R86" i="3"/>
  <c r="G95" i="3"/>
  <c r="G43" i="3"/>
  <c r="N61" i="3"/>
  <c r="R39" i="3"/>
  <c r="R49" i="3"/>
  <c r="E62" i="3"/>
  <c r="N32" i="3"/>
  <c r="G7" i="3"/>
  <c r="G30" i="3"/>
  <c r="G29" i="3"/>
  <c r="G27" i="3"/>
  <c r="G23" i="3"/>
  <c r="G22" i="3"/>
  <c r="G19" i="3"/>
  <c r="G16" i="3"/>
  <c r="G8" i="3"/>
  <c r="R9" i="3"/>
  <c r="R31" i="3"/>
  <c r="R29" i="3"/>
  <c r="R22" i="3"/>
  <c r="R19" i="3"/>
  <c r="D33" i="3"/>
  <c r="G32" i="3"/>
  <c r="P32" i="3"/>
  <c r="I37" i="3"/>
  <c r="S36" i="2"/>
  <c r="R9" i="2"/>
  <c r="S9" i="2" s="1"/>
  <c r="G15" i="34"/>
  <c r="P66" i="3"/>
  <c r="F66" i="3"/>
  <c r="I66" i="3"/>
  <c r="M66" i="3"/>
  <c r="K66" i="3"/>
  <c r="D66" i="3"/>
  <c r="D37" i="3"/>
  <c r="M37" i="3"/>
  <c r="P37" i="3"/>
  <c r="S33" i="2"/>
  <c r="S13" i="2"/>
  <c r="G12" i="2"/>
  <c r="N32" i="48"/>
  <c r="R32" i="48"/>
  <c r="L62" i="48"/>
  <c r="L33" i="48"/>
  <c r="N33" i="48" s="1"/>
  <c r="E33" i="48"/>
  <c r="L33" i="47"/>
  <c r="N61" i="46"/>
  <c r="N32" i="46"/>
  <c r="L33" i="46"/>
  <c r="N33" i="46" s="1"/>
  <c r="E96" i="46"/>
  <c r="D62" i="46"/>
  <c r="L62" i="46"/>
  <c r="D33" i="46"/>
  <c r="L36" i="2" l="1"/>
  <c r="L31" i="2"/>
  <c r="L33" i="2"/>
  <c r="L27" i="2"/>
  <c r="L29" i="2"/>
  <c r="L28" i="2"/>
  <c r="L37" i="2"/>
  <c r="L32" i="2"/>
  <c r="L34" i="2"/>
  <c r="L35" i="2"/>
  <c r="L30" i="2"/>
  <c r="E38" i="2"/>
  <c r="E33" i="2"/>
  <c r="E37" i="2"/>
  <c r="E31" i="2"/>
  <c r="E27" i="2"/>
  <c r="E26" i="2"/>
  <c r="E32" i="2"/>
  <c r="Q38" i="2"/>
  <c r="E34" i="2"/>
  <c r="E28" i="2"/>
  <c r="H28" i="2" s="1"/>
  <c r="E36" i="2"/>
  <c r="E30" i="2"/>
  <c r="E29" i="2"/>
  <c r="L47" i="2"/>
  <c r="L56" i="2"/>
  <c r="L54" i="2"/>
  <c r="E45" i="2"/>
  <c r="H45" i="2" s="1"/>
  <c r="L50" i="2"/>
  <c r="L46" i="2"/>
  <c r="L45" i="2"/>
  <c r="L51" i="2"/>
  <c r="O51" i="2" s="1"/>
  <c r="S31" i="2"/>
  <c r="F46" i="2"/>
  <c r="M27" i="2"/>
  <c r="L55" i="2"/>
  <c r="L52" i="2"/>
  <c r="L49" i="2"/>
  <c r="L53" i="2"/>
  <c r="E55" i="2"/>
  <c r="E56" i="2"/>
  <c r="E50" i="2"/>
  <c r="E48" i="2"/>
  <c r="E54" i="2"/>
  <c r="R61" i="3"/>
  <c r="F51" i="2"/>
  <c r="M7" i="2"/>
  <c r="D62" i="3"/>
  <c r="Q57" i="2"/>
  <c r="E52" i="2"/>
  <c r="E51" i="2"/>
  <c r="E53" i="2"/>
  <c r="E49" i="2"/>
  <c r="E47" i="2"/>
  <c r="M56" i="2"/>
  <c r="F53" i="2"/>
  <c r="H53" i="2" s="1"/>
  <c r="F50" i="2"/>
  <c r="F54" i="2"/>
  <c r="H54" i="2" s="1"/>
  <c r="G57" i="2"/>
  <c r="H46" i="2"/>
  <c r="F47" i="2"/>
  <c r="F48" i="2"/>
  <c r="F49" i="2"/>
  <c r="H49" i="2" s="1"/>
  <c r="F56" i="2"/>
  <c r="F52" i="2"/>
  <c r="F55" i="2"/>
  <c r="H55" i="2" s="1"/>
  <c r="M26" i="2"/>
  <c r="O26" i="2" s="1"/>
  <c r="O35" i="2"/>
  <c r="L13" i="2"/>
  <c r="R57" i="2"/>
  <c r="L8" i="2"/>
  <c r="M15" i="2"/>
  <c r="L7" i="2"/>
  <c r="E14" i="2"/>
  <c r="E17" i="2"/>
  <c r="N33" i="3"/>
  <c r="M31" i="2"/>
  <c r="N38" i="2"/>
  <c r="M8" i="2"/>
  <c r="O8" i="2" s="1"/>
  <c r="L12" i="2"/>
  <c r="L17" i="2"/>
  <c r="L18" i="2"/>
  <c r="F7" i="2"/>
  <c r="E7" i="2"/>
  <c r="R95" i="3"/>
  <c r="F36" i="2"/>
  <c r="H36" i="2" s="1"/>
  <c r="M10" i="2"/>
  <c r="M11" i="2"/>
  <c r="M17" i="2"/>
  <c r="O17" i="2" s="1"/>
  <c r="L9" i="2"/>
  <c r="L11" i="2"/>
  <c r="L15" i="2"/>
  <c r="L14" i="2"/>
  <c r="N19" i="2"/>
  <c r="L10" i="2"/>
  <c r="R32" i="3"/>
  <c r="M34" i="2"/>
  <c r="O34" i="2" s="1"/>
  <c r="M36" i="2"/>
  <c r="M32" i="2"/>
  <c r="M37" i="2"/>
  <c r="M30" i="2"/>
  <c r="O30" i="2" s="1"/>
  <c r="M29" i="2"/>
  <c r="O16" i="2"/>
  <c r="F37" i="2"/>
  <c r="H37" i="2" s="1"/>
  <c r="R38" i="2"/>
  <c r="S38" i="2" s="1"/>
  <c r="F35" i="2"/>
  <c r="H35" i="2" s="1"/>
  <c r="F33" i="2"/>
  <c r="H33" i="2" s="1"/>
  <c r="M12" i="2"/>
  <c r="M9" i="2"/>
  <c r="M18" i="2"/>
  <c r="F13" i="2"/>
  <c r="M14" i="2"/>
  <c r="M13" i="2"/>
  <c r="F17" i="2"/>
  <c r="R19" i="2"/>
  <c r="F12" i="2"/>
  <c r="F18" i="2"/>
  <c r="F11" i="2"/>
  <c r="F14" i="2"/>
  <c r="F8" i="2"/>
  <c r="F15" i="2"/>
  <c r="R95" i="36"/>
  <c r="M49" i="2"/>
  <c r="F34" i="2"/>
  <c r="F26" i="2"/>
  <c r="F38" i="2"/>
  <c r="F32" i="2"/>
  <c r="G38" i="2"/>
  <c r="F27" i="2"/>
  <c r="F31" i="2"/>
  <c r="H31" i="2" s="1"/>
  <c r="F29" i="2"/>
  <c r="F30" i="2"/>
  <c r="E15" i="2"/>
  <c r="E18" i="2"/>
  <c r="E13" i="2"/>
  <c r="E11" i="2"/>
  <c r="F10" i="2"/>
  <c r="H10" i="2" s="1"/>
  <c r="F9" i="2"/>
  <c r="M55" i="2"/>
  <c r="M48" i="2"/>
  <c r="O48" i="2" s="1"/>
  <c r="M52" i="2"/>
  <c r="M54" i="2"/>
  <c r="M47" i="2"/>
  <c r="M46" i="2"/>
  <c r="N57" i="2"/>
  <c r="M53" i="2"/>
  <c r="M45" i="2"/>
  <c r="S50" i="2"/>
  <c r="M50" i="2"/>
  <c r="M33" i="2"/>
  <c r="G19" i="2"/>
  <c r="E9" i="2"/>
  <c r="E16" i="2"/>
  <c r="H16" i="2" s="1"/>
  <c r="E8" i="2"/>
  <c r="E12" i="2"/>
  <c r="Q19" i="2"/>
  <c r="M28" i="2"/>
  <c r="N32" i="36"/>
  <c r="R61" i="36"/>
  <c r="O28" i="2" l="1"/>
  <c r="O33" i="2"/>
  <c r="H29" i="2"/>
  <c r="H27" i="2"/>
  <c r="H32" i="2"/>
  <c r="O36" i="2"/>
  <c r="O31" i="2"/>
  <c r="O27" i="2"/>
  <c r="O29" i="2"/>
  <c r="L38" i="2"/>
  <c r="O32" i="2"/>
  <c r="H38" i="2"/>
  <c r="O37" i="2"/>
  <c r="H26" i="2"/>
  <c r="O47" i="2"/>
  <c r="H34" i="2"/>
  <c r="H30" i="2"/>
  <c r="O13" i="2"/>
  <c r="O56" i="2"/>
  <c r="O54" i="2"/>
  <c r="H17" i="2"/>
  <c r="O50" i="2"/>
  <c r="O52" i="2"/>
  <c r="O9" i="2"/>
  <c r="H14" i="2"/>
  <c r="S57" i="2"/>
  <c r="O46" i="2"/>
  <c r="L57" i="2"/>
  <c r="O45" i="2"/>
  <c r="H50" i="2"/>
  <c r="O7" i="2"/>
  <c r="O53" i="2"/>
  <c r="O55" i="2"/>
  <c r="O49" i="2"/>
  <c r="H56" i="2"/>
  <c r="H48" i="2"/>
  <c r="E57" i="2"/>
  <c r="H52" i="2"/>
  <c r="H51" i="2"/>
  <c r="F57" i="2"/>
  <c r="H47" i="2"/>
  <c r="O18" i="2"/>
  <c r="O12" i="2"/>
  <c r="O11" i="2"/>
  <c r="L19" i="2"/>
  <c r="O15" i="2"/>
  <c r="H9" i="2"/>
  <c r="H11" i="2"/>
  <c r="H7" i="2"/>
  <c r="O14" i="2"/>
  <c r="O10" i="2"/>
  <c r="S19" i="2"/>
  <c r="F19" i="2"/>
  <c r="H18" i="2"/>
  <c r="H12" i="2"/>
  <c r="H13" i="2"/>
  <c r="M19" i="2"/>
  <c r="O19" i="2" s="1"/>
  <c r="H15" i="2"/>
  <c r="H8" i="2"/>
  <c r="M57" i="2"/>
  <c r="M38" i="2"/>
  <c r="E19" i="2"/>
  <c r="M95" i="46" l="1"/>
  <c r="K95" i="46"/>
  <c r="N95" i="46" s="1"/>
  <c r="P95" i="46"/>
  <c r="R95" i="46" s="1"/>
</calcChain>
</file>

<file path=xl/sharedStrings.xml><?xml version="1.0" encoding="utf-8"?>
<sst xmlns="http://schemas.openxmlformats.org/spreadsheetml/2006/main" count="1664" uniqueCount="225">
  <si>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</si>
  <si>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</si>
  <si>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</si>
  <si>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</si>
  <si>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</si>
  <si>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</si>
  <si>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</si>
  <si>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</si>
  <si>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</si>
  <si>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</si>
  <si>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</si>
  <si>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</si>
  <si>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</si>
  <si>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</si>
  <si>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Taxa de Variação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</si>
  <si>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</si>
  <si>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</si>
  <si>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</si>
  <si>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</si>
  <si>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</si>
  <si>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</si>
  <si>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</si>
  <si>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</si>
  <si>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</si>
  <si>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</si>
  <si>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</si>
  <si>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</si>
  <si>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</si>
  <si>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</si>
  <si>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</si>
  <si>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</si>
  <si>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</si>
  <si>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</si>
  <si>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</si>
  <si>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Evolução das Exportações de Vinho com DOP com Destino a uma Seleção de Mercados</t>
  </si>
  <si>
    <t>Evolução das Exportações de Vinho com IGP com Destino a uma Seleção de Mercados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</si>
  <si>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</si>
  <si>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</si>
  <si>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</si>
  <si>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</si>
  <si>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</si>
  <si>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Licoroso com DOP / IGP</t>
  </si>
  <si>
    <t>Vinho (ex-mesa)</t>
  </si>
  <si>
    <t>Vinho com Indicação de Casta</t>
  </si>
  <si>
    <t>Vinho Licoroso sem DOP / IGP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</si>
  <si>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</si>
  <si>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</si>
  <si>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</si>
  <si>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</si>
  <si>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</si>
  <si>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</si>
  <si>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</si>
  <si>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</si>
  <si>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</si>
  <si>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</si>
  <si>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</si>
  <si>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</si>
  <si>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</si>
  <si>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</si>
  <si>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</si>
  <si>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</si>
  <si>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</si>
  <si>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</si>
  <si>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</si>
  <si>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</si>
  <si>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</si>
  <si>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</si>
  <si>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</si>
  <si>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</si>
  <si>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</si>
  <si>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</si>
  <si>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</si>
  <si>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</si>
  <si>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</si>
  <si>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</si>
  <si>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</si>
  <si>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</si>
  <si>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</si>
  <si>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</si>
  <si>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</si>
  <si>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</si>
  <si>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</si>
  <si>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</si>
  <si>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</si>
  <si>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</si>
  <si>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</si>
  <si>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</si>
  <si>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</si>
  <si>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</si>
  <si>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</si>
  <si>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</si>
  <si>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</si>
  <si>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</si>
  <si>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</si>
  <si>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</si>
  <si>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</si>
  <si>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</si>
  <si>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com DOP por Mercado / Acondicionamento</t>
  </si>
  <si>
    <t>Evolução das Exportações de Vinho com DOP + IGP + Vinho (ex-mesa) por Mercado / Acondicionamento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</si>
  <si>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</si>
  <si>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</si>
  <si>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</si>
  <si>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 Licoroso com DOP Porto por Mercado</t>
  </si>
  <si>
    <t>Evolução das Exportações de Vinho Licoroso com DOP Porto com Destino a uma Seleção de Mercados</t>
  </si>
  <si>
    <t>Evolução das Exportações de Vinhos Espumantes e Espumosos com Destino a uma Seleção de Mercados</t>
  </si>
  <si>
    <t>Evolução das Exportações de Vinho Licoroso com DOP Madeira por Mercado</t>
  </si>
  <si>
    <t>Evolução das Exportações de Vinho Licoroso com DOP Madeira com Destino a uma Seleção de Mercados</t>
  </si>
  <si>
    <t>2015 - Ddados definitivos Revistos</t>
  </si>
  <si>
    <t>Evolução das Exportações de Vinho com DOP + Vinho com IGP + Vinho (ex-mesa) com Destino a uma Seleção de Mercados</t>
  </si>
  <si>
    <t>Evolução das Exportações de Vinho com IGP por Mercado / Acondicionamento</t>
  </si>
  <si>
    <t>Ano Móvel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</si>
  <si>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</si>
  <si>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</si>
  <si>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</si>
  <si>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</si>
  <si>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</si>
  <si>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</si>
  <si>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5 - Evolução das Exportações de Vinho (NC 2204) por Mercado / Acondicionamento</t>
  </si>
  <si>
    <t>6 - Evolução das Exportações com Destino a uma Selecção de Mercados</t>
  </si>
  <si>
    <t>7 - Evolução das Exportações de Vinho com DOP + IGP + Vinho ( ex-vinho mesa) por Mercado / Acondicionamento</t>
  </si>
  <si>
    <t>8 - Evolução das Exportações de Vinho com DOP + Vinho com IGP + Vinho (ex-vinho mesa) com Destino a uma Selecção de Mercados</t>
  </si>
  <si>
    <t>9 - Evolução das Exportações de Vinho com DOP por Mercado / Acondicionamento</t>
  </si>
  <si>
    <t>10- Evolução das Exportações de Vinho com DOP com Destino a uma Selecção de Mercados</t>
  </si>
  <si>
    <t>11 - Evolução das Exportações de Vinho com IGP por Mercado / Acondicionamento</t>
  </si>
  <si>
    <t>12 - Evolução das Exportações de Vinho com IGP com Destino a uma Seleção de Mercados</t>
  </si>
  <si>
    <t>13 - Evolução das Exportações de Vinho ( ex-vinho mesa) por Mercado / Acondicionamento</t>
  </si>
  <si>
    <t>14- Evolução das Exportações de Vinho (ex-vinho mesa) com Destino a uma Seleção de Mercados</t>
  </si>
  <si>
    <t>15. Evolução das Exportações de Vinhos Espumantes e Espumosos por Mercado</t>
  </si>
  <si>
    <t>16. Evolução das Exportações de Vinhos Espumantes e Espumosos com Destino a uma Seleção de Mercados</t>
  </si>
  <si>
    <t>17. Evolução das Exportações de Vinho Licoroso com DOP Porto por Mercado</t>
  </si>
  <si>
    <t>18. Evolução das Exportações de Vinho Licoroso com DOP Porto com Destino a uma Seleção de Mercados</t>
  </si>
  <si>
    <t>19. Evolução das Exportações de Vinho Licoroso com DOP Madeira por Mercado</t>
  </si>
  <si>
    <t>20. Evolução das Exportações de Vinho Licoroso com DOP Madeira com Destino a uma Seleção de Mercados</t>
  </si>
  <si>
    <t>1 - Evolução Recente da Balança Comercial (1.000 €)</t>
  </si>
  <si>
    <t>D       2019/2018</t>
  </si>
  <si>
    <t>2019/2018</t>
  </si>
  <si>
    <t>2019 /2018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</si>
  <si>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2019 / 2018</t>
    </r>
  </si>
  <si>
    <r>
      <t xml:space="preserve">D </t>
    </r>
    <r>
      <rPr>
        <b/>
        <sz val="11"/>
        <color indexed="9"/>
        <rFont val="Calibri"/>
        <family val="2"/>
      </rPr>
      <t>2019/ 2018</t>
    </r>
  </si>
  <si>
    <r>
      <t xml:space="preserve">D </t>
    </r>
    <r>
      <rPr>
        <b/>
        <sz val="11"/>
        <color indexed="9"/>
        <rFont val="Calibri"/>
        <family val="2"/>
      </rPr>
      <t>2019 / 2018</t>
    </r>
  </si>
  <si>
    <t>E.U.AMERICA</t>
  </si>
  <si>
    <t>CANADA</t>
  </si>
  <si>
    <t>ANGOLA</t>
  </si>
  <si>
    <t>BRASIL</t>
  </si>
  <si>
    <t>SUICA</t>
  </si>
  <si>
    <t>CHINA</t>
  </si>
  <si>
    <t>FEDERAÇÃO RUSSA</t>
  </si>
  <si>
    <t>NORUEGA</t>
  </si>
  <si>
    <t>JAPAO</t>
  </si>
  <si>
    <t>PAISES PT N/ DETERM.</t>
  </si>
  <si>
    <t>GUINE BISSAU</t>
  </si>
  <si>
    <t>S.TOME PRINCIPE</t>
  </si>
  <si>
    <t>CABO VERDE</t>
  </si>
  <si>
    <t>HONG-KONG</t>
  </si>
  <si>
    <t>MOCAMBIQUE</t>
  </si>
  <si>
    <t>COREIA DO SUL</t>
  </si>
  <si>
    <t>SINGAPURA</t>
  </si>
  <si>
    <t>UCRANIA</t>
  </si>
  <si>
    <t>TIMOR LESTE</t>
  </si>
  <si>
    <t>QUENIA</t>
  </si>
  <si>
    <t>RUANDA</t>
  </si>
  <si>
    <t>NIGERIA</t>
  </si>
  <si>
    <t>CATAR</t>
  </si>
  <si>
    <t>PROV/ABAST.BORDO PT</t>
  </si>
  <si>
    <t>GUINE</t>
  </si>
  <si>
    <t>2018 - Dados preliminares 3ª revisão</t>
  </si>
  <si>
    <t>2017 - Dados Definitivos</t>
  </si>
  <si>
    <t>FRANCA</t>
  </si>
  <si>
    <t>REINO UNIDO</t>
  </si>
  <si>
    <t>BELGICA</t>
  </si>
  <si>
    <t>ALEMANHA</t>
  </si>
  <si>
    <t>PAISES BAIXOS</t>
  </si>
  <si>
    <t>POLONIA</t>
  </si>
  <si>
    <t>SUECIA</t>
  </si>
  <si>
    <t>DINAMARCA</t>
  </si>
  <si>
    <t>ESPANHA</t>
  </si>
  <si>
    <t>LUXEMBURGO</t>
  </si>
  <si>
    <t>MACAU</t>
  </si>
  <si>
    <t>FINLANDIA</t>
  </si>
  <si>
    <t>ITALIA</t>
  </si>
  <si>
    <t>EMIRATOS ARABES</t>
  </si>
  <si>
    <t>REP. CHECA</t>
  </si>
  <si>
    <t>LETONIA</t>
  </si>
  <si>
    <t>AUSTRIA</t>
  </si>
  <si>
    <t>IRLANDA</t>
  </si>
  <si>
    <t>ESTONIA</t>
  </si>
  <si>
    <t>LITUANIA</t>
  </si>
  <si>
    <t>ROMENIA</t>
  </si>
  <si>
    <t>CHIPRE</t>
  </si>
  <si>
    <t>PROV/ABAST.BORDO UE</t>
  </si>
  <si>
    <t>ESLOVENIA</t>
  </si>
  <si>
    <t>AUSTRALIA</t>
  </si>
  <si>
    <t>SUAZILANDIA</t>
  </si>
  <si>
    <t>NOVA ZELANDIA</t>
  </si>
  <si>
    <t>MEXICO</t>
  </si>
  <si>
    <t>ANDORRA</t>
  </si>
  <si>
    <t>TURQUIA</t>
  </si>
  <si>
    <t>COLOMBIA</t>
  </si>
  <si>
    <t>GANA</t>
  </si>
  <si>
    <t>COSTA DO MARFIM</t>
  </si>
  <si>
    <t>FILIPINAS</t>
  </si>
  <si>
    <t>HUNGRIA</t>
  </si>
  <si>
    <t>BULGARIA</t>
  </si>
  <si>
    <t>MALTA</t>
  </si>
  <si>
    <t>PARAGUAI</t>
  </si>
  <si>
    <t>URUGUAI</t>
  </si>
  <si>
    <t>AFRICA DO SUL</t>
  </si>
  <si>
    <t>ISRAEL</t>
  </si>
  <si>
    <t>BIELORRUSSIA</t>
  </si>
  <si>
    <t>REP. ESLOVACA</t>
  </si>
  <si>
    <t>TAIWAN</t>
  </si>
  <si>
    <t>ZAIRE</t>
  </si>
  <si>
    <t>MARROCOS</t>
  </si>
  <si>
    <t>INDIA</t>
  </si>
  <si>
    <t>GRECIA</t>
  </si>
  <si>
    <t>ISLANDIA</t>
  </si>
  <si>
    <t>2007/2018</t>
  </si>
  <si>
    <r>
      <t>Abril 2019</t>
    </r>
    <r>
      <rPr>
        <b/>
        <i/>
        <sz val="12"/>
        <color rgb="FF002060"/>
        <rFont val="Calibri"/>
        <family val="2"/>
      </rPr>
      <t xml:space="preserve"> vs</t>
    </r>
    <r>
      <rPr>
        <b/>
        <sz val="12"/>
        <color rgb="FF002060"/>
        <rFont val="Calibri"/>
        <family val="2"/>
      </rPr>
      <t xml:space="preserve"> Abril 2018</t>
    </r>
  </si>
  <si>
    <t>Jan.-abril</t>
  </si>
  <si>
    <t>maio 17 a abril 18</t>
  </si>
  <si>
    <t>maio 18  a abril 19</t>
  </si>
  <si>
    <t>jan. - abril</t>
  </si>
  <si>
    <t>jan.-abril</t>
  </si>
  <si>
    <t>VENEZUELA</t>
  </si>
  <si>
    <t>janeiro-abril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</si>
</sst>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.0%"/>
  </numFmts>
  <fonts count="18" x14ac:knownFonts="1">
    <font>
      <sz val="11"/>
      <color theme="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b/>
      <i/>
      <sz val="12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97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 style="medium">
        <color theme="8" tint="-0.24994659260841701"/>
      </right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applyBorder="1"/>
    <xf numFmtId="0" fontId="7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0" fontId="9" fillId="0" borderId="0" xfId="0" applyFont="1" applyBorder="1"/>
    <xf numFmtId="0" fontId="10" fillId="0" borderId="0" xfId="0" applyFont="1"/>
    <xf numFmtId="0" fontId="6" fillId="0" borderId="0" xfId="1"/>
    <xf numFmtId="0" fontId="0" fillId="0" borderId="0" xfId="0" applyFill="1" applyBorder="1"/>
    <xf numFmtId="0" fontId="9" fillId="0" borderId="0" xfId="0" applyFont="1"/>
    <xf numFmtId="0" fontId="0" fillId="0" borderId="0" xfId="0" applyAlignment="1">
      <alignment vertical="top" wrapText="1"/>
    </xf>
    <xf numFmtId="0" fontId="11" fillId="0" borderId="0" xfId="0" applyFont="1"/>
    <xf numFmtId="0" fontId="7" fillId="0" borderId="0" xfId="0" applyFont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7" fillId="0" borderId="6" xfId="0" applyFont="1" applyBorder="1"/>
    <xf numFmtId="0" fontId="7" fillId="0" borderId="7" xfId="0" applyFont="1" applyBorder="1"/>
    <xf numFmtId="164" fontId="7" fillId="0" borderId="7" xfId="0" applyNumberFormat="1" applyFont="1" applyBorder="1"/>
    <xf numFmtId="0" fontId="9" fillId="0" borderId="9" xfId="0" applyFont="1" applyBorder="1"/>
    <xf numFmtId="0" fontId="8" fillId="2" borderId="2" xfId="0" applyFont="1" applyFill="1" applyBorder="1" applyAlignment="1">
      <alignment horizontal="center"/>
    </xf>
    <xf numFmtId="3" fontId="7" fillId="0" borderId="6" xfId="0" applyNumberFormat="1" applyFont="1" applyBorder="1"/>
    <xf numFmtId="3" fontId="7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9" fillId="0" borderId="12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164" fontId="7" fillId="0" borderId="6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0" fontId="9" fillId="0" borderId="12" xfId="0" applyFont="1" applyBorder="1"/>
    <xf numFmtId="164" fontId="9" fillId="0" borderId="12" xfId="0" applyNumberFormat="1" applyFont="1" applyBorder="1"/>
    <xf numFmtId="2" fontId="7" fillId="0" borderId="3" xfId="0" applyNumberFormat="1" applyFont="1" applyBorder="1"/>
    <xf numFmtId="0" fontId="8" fillId="2" borderId="3" xfId="0" applyFont="1" applyFill="1" applyBorder="1" applyAlignment="1">
      <alignment horizontal="center"/>
    </xf>
    <xf numFmtId="6" fontId="8" fillId="2" borderId="4" xfId="0" applyNumberFormat="1" applyFont="1" applyFill="1" applyBorder="1" applyAlignment="1">
      <alignment horizontal="center"/>
    </xf>
    <xf numFmtId="2" fontId="0" fillId="0" borderId="2" xfId="0" applyNumberFormat="1" applyFont="1" applyBorder="1"/>
    <xf numFmtId="2" fontId="0" fillId="0" borderId="0" xfId="0" applyNumberFormat="1" applyFont="1" applyBorder="1"/>
    <xf numFmtId="2" fontId="7" fillId="0" borderId="6" xfId="0" applyNumberFormat="1" applyFont="1" applyBorder="1"/>
    <xf numFmtId="0" fontId="3" fillId="0" borderId="0" xfId="0" applyFont="1"/>
    <xf numFmtId="3" fontId="9" fillId="0" borderId="2" xfId="0" applyNumberFormat="1" applyFont="1" applyBorder="1"/>
    <xf numFmtId="164" fontId="9" fillId="0" borderId="15" xfId="0" applyNumberFormat="1" applyFont="1" applyBorder="1"/>
    <xf numFmtId="164" fontId="9" fillId="0" borderId="2" xfId="0" applyNumberFormat="1" applyFont="1" applyBorder="1"/>
    <xf numFmtId="0" fontId="0" fillId="0" borderId="15" xfId="0" applyBorder="1"/>
    <xf numFmtId="0" fontId="9" fillId="0" borderId="16" xfId="0" applyFont="1" applyBorder="1"/>
    <xf numFmtId="3" fontId="9" fillId="0" borderId="15" xfId="0" applyNumberFormat="1" applyFont="1" applyBorder="1"/>
    <xf numFmtId="164" fontId="0" fillId="0" borderId="15" xfId="0" applyNumberFormat="1" applyBorder="1"/>
    <xf numFmtId="2" fontId="0" fillId="0" borderId="2" xfId="0" applyNumberFormat="1" applyBorder="1"/>
    <xf numFmtId="2" fontId="0" fillId="0" borderId="12" xfId="0" applyNumberFormat="1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9" fontId="7" fillId="0" borderId="7" xfId="0" applyNumberFormat="1" applyFont="1" applyBorder="1"/>
    <xf numFmtId="3" fontId="0" fillId="0" borderId="19" xfId="0" applyNumberFormat="1" applyBorder="1"/>
    <xf numFmtId="164" fontId="0" fillId="0" borderId="20" xfId="0" applyNumberFormat="1" applyBorder="1"/>
    <xf numFmtId="3" fontId="7" fillId="0" borderId="6" xfId="0" applyNumberFormat="1" applyFont="1" applyFill="1" applyBorder="1"/>
    <xf numFmtId="2" fontId="0" fillId="0" borderId="2" xfId="0" applyNumberFormat="1" applyBorder="1" applyAlignment="1">
      <alignment horizontal="center"/>
    </xf>
    <xf numFmtId="164" fontId="0" fillId="0" borderId="19" xfId="0" applyNumberFormat="1" applyBorder="1"/>
    <xf numFmtId="2" fontId="0" fillId="0" borderId="19" xfId="0" applyNumberFormat="1" applyBorder="1" applyAlignment="1">
      <alignment horizontal="center"/>
    </xf>
    <xf numFmtId="0" fontId="0" fillId="0" borderId="0" xfId="0" applyAlignment="1"/>
    <xf numFmtId="0" fontId="8" fillId="2" borderId="2" xfId="0" applyFont="1" applyFill="1" applyBorder="1" applyAlignment="1">
      <alignment horizontal="center"/>
    </xf>
    <xf numFmtId="0" fontId="7" fillId="0" borderId="0" xfId="0" applyFont="1" applyFill="1" applyBorder="1"/>
    <xf numFmtId="0" fontId="13" fillId="0" borderId="0" xfId="0" applyFont="1"/>
    <xf numFmtId="2" fontId="7" fillId="0" borderId="12" xfId="0" applyNumberFormat="1" applyFont="1" applyBorder="1"/>
    <xf numFmtId="2" fontId="7" fillId="0" borderId="9" xfId="0" applyNumberFormat="1" applyFont="1" applyBorder="1"/>
    <xf numFmtId="164" fontId="9" fillId="0" borderId="9" xfId="0" applyNumberFormat="1" applyFont="1" applyBorder="1"/>
    <xf numFmtId="0" fontId="9" fillId="0" borderId="0" xfId="0" applyFont="1" applyFill="1" applyBorder="1"/>
    <xf numFmtId="0" fontId="9" fillId="0" borderId="2" xfId="0" applyFont="1" applyBorder="1"/>
    <xf numFmtId="164" fontId="9" fillId="0" borderId="0" xfId="0" applyNumberFormat="1" applyFont="1" applyBorder="1"/>
    <xf numFmtId="0" fontId="7" fillId="0" borderId="4" xfId="0" applyFont="1" applyBorder="1"/>
    <xf numFmtId="3" fontId="7" fillId="0" borderId="3" xfId="0" applyNumberFormat="1" applyFont="1" applyBorder="1"/>
    <xf numFmtId="164" fontId="7" fillId="0" borderId="3" xfId="0" applyNumberFormat="1" applyFont="1" applyBorder="1"/>
    <xf numFmtId="164" fontId="4" fillId="0" borderId="1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2" fontId="0" fillId="0" borderId="10" xfId="0" applyNumberFormat="1" applyBorder="1"/>
    <xf numFmtId="2" fontId="0" fillId="0" borderId="3" xfId="0" applyNumberFormat="1" applyBorder="1"/>
    <xf numFmtId="164" fontId="4" fillId="0" borderId="24" xfId="0" applyNumberFormat="1" applyFont="1" applyFill="1" applyBorder="1" applyAlignment="1"/>
    <xf numFmtId="164" fontId="4" fillId="0" borderId="25" xfId="0" applyNumberFormat="1" applyFont="1" applyFill="1" applyBorder="1" applyAlignment="1"/>
    <xf numFmtId="164" fontId="4" fillId="0" borderId="26" xfId="0" applyNumberFormat="1" applyFont="1" applyFill="1" applyBorder="1" applyAlignment="1"/>
    <xf numFmtId="164" fontId="4" fillId="0" borderId="27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4" fillId="0" borderId="12" xfId="0" applyNumberFormat="1" applyFont="1" applyFill="1" applyBorder="1" applyAlignment="1"/>
    <xf numFmtId="164" fontId="4" fillId="0" borderId="10" xfId="0" applyNumberFormat="1" applyFont="1" applyFill="1" applyBorder="1" applyAlignment="1"/>
    <xf numFmtId="164" fontId="4" fillId="0" borderId="3" xfId="0" applyNumberFormat="1" applyFont="1" applyFill="1" applyBorder="1" applyAlignment="1"/>
    <xf numFmtId="0" fontId="0" fillId="0" borderId="4" xfId="0" applyBorder="1" applyAlignment="1"/>
    <xf numFmtId="164" fontId="4" fillId="0" borderId="18" xfId="0" applyNumberFormat="1" applyFont="1" applyFill="1" applyBorder="1" applyAlignment="1"/>
    <xf numFmtId="164" fontId="4" fillId="0" borderId="23" xfId="0" applyNumberFormat="1" applyFont="1" applyFill="1" applyBorder="1" applyAlignment="1"/>
    <xf numFmtId="164" fontId="4" fillId="0" borderId="29" xfId="0" applyNumberFormat="1" applyFont="1" applyFill="1" applyBorder="1" applyAlignment="1"/>
    <xf numFmtId="164" fontId="4" fillId="0" borderId="17" xfId="0" applyNumberFormat="1" applyFont="1" applyFill="1" applyBorder="1" applyAlignment="1"/>
    <xf numFmtId="0" fontId="7" fillId="0" borderId="1" xfId="0" applyFont="1" applyBorder="1" applyAlignment="1">
      <alignment horizontal="center"/>
    </xf>
    <xf numFmtId="164" fontId="4" fillId="0" borderId="6" xfId="0" applyNumberFormat="1" applyFont="1" applyFill="1" applyBorder="1" applyAlignment="1"/>
    <xf numFmtId="164" fontId="4" fillId="0" borderId="30" xfId="0" applyNumberFormat="1" applyFont="1" applyFill="1" applyBorder="1" applyAlignment="1"/>
    <xf numFmtId="164" fontId="4" fillId="0" borderId="31" xfId="0" applyNumberFormat="1" applyFont="1" applyFill="1" applyBorder="1" applyAlignment="1"/>
    <xf numFmtId="164" fontId="4" fillId="0" borderId="32" xfId="0" applyNumberFormat="1" applyFont="1" applyFill="1" applyBorder="1" applyAlignment="1"/>
    <xf numFmtId="164" fontId="4" fillId="0" borderId="33" xfId="0" applyNumberFormat="1" applyFont="1" applyFill="1" applyBorder="1" applyAlignment="1"/>
    <xf numFmtId="164" fontId="4" fillId="0" borderId="34" xfId="0" applyNumberFormat="1" applyFont="1" applyFill="1" applyBorder="1" applyAlignment="1"/>
    <xf numFmtId="164" fontId="4" fillId="0" borderId="35" xfId="0" applyNumberFormat="1" applyFont="1" applyFill="1" applyBorder="1" applyAlignment="1"/>
    <xf numFmtId="164" fontId="4" fillId="0" borderId="28" xfId="0" applyNumberFormat="1" applyFont="1" applyFill="1" applyBorder="1" applyAlignment="1"/>
    <xf numFmtId="2" fontId="7" fillId="0" borderId="4" xfId="0" applyNumberFormat="1" applyFont="1" applyBorder="1"/>
    <xf numFmtId="2" fontId="0" fillId="0" borderId="12" xfId="0" applyNumberFormat="1" applyFont="1" applyBorder="1"/>
    <xf numFmtId="2" fontId="0" fillId="0" borderId="9" xfId="0" applyNumberFormat="1" applyFont="1" applyBorder="1"/>
    <xf numFmtId="2" fontId="8" fillId="0" borderId="3" xfId="0" applyNumberFormat="1" applyFont="1" applyBorder="1"/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7" fillId="0" borderId="7" xfId="0" applyNumberFormat="1" applyFont="1" applyBorder="1"/>
    <xf numFmtId="0" fontId="0" fillId="0" borderId="9" xfId="0" applyBorder="1" applyAlignment="1">
      <alignment horizontal="left" indent="1"/>
    </xf>
    <xf numFmtId="0" fontId="0" fillId="0" borderId="9" xfId="0" applyBorder="1"/>
    <xf numFmtId="0" fontId="7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9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4" fillId="0" borderId="6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2" fontId="8" fillId="0" borderId="10" xfId="0" applyNumberFormat="1" applyFont="1" applyBorder="1"/>
    <xf numFmtId="2" fontId="7" fillId="0" borderId="11" xfId="0" applyNumberFormat="1" applyFont="1" applyBorder="1"/>
    <xf numFmtId="164" fontId="8" fillId="0" borderId="2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2" fontId="8" fillId="0" borderId="19" xfId="0" applyNumberFormat="1" applyFont="1" applyBorder="1"/>
    <xf numFmtId="2" fontId="7" fillId="0" borderId="20" xfId="0" applyNumberFormat="1" applyFont="1" applyBorder="1"/>
    <xf numFmtId="164" fontId="8" fillId="0" borderId="28" xfId="0" applyNumberFormat="1" applyFont="1" applyFill="1" applyBorder="1" applyAlignment="1">
      <alignment horizontal="center"/>
    </xf>
    <xf numFmtId="2" fontId="7" fillId="0" borderId="22" xfId="0" applyNumberFormat="1" applyFont="1" applyBorder="1"/>
    <xf numFmtId="2" fontId="7" fillId="0" borderId="21" xfId="0" applyNumberFormat="1" applyFont="1" applyBorder="1"/>
    <xf numFmtId="164" fontId="4" fillId="0" borderId="37" xfId="0" applyNumberFormat="1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20" xfId="0" applyBorder="1"/>
    <xf numFmtId="0" fontId="5" fillId="0" borderId="0" xfId="0" applyFont="1" applyBorder="1"/>
    <xf numFmtId="0" fontId="5" fillId="0" borderId="0" xfId="0" applyFont="1"/>
    <xf numFmtId="164" fontId="4" fillId="0" borderId="1" xfId="0" applyNumberFormat="1" applyFont="1" applyFill="1" applyBorder="1" applyAlignment="1"/>
    <xf numFmtId="164" fontId="4" fillId="0" borderId="7" xfId="0" applyNumberFormat="1" applyFont="1" applyFill="1" applyBorder="1" applyAlignment="1"/>
    <xf numFmtId="164" fontId="0" fillId="0" borderId="43" xfId="0" applyNumberFormat="1" applyBorder="1"/>
    <xf numFmtId="0" fontId="0" fillId="0" borderId="46" xfId="0" applyBorder="1"/>
    <xf numFmtId="3" fontId="5" fillId="0" borderId="0" xfId="0" applyNumberFormat="1" applyFont="1"/>
    <xf numFmtId="0" fontId="0" fillId="0" borderId="44" xfId="0" applyBorder="1"/>
    <xf numFmtId="0" fontId="5" fillId="0" borderId="0" xfId="0" applyFont="1" applyFill="1"/>
    <xf numFmtId="6" fontId="7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3" fontId="5" fillId="0" borderId="0" xfId="0" applyNumberFormat="1" applyFont="1" applyFill="1"/>
    <xf numFmtId="4" fontId="0" fillId="0" borderId="0" xfId="0" applyNumberFormat="1" applyBorder="1"/>
    <xf numFmtId="0" fontId="0" fillId="0" borderId="4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8" fillId="0" borderId="7" xfId="0" applyFont="1" applyFill="1" applyBorder="1" applyAlignment="1">
      <alignment horizontal="center"/>
    </xf>
    <xf numFmtId="0" fontId="5" fillId="0" borderId="0" xfId="0" applyFont="1" applyBorder="1" applyAlignment="1"/>
    <xf numFmtId="3" fontId="0" fillId="0" borderId="33" xfId="0" applyNumberFormat="1" applyBorder="1" applyAlignment="1"/>
    <xf numFmtId="3" fontId="0" fillId="0" borderId="24" xfId="0" applyNumberFormat="1" applyBorder="1" applyAlignment="1"/>
    <xf numFmtId="164" fontId="0" fillId="0" borderId="47" xfId="0" applyNumberFormat="1" applyBorder="1" applyAlignment="1"/>
    <xf numFmtId="3" fontId="0" fillId="0" borderId="32" xfId="0" applyNumberFormat="1" applyBorder="1" applyAlignment="1"/>
    <xf numFmtId="3" fontId="0" fillId="0" borderId="48" xfId="0" applyNumberFormat="1" applyBorder="1" applyAlignment="1"/>
    <xf numFmtId="164" fontId="0" fillId="0" borderId="34" xfId="0" applyNumberFormat="1" applyBorder="1" applyAlignment="1"/>
    <xf numFmtId="164" fontId="4" fillId="0" borderId="49" xfId="0" applyNumberFormat="1" applyFont="1" applyFill="1" applyBorder="1" applyAlignment="1"/>
    <xf numFmtId="0" fontId="0" fillId="0" borderId="36" xfId="0" applyBorder="1" applyAlignment="1"/>
    <xf numFmtId="164" fontId="4" fillId="0" borderId="50" xfId="0" applyNumberFormat="1" applyFont="1" applyFill="1" applyBorder="1" applyAlignment="1"/>
    <xf numFmtId="3" fontId="0" fillId="0" borderId="2" xfId="0" applyNumberFormat="1" applyBorder="1" applyAlignment="1"/>
    <xf numFmtId="3" fontId="0" fillId="0" borderId="49" xfId="0" applyNumberFormat="1" applyBorder="1" applyAlignment="1"/>
    <xf numFmtId="164" fontId="0" fillId="0" borderId="44" xfId="0" applyNumberFormat="1" applyBorder="1" applyAlignment="1"/>
    <xf numFmtId="164" fontId="0" fillId="0" borderId="45" xfId="0" applyNumberFormat="1" applyBorder="1" applyAlignment="1"/>
    <xf numFmtId="164" fontId="0" fillId="0" borderId="43" xfId="0" applyNumberFormat="1" applyBorder="1" applyAlignment="1"/>
    <xf numFmtId="0" fontId="8" fillId="2" borderId="38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/>
    </xf>
    <xf numFmtId="0" fontId="8" fillId="2" borderId="53" xfId="0" applyFont="1" applyFill="1" applyBorder="1" applyAlignment="1">
      <alignment horizontal="center" vertical="center"/>
    </xf>
    <xf numFmtId="0" fontId="12" fillId="0" borderId="7" xfId="0" applyFont="1" applyFill="1" applyBorder="1" applyAlignment="1"/>
    <xf numFmtId="6" fontId="7" fillId="0" borderId="0" xfId="0" applyNumberFormat="1" applyFont="1" applyAlignment="1"/>
    <xf numFmtId="0" fontId="12" fillId="0" borderId="0" xfId="0" applyFont="1" applyFill="1" applyBorder="1" applyAlignment="1"/>
    <xf numFmtId="0" fontId="12" fillId="2" borderId="62" xfId="0" applyFont="1" applyFill="1" applyBorder="1" applyAlignment="1">
      <alignment horizontal="center"/>
    </xf>
    <xf numFmtId="0" fontId="8" fillId="2" borderId="63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6" fontId="8" fillId="2" borderId="0" xfId="0" applyNumberFormat="1" applyFont="1" applyFill="1" applyBorder="1" applyAlignment="1">
      <alignment horizontal="center"/>
    </xf>
    <xf numFmtId="0" fontId="8" fillId="2" borderId="78" xfId="0" applyFont="1" applyFill="1" applyBorder="1" applyAlignment="1">
      <alignment horizontal="center"/>
    </xf>
    <xf numFmtId="0" fontId="8" fillId="2" borderId="79" xfId="0" applyFont="1" applyFill="1" applyBorder="1" applyAlignment="1">
      <alignment horizontal="center"/>
    </xf>
    <xf numFmtId="0" fontId="8" fillId="2" borderId="82" xfId="0" applyFont="1" applyFill="1" applyBorder="1" applyAlignment="1">
      <alignment horizontal="center"/>
    </xf>
    <xf numFmtId="0" fontId="8" fillId="2" borderId="83" xfId="0" applyFont="1" applyFill="1" applyBorder="1" applyAlignment="1">
      <alignment horizontal="center"/>
    </xf>
    <xf numFmtId="0" fontId="8" fillId="2" borderId="84" xfId="0" applyFont="1" applyFill="1" applyBorder="1" applyAlignment="1">
      <alignment horizontal="center"/>
    </xf>
    <xf numFmtId="3" fontId="0" fillId="0" borderId="24" xfId="0" applyNumberFormat="1" applyBorder="1"/>
    <xf numFmtId="3" fontId="9" fillId="0" borderId="25" xfId="0" applyNumberFormat="1" applyFont="1" applyBorder="1"/>
    <xf numFmtId="3" fontId="9" fillId="0" borderId="24" xfId="0" applyNumberFormat="1" applyFont="1" applyBorder="1"/>
    <xf numFmtId="3" fontId="9" fillId="0" borderId="85" xfId="0" applyNumberFormat="1" applyFont="1" applyBorder="1"/>
    <xf numFmtId="3" fontId="0" fillId="0" borderId="27" xfId="0" applyNumberFormat="1" applyBorder="1"/>
    <xf numFmtId="3" fontId="7" fillId="0" borderId="27" xfId="0" applyNumberFormat="1" applyFont="1" applyBorder="1"/>
    <xf numFmtId="164" fontId="0" fillId="0" borderId="24" xfId="0" applyNumberFormat="1" applyBorder="1"/>
    <xf numFmtId="164" fontId="9" fillId="0" borderId="25" xfId="0" applyNumberFormat="1" applyFont="1" applyBorder="1"/>
    <xf numFmtId="164" fontId="9" fillId="0" borderId="24" xfId="0" applyNumberFormat="1" applyFont="1" applyBorder="1"/>
    <xf numFmtId="164" fontId="9" fillId="0" borderId="85" xfId="0" applyNumberFormat="1" applyFont="1" applyBorder="1"/>
    <xf numFmtId="164" fontId="0" fillId="0" borderId="85" xfId="0" applyNumberFormat="1" applyBorder="1"/>
    <xf numFmtId="164" fontId="0" fillId="0" borderId="27" xfId="0" applyNumberFormat="1" applyBorder="1"/>
    <xf numFmtId="164" fontId="7" fillId="0" borderId="27" xfId="0" applyNumberFormat="1" applyFont="1" applyBorder="1"/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2" borderId="86" xfId="0" applyFont="1" applyFill="1" applyBorder="1" applyAlignment="1">
      <alignment horizontal="center"/>
    </xf>
    <xf numFmtId="3" fontId="7" fillId="0" borderId="31" xfId="0" applyNumberFormat="1" applyFont="1" applyBorder="1"/>
    <xf numFmtId="164" fontId="7" fillId="0" borderId="31" xfId="0" applyNumberFormat="1" applyFont="1" applyBorder="1"/>
    <xf numFmtId="2" fontId="7" fillId="0" borderId="31" xfId="0" applyNumberFormat="1" applyFont="1" applyBorder="1"/>
    <xf numFmtId="3" fontId="0" fillId="0" borderId="33" xfId="0" applyNumberFormat="1" applyBorder="1"/>
    <xf numFmtId="3" fontId="7" fillId="0" borderId="31" xfId="0" applyNumberFormat="1" applyFont="1" applyBorder="1" applyAlignment="1">
      <alignment horizontal="center"/>
    </xf>
    <xf numFmtId="164" fontId="0" fillId="0" borderId="33" xfId="0" applyNumberFormat="1" applyBorder="1"/>
    <xf numFmtId="164" fontId="7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3" fontId="7" fillId="0" borderId="31" xfId="0" applyNumberFormat="1" applyFont="1" applyFill="1" applyBorder="1"/>
    <xf numFmtId="9" fontId="7" fillId="0" borderId="31" xfId="0" applyNumberFormat="1" applyFont="1" applyBorder="1"/>
    <xf numFmtId="2" fontId="0" fillId="0" borderId="33" xfId="0" applyNumberFormat="1" applyBorder="1"/>
    <xf numFmtId="2" fontId="0" fillId="0" borderId="24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3" fontId="0" fillId="0" borderId="50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4" fontId="0" fillId="0" borderId="50" xfId="0" applyNumberFormat="1" applyBorder="1"/>
    <xf numFmtId="164" fontId="0" fillId="0" borderId="0" xfId="0" applyNumberFormat="1" applyFont="1" applyBorder="1"/>
    <xf numFmtId="0" fontId="8" fillId="2" borderId="60" xfId="0" applyFont="1" applyFill="1" applyBorder="1" applyAlignment="1">
      <alignment horizontal="center"/>
    </xf>
    <xf numFmtId="0" fontId="8" fillId="2" borderId="87" xfId="0" applyFont="1" applyFill="1" applyBorder="1" applyAlignment="1">
      <alignment horizontal="center"/>
    </xf>
    <xf numFmtId="0" fontId="7" fillId="0" borderId="2" xfId="0" applyFont="1" applyBorder="1"/>
    <xf numFmtId="3" fontId="7" fillId="0" borderId="7" xfId="0" applyNumberFormat="1" applyFont="1" applyBorder="1"/>
    <xf numFmtId="3" fontId="0" fillId="0" borderId="32" xfId="0" applyNumberFormat="1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4" xfId="0" applyNumberFormat="1" applyFont="1" applyBorder="1"/>
    <xf numFmtId="3" fontId="7" fillId="0" borderId="35" xfId="0" applyNumberFormat="1" applyFont="1" applyBorder="1"/>
    <xf numFmtId="164" fontId="0" fillId="0" borderId="33" xfId="0" applyNumberFormat="1" applyFont="1" applyBorder="1"/>
    <xf numFmtId="164" fontId="0" fillId="0" borderId="24" xfId="0" applyNumberFormat="1" applyFont="1" applyBorder="1"/>
    <xf numFmtId="3" fontId="0" fillId="0" borderId="2" xfId="0" applyNumberFormat="1" applyFont="1" applyBorder="1"/>
    <xf numFmtId="164" fontId="4" fillId="0" borderId="8" xfId="0" applyNumberFormat="1" applyFont="1" applyFill="1" applyBorder="1" applyAlignment="1"/>
    <xf numFmtId="164" fontId="4" fillId="0" borderId="20" xfId="0" applyNumberFormat="1" applyFont="1" applyFill="1" applyBorder="1" applyAlignment="1"/>
    <xf numFmtId="164" fontId="4" fillId="0" borderId="14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8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8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8" xfId="0" applyNumberFormat="1" applyBorder="1"/>
    <xf numFmtId="4" fontId="0" fillId="0" borderId="8" xfId="0" applyNumberFormat="1" applyBorder="1"/>
    <xf numFmtId="164" fontId="0" fillId="0" borderId="32" xfId="0" applyNumberFormat="1" applyBorder="1"/>
    <xf numFmtId="164" fontId="0" fillId="0" borderId="34" xfId="0" applyNumberFormat="1" applyBorder="1"/>
    <xf numFmtId="164" fontId="0" fillId="0" borderId="36" xfId="0" applyNumberFormat="1" applyBorder="1"/>
    <xf numFmtId="0" fontId="8" fillId="2" borderId="6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20" xfId="0" applyNumberFormat="1" applyBorder="1" applyAlignment="1"/>
    <xf numFmtId="164" fontId="4" fillId="0" borderId="4" xfId="0" applyNumberFormat="1" applyFont="1" applyFill="1" applyBorder="1" applyAlignment="1"/>
    <xf numFmtId="3" fontId="0" fillId="0" borderId="0" xfId="0" applyNumberFormat="1" applyBorder="1" applyAlignment="1"/>
    <xf numFmtId="0" fontId="8" fillId="2" borderId="68" xfId="0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7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20" xfId="0" applyFont="1" applyBorder="1"/>
    <xf numFmtId="0" fontId="9" fillId="0" borderId="14" xfId="0" applyFont="1" applyBorder="1"/>
    <xf numFmtId="0" fontId="13" fillId="0" borderId="19" xfId="0" applyFont="1" applyBorder="1"/>
    <xf numFmtId="3" fontId="9" fillId="0" borderId="19" xfId="0" applyNumberFormat="1" applyFont="1" applyBorder="1"/>
    <xf numFmtId="3" fontId="9" fillId="0" borderId="33" xfId="0" applyNumberFormat="1" applyFont="1" applyBorder="1"/>
    <xf numFmtId="164" fontId="9" fillId="0" borderId="19" xfId="0" applyNumberFormat="1" applyFont="1" applyBorder="1"/>
    <xf numFmtId="164" fontId="9" fillId="0" borderId="33" xfId="0" applyNumberFormat="1" applyFont="1" applyBorder="1"/>
    <xf numFmtId="164" fontId="16" fillId="0" borderId="18" xfId="0" applyNumberFormat="1" applyFont="1" applyFill="1" applyBorder="1" applyAlignment="1"/>
    <xf numFmtId="164" fontId="16" fillId="0" borderId="4" xfId="0" applyNumberFormat="1" applyFont="1" applyFill="1" applyBorder="1" applyAlignment="1"/>
    <xf numFmtId="164" fontId="16" fillId="0" borderId="27" xfId="0" applyNumberFormat="1" applyFont="1" applyFill="1" applyBorder="1" applyAlignment="1"/>
    <xf numFmtId="164" fontId="16" fillId="0" borderId="0" xfId="0" applyNumberFormat="1" applyFont="1" applyBorder="1"/>
    <xf numFmtId="164" fontId="16" fillId="0" borderId="2" xfId="0" applyNumberFormat="1" applyFont="1" applyFill="1" applyBorder="1" applyAlignment="1"/>
    <xf numFmtId="164" fontId="16" fillId="0" borderId="24" xfId="0" applyNumberFormat="1" applyFont="1" applyFill="1" applyBorder="1" applyAlignment="1"/>
    <xf numFmtId="164" fontId="16" fillId="0" borderId="20" xfId="0" applyNumberFormat="1" applyFont="1" applyFill="1" applyBorder="1" applyAlignment="1"/>
    <xf numFmtId="164" fontId="16" fillId="0" borderId="33" xfId="0" applyNumberFormat="1" applyFont="1" applyFill="1" applyBorder="1" applyAlignment="1"/>
    <xf numFmtId="164" fontId="16" fillId="0" borderId="19" xfId="0" applyNumberFormat="1" applyFont="1" applyFill="1" applyBorder="1" applyAlignment="1"/>
    <xf numFmtId="164" fontId="16" fillId="0" borderId="3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9" fillId="0" borderId="20" xfId="0" applyNumberFormat="1" applyFont="1" applyBorder="1"/>
    <xf numFmtId="164" fontId="9" fillId="0" borderId="4" xfId="0" applyNumberFormat="1" applyFont="1" applyBorder="1"/>
    <xf numFmtId="164" fontId="9" fillId="0" borderId="27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0" fontId="9" fillId="0" borderId="1" xfId="0" applyFont="1" applyBorder="1"/>
    <xf numFmtId="0" fontId="9" fillId="0" borderId="4" xfId="0" applyFont="1" applyBorder="1"/>
    <xf numFmtId="0" fontId="9" fillId="0" borderId="5" xfId="0" applyFont="1" applyBorder="1"/>
    <xf numFmtId="3" fontId="0" fillId="0" borderId="3" xfId="0" applyNumberFormat="1" applyFont="1" applyBorder="1"/>
    <xf numFmtId="3" fontId="0" fillId="0" borderId="27" xfId="0" applyNumberFormat="1" applyFont="1" applyBorder="1"/>
    <xf numFmtId="164" fontId="0" fillId="0" borderId="4" xfId="0" applyNumberFormat="1" applyFont="1" applyBorder="1"/>
    <xf numFmtId="164" fontId="0" fillId="0" borderId="27" xfId="0" applyNumberFormat="1" applyFont="1" applyBorder="1"/>
    <xf numFmtId="164" fontId="16" fillId="0" borderId="17" xfId="0" applyNumberFormat="1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2" fontId="16" fillId="0" borderId="3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24" xfId="0" applyNumberFormat="1" applyBorder="1"/>
    <xf numFmtId="4" fontId="0" fillId="0" borderId="89" xfId="0" applyNumberFormat="1" applyBorder="1"/>
    <xf numFmtId="4" fontId="0" fillId="0" borderId="90" xfId="0" applyNumberFormat="1" applyBorder="1"/>
    <xf numFmtId="4" fontId="0" fillId="0" borderId="91" xfId="0" applyNumberFormat="1" applyBorder="1"/>
    <xf numFmtId="0" fontId="8" fillId="2" borderId="92" xfId="0" applyFont="1" applyFill="1" applyBorder="1" applyAlignment="1">
      <alignment horizontal="center" wrapText="1"/>
    </xf>
    <xf numFmtId="164" fontId="4" fillId="0" borderId="91" xfId="0" applyNumberFormat="1" applyFont="1" applyFill="1" applyBorder="1" applyAlignment="1">
      <alignment horizontal="center"/>
    </xf>
    <xf numFmtId="0" fontId="8" fillId="2" borderId="93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wrapText="1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4" fillId="0" borderId="6" xfId="0" applyFont="1" applyBorder="1" applyAlignment="1">
      <alignment horizontal="center"/>
    </xf>
    <xf numFmtId="0" fontId="7" fillId="0" borderId="0" xfId="0" applyFont="1" applyFill="1"/>
    <xf numFmtId="164" fontId="7" fillId="0" borderId="24" xfId="0" applyNumberFormat="1" applyFont="1" applyFill="1" applyBorder="1"/>
    <xf numFmtId="3" fontId="0" fillId="0" borderId="2" xfId="0" applyNumberFormat="1" applyFont="1" applyFill="1" applyBorder="1"/>
    <xf numFmtId="3" fontId="0" fillId="0" borderId="24" xfId="0" applyNumberFormat="1" applyFont="1" applyFill="1" applyBorder="1"/>
    <xf numFmtId="164" fontId="0" fillId="0" borderId="0" xfId="0" applyNumberFormat="1" applyFont="1" applyFill="1" applyBorder="1"/>
    <xf numFmtId="164" fontId="0" fillId="0" borderId="24" xfId="0" applyNumberFormat="1" applyFont="1" applyFill="1" applyBorder="1"/>
    <xf numFmtId="2" fontId="0" fillId="0" borderId="2" xfId="0" applyNumberFormat="1" applyFont="1" applyFill="1" applyBorder="1"/>
    <xf numFmtId="2" fontId="0" fillId="0" borderId="24" xfId="0" applyNumberFormat="1" applyFont="1" applyFill="1" applyBorder="1"/>
    <xf numFmtId="0" fontId="0" fillId="0" borderId="2" xfId="0" applyFont="1" applyFill="1" applyBorder="1"/>
    <xf numFmtId="3" fontId="0" fillId="0" borderId="90" xfId="0" applyNumberFormat="1" applyBorder="1" applyAlignment="1"/>
    <xf numFmtId="164" fontId="4" fillId="0" borderId="89" xfId="0" applyNumberFormat="1" applyFont="1" applyFill="1" applyBorder="1" applyAlignment="1"/>
    <xf numFmtId="164" fontId="4" fillId="0" borderId="91" xfId="0" applyNumberFormat="1" applyFont="1" applyFill="1" applyBorder="1" applyAlignment="1"/>
    <xf numFmtId="3" fontId="0" fillId="0" borderId="89" xfId="0" applyNumberFormat="1" applyBorder="1" applyAlignment="1"/>
    <xf numFmtId="3" fontId="0" fillId="0" borderId="94" xfId="0" applyNumberFormat="1" applyBorder="1"/>
    <xf numFmtId="3" fontId="0" fillId="0" borderId="95" xfId="0" applyNumberFormat="1" applyBorder="1"/>
    <xf numFmtId="3" fontId="0" fillId="0" borderId="96" xfId="0" applyNumberFormat="1" applyBorder="1"/>
    <xf numFmtId="0" fontId="7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2" borderId="54" xfId="0" applyFont="1" applyFill="1" applyBorder="1" applyAlignment="1">
      <alignment horizontal="center" vertical="center"/>
    </xf>
    <xf numFmtId="0" fontId="8" fillId="2" borderId="57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7" xfId="0" applyFont="1" applyFill="1" applyBorder="1" applyAlignment="1">
      <alignment horizontal="center" vertical="center" wrapText="1"/>
    </xf>
    <xf numFmtId="0" fontId="8" fillId="2" borderId="8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15" fillId="2" borderId="67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64" xfId="0" applyFont="1" applyFill="1" applyBorder="1" applyAlignment="1">
      <alignment horizontal="center" vertical="center" wrapText="1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2" borderId="71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77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6" fontId="8" fillId="2" borderId="19" xfId="0" applyNumberFormat="1" applyFont="1" applyFill="1" applyBorder="1" applyAlignment="1">
      <alignment horizontal="center"/>
    </xf>
    <xf numFmtId="0" fontId="8" fillId="2" borderId="70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65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0" fillId="0" borderId="31" xfId="0" applyNumberFormat="1" applyBorder="1"/>
  </cellXfs>
  <cellStyles count="2">
    <cellStyle name="Hiperligação" xfId="1" builtinId="8"/>
    <cellStyle name="Normal" xfId="0" builtinId="0"/>
  </cellStyles>
  <dxfs count="18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'1'!$B$6:$M$6</c:f>
              <c:numCache>
                <c:formatCode>#,##0</c:formatCode>
                <c:ptCount val="12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804147.52099999762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21856"/>
        <c:axId val="288215696"/>
      </c:barChart>
      <c:catAx>
        <c:axId val="288221856"/>
        <c:scaling>
          <c:orientation val="minMax"/>
        </c:scaling>
        <c:delete val="1"/>
        <c:axPos val="b"/>
        <c:majorTickMark val="out"/>
        <c:minorTickMark val="none"/>
        <c:tickLblPos val="nextTo"/>
        <c:crossAx val="288215696"/>
        <c:crosses val="autoZero"/>
        <c:auto val="1"/>
        <c:lblAlgn val="ctr"/>
        <c:lblOffset val="100"/>
        <c:noMultiLvlLbl val="0"/>
      </c:catAx>
      <c:valAx>
        <c:axId val="2882156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221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'1'!$B$30:$M$30</c:f>
              <c:numCache>
                <c:formatCode>#,##0</c:formatCode>
                <c:ptCount val="12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1322.7619999999993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64176"/>
        <c:axId val="279656336"/>
      </c:barChart>
      <c:catAx>
        <c:axId val="27966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656336"/>
        <c:crosses val="autoZero"/>
        <c:auto val="1"/>
        <c:lblAlgn val="ctr"/>
        <c:lblOffset val="100"/>
        <c:noMultiLvlLbl val="0"/>
      </c:catAx>
      <c:valAx>
        <c:axId val="2796563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7966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'1'!$B$32:$M$32</c:f>
              <c:numCache>
                <c:formatCode>#,##0</c:formatCode>
                <c:ptCount val="12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344922.25199999881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63056"/>
        <c:axId val="279658576"/>
      </c:barChart>
      <c:catAx>
        <c:axId val="279663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658576"/>
        <c:crosses val="autoZero"/>
        <c:auto val="1"/>
        <c:lblAlgn val="ctr"/>
        <c:lblOffset val="100"/>
        <c:noMultiLvlLbl val="0"/>
      </c:catAx>
      <c:valAx>
        <c:axId val="2796585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7966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801680"/>
        <c:axId val="291799440"/>
      </c:lineChart>
      <c:catAx>
        <c:axId val="29180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1799440"/>
        <c:crosses val="autoZero"/>
        <c:auto val="1"/>
        <c:lblAlgn val="ctr"/>
        <c:lblOffset val="100"/>
        <c:noMultiLvlLbl val="0"/>
      </c:catAx>
      <c:valAx>
        <c:axId val="291799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1801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'1'!$B$8:$M$8</c:f>
              <c:numCache>
                <c:formatCode>#,##0</c:formatCode>
                <c:ptCount val="12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156718.6320000001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198896"/>
        <c:axId val="288211776"/>
      </c:barChart>
      <c:catAx>
        <c:axId val="288198896"/>
        <c:scaling>
          <c:orientation val="minMax"/>
        </c:scaling>
        <c:delete val="1"/>
        <c:axPos val="b"/>
        <c:majorTickMark val="out"/>
        <c:minorTickMark val="none"/>
        <c:tickLblPos val="nextTo"/>
        <c:crossAx val="288211776"/>
        <c:crosses val="autoZero"/>
        <c:auto val="1"/>
        <c:lblAlgn val="ctr"/>
        <c:lblOffset val="100"/>
        <c:noMultiLvlLbl val="0"/>
      </c:catAx>
      <c:valAx>
        <c:axId val="28821177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19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'1'!$B$10:$M$10</c:f>
              <c:numCache>
                <c:formatCode>#,##0</c:formatCode>
                <c:ptCount val="12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647428.88899999752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4496"/>
        <c:axId val="288210656"/>
      </c:barChart>
      <c:catAx>
        <c:axId val="28820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10656"/>
        <c:crosses val="autoZero"/>
        <c:auto val="1"/>
        <c:lblAlgn val="ctr"/>
        <c:lblOffset val="100"/>
        <c:noMultiLvlLbl val="0"/>
      </c:catAx>
      <c:valAx>
        <c:axId val="2882106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20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206736"/>
        <c:axId val="288212336"/>
      </c:lineChart>
      <c:catAx>
        <c:axId val="28820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12336"/>
        <c:crosses val="autoZero"/>
        <c:auto val="1"/>
        <c:lblAlgn val="ctr"/>
        <c:lblOffset val="100"/>
        <c:noMultiLvlLbl val="0"/>
      </c:catAx>
      <c:valAx>
        <c:axId val="288212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820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'1'!$B$17:$M$17</c:f>
              <c:numCache>
                <c:formatCode>#,##0</c:formatCode>
                <c:ptCount val="12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457902.50699999963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6176"/>
        <c:axId val="288216256"/>
      </c:barChart>
      <c:catAx>
        <c:axId val="28820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16256"/>
        <c:crosses val="autoZero"/>
        <c:auto val="1"/>
        <c:lblAlgn val="ctr"/>
        <c:lblOffset val="100"/>
        <c:noMultiLvlLbl val="0"/>
      </c:catAx>
      <c:valAx>
        <c:axId val="288216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206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'1'!$B$19:$M$19</c:f>
              <c:numCache>
                <c:formatCode>#,##0</c:formatCode>
                <c:ptCount val="12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155395.87000000014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19056"/>
        <c:axId val="288214016"/>
      </c:barChart>
      <c:catAx>
        <c:axId val="288219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8214016"/>
        <c:crosses val="autoZero"/>
        <c:auto val="1"/>
        <c:lblAlgn val="ctr"/>
        <c:lblOffset val="100"/>
        <c:noMultiLvlLbl val="0"/>
      </c:catAx>
      <c:valAx>
        <c:axId val="288214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21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'1'!$B$21:$M$21</c:f>
              <c:numCache>
                <c:formatCode>#,##0</c:formatCode>
                <c:ptCount val="12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302506.63699999952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205056"/>
        <c:axId val="279665856"/>
      </c:barChart>
      <c:catAx>
        <c:axId val="288205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665856"/>
        <c:crosses val="autoZero"/>
        <c:auto val="1"/>
        <c:lblAlgn val="ctr"/>
        <c:lblOffset val="100"/>
        <c:noMultiLvlLbl val="0"/>
      </c:catAx>
      <c:valAx>
        <c:axId val="2796658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8820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'[1]1'!$A$12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'[1]1'!$B$5:$F$5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'[1]1'!$B$12:$F$12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655776"/>
        <c:axId val="279665296"/>
      </c:lineChart>
      <c:catAx>
        <c:axId val="279655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665296"/>
        <c:crosses val="autoZero"/>
        <c:auto val="1"/>
        <c:lblAlgn val="ctr"/>
        <c:lblOffset val="100"/>
        <c:noMultiLvlLbl val="0"/>
      </c:catAx>
      <c:valAx>
        <c:axId val="279665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9655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'1'!$B$28:$M$28</c:f>
              <c:numCache>
                <c:formatCode>#,##0</c:formatCode>
                <c:ptCount val="12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346245.0139999988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669216"/>
        <c:axId val="279660256"/>
      </c:barChart>
      <c:catAx>
        <c:axId val="279669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79660256"/>
        <c:crosses val="autoZero"/>
        <c:auto val="1"/>
        <c:lblAlgn val="ctr"/>
        <c:lblOffset val="100"/>
        <c:noMultiLvlLbl val="0"/>
      </c:catAx>
      <c:valAx>
        <c:axId val="27966025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7966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5</xdr:row>
      <xdr:rowOff>76200</xdr:rowOff>
    </xdr:from>
    <xdr:to>
      <xdr:col>14</xdr:col>
      <xdr:colOff>57150</xdr:colOff>
      <xdr:row>6</xdr:row>
      <xdr:rowOff>257175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7</xdr:row>
      <xdr:rowOff>0</xdr:rowOff>
    </xdr:from>
    <xdr:to>
      <xdr:col>14</xdr:col>
      <xdr:colOff>57150</xdr:colOff>
      <xdr:row>8</xdr:row>
      <xdr:rowOff>200025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9</xdr:row>
      <xdr:rowOff>0</xdr:rowOff>
    </xdr:from>
    <xdr:to>
      <xdr:col>14</xdr:col>
      <xdr:colOff>57150</xdr:colOff>
      <xdr:row>10</xdr:row>
      <xdr:rowOff>257175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1219200</xdr:colOff>
      <xdr:row>12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16</xdr:row>
      <xdr:rowOff>28575</xdr:rowOff>
    </xdr:from>
    <xdr:to>
      <xdr:col>13</xdr:col>
      <xdr:colOff>1219200</xdr:colOff>
      <xdr:row>17</xdr:row>
      <xdr:rowOff>219075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18</xdr:row>
      <xdr:rowOff>76200</xdr:rowOff>
    </xdr:from>
    <xdr:to>
      <xdr:col>13</xdr:col>
      <xdr:colOff>1219200</xdr:colOff>
      <xdr:row>19</xdr:row>
      <xdr:rowOff>200025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20</xdr:row>
      <xdr:rowOff>0</xdr:rowOff>
    </xdr:from>
    <xdr:to>
      <xdr:col>13</xdr:col>
      <xdr:colOff>1219200</xdr:colOff>
      <xdr:row>21</xdr:row>
      <xdr:rowOff>247650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1219200</xdr:colOff>
      <xdr:row>23</xdr:row>
      <xdr:rowOff>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47625</xdr:colOff>
      <xdr:row>27</xdr:row>
      <xdr:rowOff>104775</xdr:rowOff>
    </xdr:from>
    <xdr:to>
      <xdr:col>14</xdr:col>
      <xdr:colOff>28575</xdr:colOff>
      <xdr:row>28</xdr:row>
      <xdr:rowOff>228600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47625</xdr:colOff>
      <xdr:row>28</xdr:row>
      <xdr:rowOff>352424</xdr:rowOff>
    </xdr:from>
    <xdr:to>
      <xdr:col>14</xdr:col>
      <xdr:colOff>28575</xdr:colOff>
      <xdr:row>30</xdr:row>
      <xdr:rowOff>266699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57150</xdr:colOff>
      <xdr:row>31</xdr:row>
      <xdr:rowOff>95250</xdr:rowOff>
    </xdr:from>
    <xdr:to>
      <xdr:col>14</xdr:col>
      <xdr:colOff>38100</xdr:colOff>
      <xdr:row>32</xdr:row>
      <xdr:rowOff>228600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1219200</xdr:colOff>
      <xdr:row>34</xdr:row>
      <xdr:rowOff>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JL/Dropbox/IVV/S&#237;ntese%20Estatistica/Mar&#231;o%202013/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B2:K48"/>
  <sheetViews>
    <sheetView showGridLines="0" showRowColHeaders="0" tabSelected="1" zoomScaleNormal="100" workbookViewId="0">
      <selection activeCell="I8" sqref="I8"/>
    </sheetView>
  </sheetViews>
  <sheetFormatPr defaultRowHeight="15" x14ac:dyDescent="0.25"/>
  <cols>
    <col min="1" max="1" width="3.140625" customWidth="1"/>
  </cols>
  <sheetData>
    <row r="2" spans="2:11" ht="15.75" x14ac:dyDescent="0.25">
      <c r="E2" s="371" t="s">
        <v>26</v>
      </c>
      <c r="F2" s="371"/>
      <c r="G2" s="371"/>
      <c r="H2" s="371"/>
      <c r="I2" s="371"/>
      <c r="J2" s="371"/>
      <c r="K2" s="371"/>
    </row>
    <row r="3" spans="2:11" ht="15.75" x14ac:dyDescent="0.25">
      <c r="E3" s="371" t="s">
        <v>217</v>
      </c>
      <c r="F3" s="371"/>
      <c r="G3" s="371"/>
      <c r="H3" s="371"/>
      <c r="I3" s="371"/>
      <c r="J3" s="371"/>
      <c r="K3" s="371"/>
    </row>
    <row r="7" spans="2:11" ht="15.95" customHeight="1" x14ac:dyDescent="0.25"/>
    <row r="8" spans="2:11" ht="15.95" customHeight="1" x14ac:dyDescent="0.25">
      <c r="B8" s="7" t="s">
        <v>27</v>
      </c>
      <c r="C8" s="7"/>
    </row>
    <row r="9" spans="2:11" ht="15.95" customHeight="1" x14ac:dyDescent="0.25"/>
    <row r="10" spans="2:11" ht="15.95" customHeight="1" x14ac:dyDescent="0.25">
      <c r="B10" s="7" t="s">
        <v>133</v>
      </c>
      <c r="G10" t="s">
        <v>96</v>
      </c>
    </row>
    <row r="11" spans="2:11" ht="15.95" customHeight="1" x14ac:dyDescent="0.25"/>
    <row r="12" spans="2:11" ht="15.95" customHeight="1" x14ac:dyDescent="0.25">
      <c r="B12" s="7" t="s">
        <v>113</v>
      </c>
    </row>
    <row r="13" spans="2:11" ht="15.95" customHeight="1" x14ac:dyDescent="0.25">
      <c r="B13" s="7"/>
      <c r="C13" s="7"/>
      <c r="D13" s="7"/>
      <c r="E13" s="7"/>
      <c r="F13" s="7"/>
      <c r="G13" s="7"/>
    </row>
    <row r="14" spans="2:11" ht="15.95" customHeight="1" x14ac:dyDescent="0.25">
      <c r="B14" s="7" t="s">
        <v>112</v>
      </c>
      <c r="C14" s="7"/>
      <c r="D14" s="7"/>
      <c r="E14" s="7"/>
      <c r="F14" s="7"/>
      <c r="G14" s="7"/>
    </row>
    <row r="15" spans="2:11" ht="15.95" customHeight="1" x14ac:dyDescent="0.25"/>
    <row r="16" spans="2:11" ht="15.95" customHeight="1" x14ac:dyDescent="0.25">
      <c r="B16" s="7" t="s">
        <v>116</v>
      </c>
    </row>
    <row r="17" spans="2:11" ht="15.95" customHeight="1" x14ac:dyDescent="0.25"/>
    <row r="18" spans="2:11" ht="15.95" customHeight="1" x14ac:dyDescent="0.25">
      <c r="B18" s="7" t="s">
        <v>117</v>
      </c>
    </row>
    <row r="19" spans="2:11" ht="15.95" customHeight="1" x14ac:dyDescent="0.25"/>
    <row r="20" spans="2:11" ht="15.95" customHeight="1" x14ac:dyDescent="0.25">
      <c r="B20" s="7" t="s">
        <v>118</v>
      </c>
    </row>
    <row r="21" spans="2:11" ht="15.95" customHeight="1" x14ac:dyDescent="0.25">
      <c r="B21" s="7"/>
      <c r="C21" s="7"/>
      <c r="D21" s="7"/>
      <c r="E21" s="7"/>
      <c r="F21" s="7"/>
      <c r="G21" s="7"/>
      <c r="H21" s="7"/>
    </row>
    <row r="22" spans="2:11" ht="15.95" customHeight="1" x14ac:dyDescent="0.25">
      <c r="B22" s="7" t="s">
        <v>119</v>
      </c>
    </row>
    <row r="23" spans="2:11" x14ac:dyDescent="0.25">
      <c r="J23" s="7"/>
    </row>
    <row r="24" spans="2:11" x14ac:dyDescent="0.25">
      <c r="B24" s="7" t="s">
        <v>120</v>
      </c>
    </row>
    <row r="26" spans="2:11" x14ac:dyDescent="0.25">
      <c r="B26" s="7" t="s">
        <v>121</v>
      </c>
    </row>
    <row r="27" spans="2:11" x14ac:dyDescent="0.25">
      <c r="J27" s="7"/>
      <c r="K27" s="7"/>
    </row>
    <row r="28" spans="2:11" x14ac:dyDescent="0.25">
      <c r="B28" s="7" t="s">
        <v>122</v>
      </c>
    </row>
    <row r="30" spans="2:11" x14ac:dyDescent="0.25">
      <c r="B30" s="7" t="s">
        <v>123</v>
      </c>
    </row>
    <row r="32" spans="2:11" x14ac:dyDescent="0.25">
      <c r="B32" s="7" t="s">
        <v>124</v>
      </c>
    </row>
    <row r="34" spans="2:2" x14ac:dyDescent="0.25">
      <c r="B34" s="7" t="s">
        <v>125</v>
      </c>
    </row>
    <row r="36" spans="2:2" x14ac:dyDescent="0.25">
      <c r="B36" s="7" t="s">
        <v>126</v>
      </c>
    </row>
    <row r="38" spans="2:2" x14ac:dyDescent="0.25">
      <c r="B38" s="7" t="s">
        <v>127</v>
      </c>
    </row>
    <row r="40" spans="2:2" x14ac:dyDescent="0.25">
      <c r="B40" s="7" t="s">
        <v>128</v>
      </c>
    </row>
    <row r="42" spans="2:2" x14ac:dyDescent="0.25">
      <c r="B42" s="7" t="s">
        <v>129</v>
      </c>
    </row>
    <row r="44" spans="2:2" x14ac:dyDescent="0.25">
      <c r="B44" s="7" t="s">
        <v>130</v>
      </c>
    </row>
    <row r="46" spans="2:2" x14ac:dyDescent="0.25">
      <c r="B46" s="7" t="s">
        <v>131</v>
      </c>
    </row>
    <row r="48" spans="2:2" x14ac:dyDescent="0.25">
      <c r="B48" s="7" t="s">
        <v>132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23:J23" location="'5'!A1" display="5 - Evolução das Exportações de vinho com DOP com Destino a uma Seleção de Mercados"/>
    <hyperlink ref="B27:K27" location="'7'!A1" display="7- Evolução das Exportações de vinho (ex-vinho de mesa) com Destino a uma Seleção de Mercados"/>
    <hyperlink ref="B8:C8" location="'0'!A1" display="0 - Nota Introdutória"/>
    <hyperlink ref="B10" location="'1'!A1" display="1 - Evolução Recente da Balança Comercial (1.000 €)"/>
    <hyperlink ref="B12" location="'2'!A1" display="2 - Evolução  Mensal e Trimestral das Exportações"/>
    <hyperlink ref="B14" location="'3'!A1" display="3. Evolução Mensal e Timestral das Importações"/>
    <hyperlink ref="B16" location="'4'!A1" display="4 - Exportações por Tipo de Produto"/>
    <hyperlink ref="B18" location="'5'!A1" display="5 - Evolução das Exportações de Vinho (NC 2204) por Mercado / Acondicionamento"/>
    <hyperlink ref="B20" location="'6'!A1" display="6 - Evolução das Exportações com Destino a uma Selecção de Mercados"/>
    <hyperlink ref="B22" location="'7'!A1" display="7 - Evolução das Exportações de Vinho com DOP + IGP + Vinho ( ex-vinho mesa) por Mercado / Acondicionamento"/>
    <hyperlink ref="B24" location="'8'!A1" display="8 - Evolução das Exportações de Vinho com DOP + Vinho com IGP + Vinho (ex-vinho mesa) com Destino a uma Selecção de Mercados"/>
    <hyperlink ref="B26" location="'9'!A1" display="9 - Evolução das Exportações de Vinho com DOP por Mercado / Acondicionamento"/>
    <hyperlink ref="B28" location="'10'!A1" display="10- Evolução das Exportações de Vinho com DOP com Destino a uma Selecção de Mercados"/>
    <hyperlink ref="B30" location="'11'!A1" display="11 - Evolução das Exportações de Vinho com IGP por Mercado / Acondicionamento"/>
    <hyperlink ref="B32" location="'12'!A1" display="12 - Evolução das Exportações de Vinho com IGP com Destino a uma Seleção de Mercados"/>
    <hyperlink ref="B34" location="'13'!A1" display="13 - Evolução das Exportações de Vinho ( ex-vinho mesa) por Mercado / Acondicionamento"/>
    <hyperlink ref="B36" location="'14'!A1" display="14- Evolução das Exportações de Vinho (ex-vinho mesa) com Destino a uma Seleção de Mercados"/>
    <hyperlink ref="B38" location="'15'!A1" display="15. Evolução das Exportações de Vinhos Espumantes e Espumosos por Mercado"/>
    <hyperlink ref="B40" location="'16'!A1" display="16. Evolução das Exportações de Vinhos Espumantes e Espumosos com Destino a uma Seleção de Mercados"/>
    <hyperlink ref="B42" location="'17'!A1" display="17. Evolução das Exportações de Vinho Licoroso com DOP Porto por Mercado"/>
    <hyperlink ref="B44" location="'18'!A1" display="18. Evolução das Exportações de Vinho Licoroso com DOP Porto com Destino a uma Seleção de Mercados"/>
    <hyperlink ref="B46" location="'19'!A1" display="19. Evolução das Exportações de Vinho Licoroso com DOP Madeira por Mercado"/>
    <hyperlink ref="B48" location="'20'!A1" display="20. Evolução das Exportações de Vinho Licoroso com DOP Madeira com Destino a uma Seleção de Mercados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pageSetUpPr fitToPage="1"/>
  </sheetPr>
  <dimension ref="A1:R96"/>
  <sheetViews>
    <sheetView showGridLines="0" topLeftCell="A76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3" width="10.140625" customWidth="1"/>
    <col min="14" max="14" width="10" customWidth="1"/>
    <col min="15" max="15" width="2" customWidth="1"/>
    <col min="18" max="18" width="10.140625" customWidth="1"/>
  </cols>
  <sheetData>
    <row r="1" spans="1:18" ht="15.75" x14ac:dyDescent="0.25">
      <c r="A1" s="6" t="s">
        <v>108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140</v>
      </c>
      <c r="B7" s="59">
        <v>65332.36</v>
      </c>
      <c r="C7" s="245">
        <v>67566.62999999999</v>
      </c>
      <c r="D7" s="4">
        <f>B7/$B$33</f>
        <v>8.3460227770868631E-2</v>
      </c>
      <c r="E7" s="247">
        <f>C7/$C$33</f>
        <v>9.3460444217225283E-2</v>
      </c>
      <c r="F7" s="87">
        <f>(C7-B7)/B7</f>
        <v>3.4198519692231991E-2</v>
      </c>
      <c r="G7" s="101">
        <f>(E7-D7)/D7</f>
        <v>0.11982014324009761</v>
      </c>
      <c r="I7" s="59">
        <v>17219.654999999992</v>
      </c>
      <c r="J7" s="245">
        <v>18158.55</v>
      </c>
      <c r="K7" s="4">
        <f>I7/$I$33</f>
        <v>0.11524616739920161</v>
      </c>
      <c r="L7" s="247">
        <f>J7/$J$33</f>
        <v>0.12227155761785433</v>
      </c>
      <c r="M7" s="87">
        <f>(J7-I7)/I7</f>
        <v>5.4524611555806908E-2</v>
      </c>
      <c r="N7" s="101">
        <f>(L7-K7)/K7</f>
        <v>6.0959859899873625E-2</v>
      </c>
      <c r="P7" s="49">
        <f t="shared" ref="P7:P33" si="0">(I7/B7)*10</f>
        <v>2.6357007461539723</v>
      </c>
      <c r="Q7" s="253">
        <f t="shared" ref="Q7:Q33" si="1">(J7/C7)*10</f>
        <v>2.6875026917873517</v>
      </c>
      <c r="R7" s="104">
        <f>(Q7-P7)/P7</f>
        <v>1.9653955673446244E-2</v>
      </c>
    </row>
    <row r="8" spans="1:18" ht="20.100000000000001" customHeight="1" x14ac:dyDescent="0.25">
      <c r="A8" s="14" t="s">
        <v>143</v>
      </c>
      <c r="B8" s="25">
        <v>51733.439999999995</v>
      </c>
      <c r="C8" s="223">
        <v>47186.419999999991</v>
      </c>
      <c r="D8" s="4">
        <f t="shared" ref="D8:D32" si="2">B8/$B$33</f>
        <v>6.6087995072741365E-2</v>
      </c>
      <c r="E8" s="229">
        <f t="shared" ref="E8:E32" si="3">C8/$C$33</f>
        <v>6.5269849542896594E-2</v>
      </c>
      <c r="F8" s="87">
        <f t="shared" ref="F8:F33" si="4">(C8-B8)/B8</f>
        <v>-8.7893246611862749E-2</v>
      </c>
      <c r="G8" s="83">
        <f t="shared" ref="G8:G32" si="5">(E8-D8)/D8</f>
        <v>-1.2379639130287726E-2</v>
      </c>
      <c r="I8" s="25">
        <v>14008.763999999997</v>
      </c>
      <c r="J8" s="223">
        <v>12589.360999999997</v>
      </c>
      <c r="K8" s="4">
        <f t="shared" ref="K8:K32" si="6">I8/$I$33</f>
        <v>9.3756603195587235E-2</v>
      </c>
      <c r="L8" s="229">
        <f t="shared" ref="L8:L32" si="7">J8/$J$33</f>
        <v>8.4771128690532438E-2</v>
      </c>
      <c r="M8" s="87">
        <f t="shared" ref="M8:M33" si="8">(J8-I8)/I8</f>
        <v>-0.10132250068599917</v>
      </c>
      <c r="N8" s="83">
        <f t="shared" ref="N8:N32" si="9">(L8-K8)/K8</f>
        <v>-9.5838311103379537E-2</v>
      </c>
      <c r="P8" s="49">
        <f t="shared" si="0"/>
        <v>2.7078740559297816</v>
      </c>
      <c r="Q8" s="254">
        <f t="shared" si="1"/>
        <v>2.6680051167263801</v>
      </c>
      <c r="R8" s="92">
        <f t="shared" ref="R8:R71" si="10">(Q8-P8)/P8</f>
        <v>-1.4723335864197724E-2</v>
      </c>
    </row>
    <row r="9" spans="1:18" ht="20.100000000000001" customHeight="1" x14ac:dyDescent="0.25">
      <c r="A9" s="14" t="s">
        <v>170</v>
      </c>
      <c r="B9" s="25">
        <v>74071.830000000016</v>
      </c>
      <c r="C9" s="223">
        <v>74685.84</v>
      </c>
      <c r="D9" s="4">
        <f t="shared" si="2"/>
        <v>9.4624651599989063E-2</v>
      </c>
      <c r="E9" s="229">
        <f t="shared" si="3"/>
        <v>0.10330797589189535</v>
      </c>
      <c r="F9" s="87">
        <f t="shared" si="4"/>
        <v>8.2893861269524478E-3</v>
      </c>
      <c r="G9" s="83">
        <f t="shared" si="5"/>
        <v>9.1765984287199079E-2</v>
      </c>
      <c r="I9" s="25">
        <v>12002.099999999999</v>
      </c>
      <c r="J9" s="223">
        <v>11968.273000000001</v>
      </c>
      <c r="K9" s="4">
        <f t="shared" si="6"/>
        <v>8.0326581789353979E-2</v>
      </c>
      <c r="L9" s="229">
        <f t="shared" si="7"/>
        <v>8.0588999766264949E-2</v>
      </c>
      <c r="M9" s="87">
        <f t="shared" si="8"/>
        <v>-2.8184234425640098E-3</v>
      </c>
      <c r="N9" s="83">
        <f t="shared" si="9"/>
        <v>3.2668883832144969E-3</v>
      </c>
      <c r="P9" s="49">
        <f t="shared" si="0"/>
        <v>1.6203325879757522</v>
      </c>
      <c r="Q9" s="254">
        <f t="shared" si="1"/>
        <v>1.6024822108180081</v>
      </c>
      <c r="R9" s="92">
        <f t="shared" si="10"/>
        <v>-1.1016489633183378E-2</v>
      </c>
    </row>
    <row r="10" spans="1:18" ht="20.100000000000001" customHeight="1" x14ac:dyDescent="0.25">
      <c r="A10" s="14" t="s">
        <v>141</v>
      </c>
      <c r="B10" s="25">
        <v>35994.639999999978</v>
      </c>
      <c r="C10" s="223">
        <v>36674.31</v>
      </c>
      <c r="D10" s="4">
        <f t="shared" si="2"/>
        <v>4.5982126666332224E-2</v>
      </c>
      <c r="E10" s="229">
        <f t="shared" si="3"/>
        <v>5.0729144016213736E-2</v>
      </c>
      <c r="F10" s="87">
        <f t="shared" si="4"/>
        <v>1.888253362167313E-2</v>
      </c>
      <c r="G10" s="83">
        <f t="shared" si="5"/>
        <v>0.10323614182371524</v>
      </c>
      <c r="I10" s="25">
        <v>11040.177</v>
      </c>
      <c r="J10" s="223">
        <v>11174.956</v>
      </c>
      <c r="K10" s="4">
        <f t="shared" si="6"/>
        <v>7.388870953911772E-2</v>
      </c>
      <c r="L10" s="229">
        <f t="shared" si="7"/>
        <v>7.5247157753839763E-2</v>
      </c>
      <c r="M10" s="87">
        <f t="shared" si="8"/>
        <v>1.220804702678231E-2</v>
      </c>
      <c r="N10" s="83">
        <f t="shared" si="9"/>
        <v>1.838505805819849E-2</v>
      </c>
      <c r="P10" s="49">
        <f t="shared" si="0"/>
        <v>3.0671725012390749</v>
      </c>
      <c r="Q10" s="254">
        <f t="shared" si="1"/>
        <v>3.0470800950310997</v>
      </c>
      <c r="R10" s="92">
        <f t="shared" si="10"/>
        <v>-6.5507910624062827E-3</v>
      </c>
    </row>
    <row r="11" spans="1:18" ht="20.100000000000001" customHeight="1" x14ac:dyDescent="0.25">
      <c r="A11" s="14" t="s">
        <v>142</v>
      </c>
      <c r="B11" s="25">
        <v>69099.539999999979</v>
      </c>
      <c r="C11" s="223">
        <v>80958.849999999991</v>
      </c>
      <c r="D11" s="4">
        <f t="shared" si="2"/>
        <v>8.8272692847193121E-2</v>
      </c>
      <c r="E11" s="229">
        <f t="shared" si="3"/>
        <v>0.11198501515194274</v>
      </c>
      <c r="F11" s="87">
        <f t="shared" si="4"/>
        <v>0.17162646813567811</v>
      </c>
      <c r="G11" s="83">
        <f t="shared" si="5"/>
        <v>0.26862579513460061</v>
      </c>
      <c r="I11" s="25">
        <v>9904.5679999999993</v>
      </c>
      <c r="J11" s="223">
        <v>11079.903000000002</v>
      </c>
      <c r="K11" s="4">
        <f t="shared" si="6"/>
        <v>6.6288407157099022E-2</v>
      </c>
      <c r="L11" s="229">
        <f t="shared" si="7"/>
        <v>7.4607113346866205E-2</v>
      </c>
      <c r="M11" s="87">
        <f t="shared" si="8"/>
        <v>0.11866595292192479</v>
      </c>
      <c r="N11" s="83">
        <f t="shared" si="9"/>
        <v>0.12549262452561902</v>
      </c>
      <c r="P11" s="49">
        <f t="shared" si="0"/>
        <v>1.4333768357936973</v>
      </c>
      <c r="Q11" s="254">
        <f t="shared" si="1"/>
        <v>1.3685845339947398</v>
      </c>
      <c r="R11" s="92">
        <f t="shared" si="10"/>
        <v>-4.5202559564931445E-2</v>
      </c>
    </row>
    <row r="12" spans="1:18" ht="20.100000000000001" customHeight="1" x14ac:dyDescent="0.25">
      <c r="A12" s="14" t="s">
        <v>167</v>
      </c>
      <c r="B12" s="25">
        <v>76826.259999999995</v>
      </c>
      <c r="C12" s="223">
        <v>71079.99000000002</v>
      </c>
      <c r="D12" s="4">
        <f t="shared" si="2"/>
        <v>9.8143357417120297E-2</v>
      </c>
      <c r="E12" s="229">
        <f t="shared" si="3"/>
        <v>9.8320242408951486E-2</v>
      </c>
      <c r="F12" s="87">
        <f t="shared" si="4"/>
        <v>-7.4795649300121794E-2</v>
      </c>
      <c r="G12" s="83">
        <f t="shared" si="5"/>
        <v>1.802312418143672E-3</v>
      </c>
      <c r="I12" s="25">
        <v>11319.807000000001</v>
      </c>
      <c r="J12" s="223">
        <v>10897.931999999995</v>
      </c>
      <c r="K12" s="4">
        <f t="shared" si="6"/>
        <v>7.5760192201798179E-2</v>
      </c>
      <c r="L12" s="229">
        <f t="shared" si="7"/>
        <v>7.3381801986031808E-2</v>
      </c>
      <c r="M12" s="87">
        <f t="shared" si="8"/>
        <v>-3.7268744952984219E-2</v>
      </c>
      <c r="N12" s="83">
        <f t="shared" si="9"/>
        <v>-3.139366660305172E-2</v>
      </c>
      <c r="P12" s="49">
        <f t="shared" si="0"/>
        <v>1.4734293977085442</v>
      </c>
      <c r="Q12" s="254">
        <f t="shared" si="1"/>
        <v>1.5331926749004878</v>
      </c>
      <c r="R12" s="92">
        <f t="shared" si="10"/>
        <v>4.056066567212966E-2</v>
      </c>
    </row>
    <row r="13" spans="1:18" ht="20.100000000000001" customHeight="1" x14ac:dyDescent="0.25">
      <c r="A13" s="14" t="s">
        <v>168</v>
      </c>
      <c r="B13" s="25">
        <v>41356.660000000003</v>
      </c>
      <c r="C13" s="223">
        <v>42603.909999999982</v>
      </c>
      <c r="D13" s="4">
        <f t="shared" si="2"/>
        <v>5.2831954385887364E-2</v>
      </c>
      <c r="E13" s="229">
        <f t="shared" si="3"/>
        <v>5.8931166967934989E-2</v>
      </c>
      <c r="F13" s="87">
        <f t="shared" si="4"/>
        <v>3.0158383196321418E-2</v>
      </c>
      <c r="G13" s="83">
        <f t="shared" si="5"/>
        <v>0.1154455225619453</v>
      </c>
      <c r="I13" s="25">
        <v>9237.3869999999988</v>
      </c>
      <c r="J13" s="223">
        <v>9811.4539999999997</v>
      </c>
      <c r="K13" s="4">
        <f t="shared" si="6"/>
        <v>6.1823157812000838E-2</v>
      </c>
      <c r="L13" s="229">
        <f t="shared" si="7"/>
        <v>6.6065944862113285E-2</v>
      </c>
      <c r="M13" s="87">
        <f t="shared" si="8"/>
        <v>6.2146037618647024E-2</v>
      </c>
      <c r="N13" s="83">
        <f t="shared" si="9"/>
        <v>6.8627795801282337E-2</v>
      </c>
      <c r="P13" s="49">
        <f t="shared" si="0"/>
        <v>2.2335911555720402</v>
      </c>
      <c r="Q13" s="254">
        <f t="shared" si="1"/>
        <v>2.302946842202982</v>
      </c>
      <c r="R13" s="92">
        <f t="shared" si="10"/>
        <v>3.1051200421313981E-2</v>
      </c>
    </row>
    <row r="14" spans="1:18" ht="20.100000000000001" customHeight="1" x14ac:dyDescent="0.25">
      <c r="A14" s="14" t="s">
        <v>144</v>
      </c>
      <c r="B14" s="25">
        <v>30222.809999999994</v>
      </c>
      <c r="C14" s="223">
        <v>29769.570000000011</v>
      </c>
      <c r="D14" s="4">
        <f t="shared" si="2"/>
        <v>3.8608778352346149E-2</v>
      </c>
      <c r="E14" s="229">
        <f t="shared" si="3"/>
        <v>4.1178274487802403E-2</v>
      </c>
      <c r="F14" s="87">
        <f t="shared" si="4"/>
        <v>-1.4996620102498196E-2</v>
      </c>
      <c r="G14" s="83">
        <f t="shared" si="5"/>
        <v>6.6552122214457832E-2</v>
      </c>
      <c r="I14" s="25">
        <v>8223.9529999999977</v>
      </c>
      <c r="J14" s="223">
        <v>8660.0260000000017</v>
      </c>
      <c r="K14" s="4">
        <f t="shared" si="6"/>
        <v>5.5040537346489608E-2</v>
      </c>
      <c r="L14" s="229">
        <f t="shared" si="7"/>
        <v>5.8312743475173776E-2</v>
      </c>
      <c r="M14" s="87">
        <f t="shared" si="8"/>
        <v>5.302474369685771E-2</v>
      </c>
      <c r="N14" s="83">
        <f t="shared" si="9"/>
        <v>5.9450839080386682E-2</v>
      </c>
      <c r="P14" s="49">
        <f t="shared" si="0"/>
        <v>2.7211079975687236</v>
      </c>
      <c r="Q14" s="254">
        <f t="shared" si="1"/>
        <v>2.9090195122065916</v>
      </c>
      <c r="R14" s="92">
        <f t="shared" si="10"/>
        <v>6.9056985171395135E-2</v>
      </c>
    </row>
    <row r="15" spans="1:18" ht="20.100000000000001" customHeight="1" x14ac:dyDescent="0.25">
      <c r="A15" s="14" t="s">
        <v>172</v>
      </c>
      <c r="B15" s="25">
        <v>34183.299999999996</v>
      </c>
      <c r="C15" s="223">
        <v>29906.859999999997</v>
      </c>
      <c r="D15" s="4">
        <f t="shared" si="2"/>
        <v>4.3668191443871511E-2</v>
      </c>
      <c r="E15" s="229">
        <f t="shared" si="3"/>
        <v>4.1368178651833988E-2</v>
      </c>
      <c r="F15" s="87">
        <f t="shared" si="4"/>
        <v>-0.12510319366474271</v>
      </c>
      <c r="G15" s="83">
        <f t="shared" si="5"/>
        <v>-5.2670209504641893E-2</v>
      </c>
      <c r="I15" s="25">
        <v>6835.4359999999997</v>
      </c>
      <c r="J15" s="223">
        <v>6280.6989999999996</v>
      </c>
      <c r="K15" s="4">
        <f t="shared" si="6"/>
        <v>4.5747594914214568E-2</v>
      </c>
      <c r="L15" s="229">
        <f t="shared" si="7"/>
        <v>4.2291419174928617E-2</v>
      </c>
      <c r="M15" s="87">
        <f t="shared" si="8"/>
        <v>-8.115605207919438E-2</v>
      </c>
      <c r="N15" s="83">
        <f t="shared" si="9"/>
        <v>-7.5548796516340083E-2</v>
      </c>
      <c r="P15" s="49">
        <f t="shared" si="0"/>
        <v>1.9996419304163147</v>
      </c>
      <c r="Q15" s="254">
        <f t="shared" si="1"/>
        <v>2.1000864015814433</v>
      </c>
      <c r="R15" s="92">
        <f t="shared" si="10"/>
        <v>5.0231228720142247E-2</v>
      </c>
    </row>
    <row r="16" spans="1:18" ht="20.100000000000001" customHeight="1" x14ac:dyDescent="0.25">
      <c r="A16" s="14" t="s">
        <v>173</v>
      </c>
      <c r="B16" s="25">
        <v>23347.510000000002</v>
      </c>
      <c r="C16" s="223">
        <v>28680.670000000002</v>
      </c>
      <c r="D16" s="4">
        <f t="shared" si="2"/>
        <v>2.9825778564904638E-2</v>
      </c>
      <c r="E16" s="229">
        <f t="shared" si="3"/>
        <v>3.967207123764567E-2</v>
      </c>
      <c r="F16" s="87">
        <f t="shared" si="4"/>
        <v>0.22842521536557858</v>
      </c>
      <c r="G16" s="83">
        <f t="shared" si="5"/>
        <v>0.33012692866723542</v>
      </c>
      <c r="I16" s="25">
        <v>5070.1570000000002</v>
      </c>
      <c r="J16" s="223">
        <v>6231.4850000000006</v>
      </c>
      <c r="K16" s="4">
        <f t="shared" si="6"/>
        <v>3.3933093454092678E-2</v>
      </c>
      <c r="L16" s="229">
        <f t="shared" si="7"/>
        <v>4.1960034100866808E-2</v>
      </c>
      <c r="M16" s="87">
        <f t="shared" si="8"/>
        <v>0.22905168419833949</v>
      </c>
      <c r="N16" s="83">
        <f t="shared" si="9"/>
        <v>0.23655198597303245</v>
      </c>
      <c r="P16" s="49">
        <f t="shared" si="0"/>
        <v>2.1716050234050654</v>
      </c>
      <c r="Q16" s="254">
        <f t="shared" si="1"/>
        <v>2.1727124924208536</v>
      </c>
      <c r="R16" s="92">
        <f t="shared" si="10"/>
        <v>5.0997718454881373E-4</v>
      </c>
    </row>
    <row r="17" spans="1:18" ht="20.100000000000001" customHeight="1" x14ac:dyDescent="0.25">
      <c r="A17" s="14" t="s">
        <v>145</v>
      </c>
      <c r="B17" s="25">
        <v>28198.30000000001</v>
      </c>
      <c r="C17" s="223">
        <v>19914.119999999995</v>
      </c>
      <c r="D17" s="4">
        <f t="shared" si="2"/>
        <v>3.6022524530742277E-2</v>
      </c>
      <c r="E17" s="229">
        <f t="shared" si="3"/>
        <v>2.7545883247323866E-2</v>
      </c>
      <c r="F17" s="87">
        <f t="shared" si="4"/>
        <v>-0.29378295854714687</v>
      </c>
      <c r="G17" s="83">
        <f t="shared" si="5"/>
        <v>-0.23531502563581547</v>
      </c>
      <c r="I17" s="25">
        <v>5844.2870000000012</v>
      </c>
      <c r="J17" s="223">
        <v>5180.8889999999992</v>
      </c>
      <c r="K17" s="4">
        <f t="shared" si="6"/>
        <v>3.9114121504233289E-2</v>
      </c>
      <c r="L17" s="229">
        <f t="shared" si="7"/>
        <v>3.4885790323302662E-2</v>
      </c>
      <c r="M17" s="87">
        <f t="shared" si="8"/>
        <v>-0.1135122214223911</v>
      </c>
      <c r="N17" s="83">
        <f t="shared" si="9"/>
        <v>-0.1081024197481464</v>
      </c>
      <c r="P17" s="49">
        <f t="shared" si="0"/>
        <v>2.0725671405723038</v>
      </c>
      <c r="Q17" s="254">
        <f t="shared" si="1"/>
        <v>2.6016158384101336</v>
      </c>
      <c r="R17" s="92">
        <f t="shared" si="10"/>
        <v>0.25526251356650476</v>
      </c>
    </row>
    <row r="18" spans="1:18" ht="20.100000000000001" customHeight="1" x14ac:dyDescent="0.25">
      <c r="A18" s="14" t="s">
        <v>169</v>
      </c>
      <c r="B18" s="25">
        <v>22047.570000000007</v>
      </c>
      <c r="C18" s="223">
        <v>18107.27</v>
      </c>
      <c r="D18" s="4">
        <f t="shared" si="2"/>
        <v>2.8165142266315966E-2</v>
      </c>
      <c r="E18" s="229">
        <f t="shared" si="3"/>
        <v>2.5046587313311868E-2</v>
      </c>
      <c r="F18" s="87">
        <f t="shared" si="4"/>
        <v>-0.1787181081633942</v>
      </c>
      <c r="G18" s="83">
        <f t="shared" si="5"/>
        <v>-0.11072391978412716</v>
      </c>
      <c r="I18" s="25">
        <v>4951.4539999999997</v>
      </c>
      <c r="J18" s="223">
        <v>4359.009</v>
      </c>
      <c r="K18" s="4">
        <f t="shared" si="6"/>
        <v>3.3138648628758628E-2</v>
      </c>
      <c r="L18" s="229">
        <f t="shared" si="7"/>
        <v>2.9351617838442253E-2</v>
      </c>
      <c r="M18" s="87">
        <f t="shared" si="8"/>
        <v>-0.11965071269974431</v>
      </c>
      <c r="N18" s="83">
        <f t="shared" si="9"/>
        <v>-0.11427837123780256</v>
      </c>
      <c r="P18" s="49">
        <f t="shared" si="0"/>
        <v>2.2458048664773478</v>
      </c>
      <c r="Q18" s="254">
        <f t="shared" si="1"/>
        <v>2.4073253450133563</v>
      </c>
      <c r="R18" s="92">
        <f t="shared" si="10"/>
        <v>7.1920976282040514E-2</v>
      </c>
    </row>
    <row r="19" spans="1:18" ht="20.100000000000001" customHeight="1" x14ac:dyDescent="0.25">
      <c r="A19" s="14" t="s">
        <v>176</v>
      </c>
      <c r="B19" s="25">
        <v>17709.819999999989</v>
      </c>
      <c r="C19" s="223">
        <v>14522.010000000002</v>
      </c>
      <c r="D19" s="4">
        <f t="shared" si="2"/>
        <v>2.2623790277606436E-2</v>
      </c>
      <c r="E19" s="229">
        <f t="shared" si="3"/>
        <v>2.0087334613654521E-2</v>
      </c>
      <c r="F19" s="87">
        <f t="shared" si="4"/>
        <v>-0.18000239415194444</v>
      </c>
      <c r="G19" s="83">
        <f t="shared" si="5"/>
        <v>-0.11211453221711298</v>
      </c>
      <c r="I19" s="25">
        <v>3524.5190000000002</v>
      </c>
      <c r="J19" s="223">
        <v>3179.2519999999995</v>
      </c>
      <c r="K19" s="4">
        <f t="shared" si="6"/>
        <v>2.3588585640982176E-2</v>
      </c>
      <c r="L19" s="229">
        <f t="shared" si="7"/>
        <v>2.1407661630453892E-2</v>
      </c>
      <c r="M19" s="87">
        <f t="shared" si="8"/>
        <v>-9.7961452328672566E-2</v>
      </c>
      <c r="N19" s="83">
        <f t="shared" si="9"/>
        <v>-9.2456751910517471E-2</v>
      </c>
      <c r="P19" s="49">
        <f t="shared" si="0"/>
        <v>1.990149532858043</v>
      </c>
      <c r="Q19" s="254">
        <f t="shared" si="1"/>
        <v>2.1892644337801719</v>
      </c>
      <c r="R19" s="92">
        <f t="shared" si="10"/>
        <v>0.10005022116915058</v>
      </c>
    </row>
    <row r="20" spans="1:18" ht="20.100000000000001" customHeight="1" x14ac:dyDescent="0.25">
      <c r="A20" s="14" t="s">
        <v>171</v>
      </c>
      <c r="B20" s="25">
        <v>10334.679999999995</v>
      </c>
      <c r="C20" s="223">
        <v>13141.360000000002</v>
      </c>
      <c r="D20" s="4">
        <f t="shared" si="2"/>
        <v>1.3202259136805101E-2</v>
      </c>
      <c r="E20" s="229">
        <f t="shared" si="3"/>
        <v>1.8177572911635166E-2</v>
      </c>
      <c r="F20" s="87">
        <f t="shared" si="4"/>
        <v>0.27157880069823248</v>
      </c>
      <c r="G20" s="83">
        <f t="shared" si="5"/>
        <v>0.3768532130201826</v>
      </c>
      <c r="I20" s="25">
        <v>2389.0269999999991</v>
      </c>
      <c r="J20" s="223">
        <v>2714.3040000000001</v>
      </c>
      <c r="K20" s="4">
        <f t="shared" si="6"/>
        <v>1.5989066306102678E-2</v>
      </c>
      <c r="L20" s="229">
        <f t="shared" si="7"/>
        <v>1.8276909661199405E-2</v>
      </c>
      <c r="M20" s="87">
        <f t="shared" si="8"/>
        <v>0.13615459348094477</v>
      </c>
      <c r="N20" s="83">
        <f t="shared" si="9"/>
        <v>0.1430879897110382</v>
      </c>
      <c r="P20" s="49">
        <f t="shared" si="0"/>
        <v>2.3116603513606617</v>
      </c>
      <c r="Q20" s="254">
        <f t="shared" si="1"/>
        <v>2.0654665879330598</v>
      </c>
      <c r="R20" s="92">
        <f t="shared" si="10"/>
        <v>-0.10650083749660295</v>
      </c>
    </row>
    <row r="21" spans="1:18" ht="20.100000000000001" customHeight="1" x14ac:dyDescent="0.25">
      <c r="A21" s="14" t="s">
        <v>147</v>
      </c>
      <c r="B21" s="25">
        <v>11707.98</v>
      </c>
      <c r="C21" s="223">
        <v>10821.310000000001</v>
      </c>
      <c r="D21" s="4">
        <f t="shared" si="2"/>
        <v>1.4956610744457638E-2</v>
      </c>
      <c r="E21" s="229">
        <f t="shared" si="3"/>
        <v>1.496840140780001E-2</v>
      </c>
      <c r="F21" s="87">
        <f t="shared" si="4"/>
        <v>-7.5732107502745838E-2</v>
      </c>
      <c r="G21" s="83">
        <f t="shared" si="5"/>
        <v>7.8832454383028589E-4</v>
      </c>
      <c r="I21" s="25">
        <v>2869.4650000000001</v>
      </c>
      <c r="J21" s="223">
        <v>2594.6110000000008</v>
      </c>
      <c r="K21" s="4">
        <f t="shared" si="6"/>
        <v>1.9204498797226209E-2</v>
      </c>
      <c r="L21" s="229">
        <f t="shared" si="7"/>
        <v>1.7470950509948135E-2</v>
      </c>
      <c r="M21" s="87">
        <f t="shared" si="8"/>
        <v>-9.5785799791947054E-2</v>
      </c>
      <c r="N21" s="83">
        <f t="shared" si="9"/>
        <v>-9.0267822429630828E-2</v>
      </c>
      <c r="P21" s="49">
        <f t="shared" si="0"/>
        <v>2.45086257407341</v>
      </c>
      <c r="Q21" s="254">
        <f t="shared" si="1"/>
        <v>2.3976866017145806</v>
      </c>
      <c r="R21" s="92">
        <f t="shared" si="10"/>
        <v>-2.1696839684670406E-2</v>
      </c>
    </row>
    <row r="22" spans="1:18" ht="20.100000000000001" customHeight="1" x14ac:dyDescent="0.25">
      <c r="A22" s="14" t="s">
        <v>177</v>
      </c>
      <c r="B22" s="25">
        <v>5485.55</v>
      </c>
      <c r="C22" s="223">
        <v>5933.2999999999984</v>
      </c>
      <c r="D22" s="4">
        <f t="shared" si="2"/>
        <v>7.0076337736534912E-3</v>
      </c>
      <c r="E22" s="229">
        <f t="shared" si="3"/>
        <v>8.2071409166634864E-3</v>
      </c>
      <c r="F22" s="87">
        <f t="shared" si="4"/>
        <v>8.1623538204919868E-2</v>
      </c>
      <c r="G22" s="83">
        <f t="shared" si="5"/>
        <v>0.17117149408117852</v>
      </c>
      <c r="I22" s="25">
        <v>1794.4689999999998</v>
      </c>
      <c r="J22" s="223">
        <v>2039.0679999999993</v>
      </c>
      <c r="K22" s="4">
        <f t="shared" si="6"/>
        <v>1.2009861682285622E-2</v>
      </c>
      <c r="L22" s="229">
        <f t="shared" si="7"/>
        <v>1.3730172312696933E-2</v>
      </c>
      <c r="M22" s="87">
        <f t="shared" si="8"/>
        <v>0.13630717499159892</v>
      </c>
      <c r="N22" s="83">
        <f t="shared" si="9"/>
        <v>0.1432415023520833</v>
      </c>
      <c r="P22" s="49">
        <f t="shared" si="0"/>
        <v>3.2712654155007241</v>
      </c>
      <c r="Q22" s="254">
        <f t="shared" si="1"/>
        <v>3.4366507677009417</v>
      </c>
      <c r="R22" s="92">
        <f t="shared" si="10"/>
        <v>5.055699590028602E-2</v>
      </c>
    </row>
    <row r="23" spans="1:18" ht="20.100000000000001" customHeight="1" x14ac:dyDescent="0.25">
      <c r="A23" s="14" t="s">
        <v>178</v>
      </c>
      <c r="B23" s="25">
        <v>4485.380000000001</v>
      </c>
      <c r="C23" s="223">
        <v>8737.1199999999972</v>
      </c>
      <c r="D23" s="4">
        <f t="shared" si="2"/>
        <v>5.7299451059000285E-3</v>
      </c>
      <c r="E23" s="229">
        <f t="shared" si="3"/>
        <v>1.2085479420524646E-2</v>
      </c>
      <c r="F23" s="87">
        <f t="shared" si="4"/>
        <v>0.94791076787250916</v>
      </c>
      <c r="G23" s="83">
        <f t="shared" si="5"/>
        <v>1.109178918325139</v>
      </c>
      <c r="I23" s="25">
        <v>1107.2729999999999</v>
      </c>
      <c r="J23" s="223">
        <v>1834.4920000000002</v>
      </c>
      <c r="K23" s="4">
        <f t="shared" si="6"/>
        <v>7.4106577347000406E-3</v>
      </c>
      <c r="L23" s="229">
        <f t="shared" si="7"/>
        <v>1.2352648987804249E-2</v>
      </c>
      <c r="M23" s="87">
        <f t="shared" si="8"/>
        <v>0.65676576598544378</v>
      </c>
      <c r="N23" s="83">
        <f t="shared" si="9"/>
        <v>0.66687619777170082</v>
      </c>
      <c r="P23" s="49">
        <f t="shared" si="0"/>
        <v>2.4686269613722795</v>
      </c>
      <c r="Q23" s="254">
        <f t="shared" si="1"/>
        <v>2.0996529748933295</v>
      </c>
      <c r="R23" s="92">
        <f t="shared" si="10"/>
        <v>-0.14946526642236863</v>
      </c>
    </row>
    <row r="24" spans="1:18" ht="20.100000000000001" customHeight="1" x14ac:dyDescent="0.25">
      <c r="A24" s="14" t="s">
        <v>175</v>
      </c>
      <c r="B24" s="25">
        <v>82336.440000000017</v>
      </c>
      <c r="C24" s="223">
        <v>6863.8099999999977</v>
      </c>
      <c r="D24" s="4">
        <f t="shared" si="2"/>
        <v>0.10518245531375968</v>
      </c>
      <c r="E24" s="229">
        <f t="shared" si="3"/>
        <v>9.4942537702802834E-3</v>
      </c>
      <c r="F24" s="87">
        <f t="shared" si="4"/>
        <v>-0.91663703215732917</v>
      </c>
      <c r="G24" s="83">
        <f t="shared" si="5"/>
        <v>-0.9097353856024859</v>
      </c>
      <c r="I24" s="25">
        <v>6491.851999999999</v>
      </c>
      <c r="J24" s="223">
        <v>1745.9499999999998</v>
      </c>
      <c r="K24" s="4">
        <f t="shared" si="6"/>
        <v>4.3448086638370055E-2</v>
      </c>
      <c r="L24" s="229">
        <f t="shared" si="7"/>
        <v>1.1756446743979708E-2</v>
      </c>
      <c r="M24" s="87">
        <f t="shared" si="8"/>
        <v>-0.73105517501015116</v>
      </c>
      <c r="N24" s="83">
        <f t="shared" si="9"/>
        <v>-0.72941393618016526</v>
      </c>
      <c r="P24" s="49">
        <f t="shared" si="0"/>
        <v>0.78845429799976752</v>
      </c>
      <c r="Q24" s="254">
        <f t="shared" si="1"/>
        <v>2.543703861266557</v>
      </c>
      <c r="R24" s="92">
        <f t="shared" si="10"/>
        <v>2.226190620965208</v>
      </c>
    </row>
    <row r="25" spans="1:18" ht="20.100000000000001" customHeight="1" x14ac:dyDescent="0.25">
      <c r="A25" s="14" t="s">
        <v>174</v>
      </c>
      <c r="B25" s="25">
        <v>5312.3799999999992</v>
      </c>
      <c r="C25" s="223">
        <v>5585.8000000000011</v>
      </c>
      <c r="D25" s="4">
        <f t="shared" si="2"/>
        <v>6.7864140344142936E-3</v>
      </c>
      <c r="E25" s="229">
        <f t="shared" si="3"/>
        <v>7.7264671822255626E-3</v>
      </c>
      <c r="F25" s="87">
        <f t="shared" si="4"/>
        <v>5.1468456699257571E-2</v>
      </c>
      <c r="G25" s="83">
        <f t="shared" si="5"/>
        <v>0.13851986381087358</v>
      </c>
      <c r="I25" s="25">
        <v>1449.4079999999999</v>
      </c>
      <c r="J25" s="223">
        <v>1722.3109999999997</v>
      </c>
      <c r="K25" s="4">
        <f t="shared" si="6"/>
        <v>9.7004682728975746E-3</v>
      </c>
      <c r="L25" s="229">
        <f t="shared" si="7"/>
        <v>1.1597272286188284E-2</v>
      </c>
      <c r="M25" s="87">
        <f t="shared" si="8"/>
        <v>0.18828583808009877</v>
      </c>
      <c r="N25" s="83">
        <f t="shared" si="9"/>
        <v>0.19553736581874567</v>
      </c>
      <c r="P25" s="49">
        <f t="shared" si="0"/>
        <v>2.7283590405806817</v>
      </c>
      <c r="Q25" s="254">
        <f t="shared" si="1"/>
        <v>3.0833739124207797</v>
      </c>
      <c r="R25" s="92">
        <f t="shared" si="10"/>
        <v>0.13012029082673063</v>
      </c>
    </row>
    <row r="26" spans="1:18" ht="20.100000000000001" customHeight="1" x14ac:dyDescent="0.25">
      <c r="A26" s="14" t="s">
        <v>146</v>
      </c>
      <c r="B26" s="25">
        <v>5478.07</v>
      </c>
      <c r="C26" s="223">
        <v>9464.6099999999988</v>
      </c>
      <c r="D26" s="4">
        <f t="shared" si="2"/>
        <v>6.998078286851451E-3</v>
      </c>
      <c r="E26" s="229">
        <f t="shared" si="3"/>
        <v>1.3091768154528243E-2</v>
      </c>
      <c r="F26" s="87">
        <f t="shared" si="4"/>
        <v>0.7277271009680415</v>
      </c>
      <c r="G26" s="83">
        <f t="shared" si="5"/>
        <v>0.87076617578372961</v>
      </c>
      <c r="I26" s="25">
        <v>814.0250000000002</v>
      </c>
      <c r="J26" s="223">
        <v>1630.5800000000002</v>
      </c>
      <c r="K26" s="4">
        <f t="shared" si="6"/>
        <v>5.448033739185551E-3</v>
      </c>
      <c r="L26" s="229">
        <f t="shared" si="7"/>
        <v>1.0979596742059301E-2</v>
      </c>
      <c r="M26" s="87">
        <f t="shared" si="8"/>
        <v>1.0031080126531737</v>
      </c>
      <c r="N26" s="83">
        <f t="shared" si="9"/>
        <v>1.015332001908763</v>
      </c>
      <c r="P26" s="49">
        <f t="shared" si="0"/>
        <v>1.4859704238901661</v>
      </c>
      <c r="Q26" s="254">
        <f t="shared" si="1"/>
        <v>1.7228179502377807</v>
      </c>
      <c r="R26" s="92">
        <f t="shared" si="10"/>
        <v>0.15938912547637688</v>
      </c>
    </row>
    <row r="27" spans="1:18" ht="20.100000000000001" customHeight="1" x14ac:dyDescent="0.25">
      <c r="A27" s="14" t="s">
        <v>150</v>
      </c>
      <c r="B27" s="25">
        <v>19698.46</v>
      </c>
      <c r="C27" s="223">
        <v>24744.079999999998</v>
      </c>
      <c r="D27" s="4">
        <f t="shared" si="2"/>
        <v>2.5164221196591469E-2</v>
      </c>
      <c r="E27" s="229">
        <f t="shared" si="3"/>
        <v>3.4226847018218313E-2</v>
      </c>
      <c r="F27" s="87">
        <f t="shared" si="4"/>
        <v>0.25614286599053931</v>
      </c>
      <c r="G27" s="83">
        <f t="shared" si="5"/>
        <v>0.3601393323809437</v>
      </c>
      <c r="I27" s="25">
        <v>1330.4119999999998</v>
      </c>
      <c r="J27" s="223">
        <v>1531.7280000000001</v>
      </c>
      <c r="K27" s="4">
        <f t="shared" si="6"/>
        <v>8.9040624833602467E-3</v>
      </c>
      <c r="L27" s="229">
        <f t="shared" si="7"/>
        <v>1.031397156749194E-2</v>
      </c>
      <c r="M27" s="87">
        <f t="shared" si="8"/>
        <v>0.15131853891877126</v>
      </c>
      <c r="N27" s="83">
        <f t="shared" si="9"/>
        <v>0.15834447329704915</v>
      </c>
      <c r="P27" s="49">
        <f t="shared" si="0"/>
        <v>0.67538883750303313</v>
      </c>
      <c r="Q27" s="254">
        <f t="shared" si="1"/>
        <v>0.61902806651126252</v>
      </c>
      <c r="R27" s="92">
        <f t="shared" si="10"/>
        <v>-8.3449367034464053E-2</v>
      </c>
    </row>
    <row r="28" spans="1:18" ht="20.100000000000001" customHeight="1" x14ac:dyDescent="0.25">
      <c r="A28" s="14" t="s">
        <v>148</v>
      </c>
      <c r="B28" s="25">
        <v>3696.3599999999983</v>
      </c>
      <c r="C28" s="223">
        <v>5355.7600000000011</v>
      </c>
      <c r="D28" s="4">
        <f t="shared" si="2"/>
        <v>4.7219945448645634E-3</v>
      </c>
      <c r="E28" s="229">
        <f t="shared" si="3"/>
        <v>7.4082680861964944E-3</v>
      </c>
      <c r="F28" s="87">
        <f t="shared" si="4"/>
        <v>0.44892813470549503</v>
      </c>
      <c r="G28" s="83">
        <f t="shared" si="5"/>
        <v>0.5688853546545084</v>
      </c>
      <c r="I28" s="25">
        <v>1090.9890000000003</v>
      </c>
      <c r="J28" s="223">
        <v>1413.4010000000003</v>
      </c>
      <c r="K28" s="4">
        <f t="shared" si="6"/>
        <v>7.301673635429262E-3</v>
      </c>
      <c r="L28" s="229">
        <f t="shared" si="7"/>
        <v>9.5172104495476213E-3</v>
      </c>
      <c r="M28" s="87">
        <f t="shared" si="8"/>
        <v>0.29552268629656209</v>
      </c>
      <c r="N28" s="83">
        <f t="shared" si="9"/>
        <v>0.30342862811179439</v>
      </c>
      <c r="P28" s="49">
        <f t="shared" si="0"/>
        <v>2.9515225789695831</v>
      </c>
      <c r="Q28" s="254">
        <f t="shared" si="1"/>
        <v>2.6390297548807267</v>
      </c>
      <c r="R28" s="92">
        <f t="shared" si="10"/>
        <v>-0.10587512571154106</v>
      </c>
    </row>
    <row r="29" spans="1:18" ht="20.100000000000001" customHeight="1" x14ac:dyDescent="0.25">
      <c r="A29" s="14" t="s">
        <v>152</v>
      </c>
      <c r="B29" s="25">
        <v>17502.740000000002</v>
      </c>
      <c r="C29" s="223">
        <v>19714.030000000006</v>
      </c>
      <c r="D29" s="4">
        <f t="shared" si="2"/>
        <v>2.2359251479883678E-2</v>
      </c>
      <c r="E29" s="229">
        <f t="shared" si="3"/>
        <v>2.7269112002651405E-2</v>
      </c>
      <c r="F29" s="87">
        <f>(C29-B29)/B29</f>
        <v>0.12633964739235137</v>
      </c>
      <c r="G29" s="83">
        <f>(E29-D29)/D29</f>
        <v>0.21958966413455583</v>
      </c>
      <c r="I29" s="25">
        <v>1055.183</v>
      </c>
      <c r="J29" s="223">
        <v>1115.8359999999993</v>
      </c>
      <c r="K29" s="4">
        <f t="shared" si="6"/>
        <v>7.0620344399926604E-3</v>
      </c>
      <c r="L29" s="229">
        <f t="shared" si="7"/>
        <v>7.5135407709357857E-3</v>
      </c>
      <c r="M29" s="87">
        <f>(J29-I29)/I29</f>
        <v>5.7481024618477872E-2</v>
      </c>
      <c r="N29" s="83">
        <f>(L29-K29)/K29</f>
        <v>6.393431450662744E-2</v>
      </c>
      <c r="P29" s="49">
        <f t="shared" si="0"/>
        <v>0.60286732248779329</v>
      </c>
      <c r="Q29" s="254">
        <f t="shared" si="1"/>
        <v>0.56601110985425052</v>
      </c>
      <c r="R29" s="92">
        <f>(Q29-P29)/P29</f>
        <v>-6.1134865431836417E-2</v>
      </c>
    </row>
    <row r="30" spans="1:18" ht="20.100000000000001" customHeight="1" x14ac:dyDescent="0.25">
      <c r="A30" s="14" t="s">
        <v>151</v>
      </c>
      <c r="B30" s="25">
        <v>10667.539999999999</v>
      </c>
      <c r="C30" s="223">
        <v>9418.18</v>
      </c>
      <c r="D30" s="4">
        <f t="shared" si="2"/>
        <v>1.3627478299495868E-2</v>
      </c>
      <c r="E30" s="229">
        <f t="shared" si="3"/>
        <v>1.3027544610672265E-2</v>
      </c>
      <c r="F30" s="87">
        <f t="shared" si="4"/>
        <v>-0.11711791097103914</v>
      </c>
      <c r="G30" s="83">
        <f t="shared" si="5"/>
        <v>-4.4023822723371832E-2</v>
      </c>
      <c r="I30" s="25">
        <v>1044.655</v>
      </c>
      <c r="J30" s="223">
        <v>927.77399999999989</v>
      </c>
      <c r="K30" s="4">
        <f t="shared" si="6"/>
        <v>6.9915735828861274E-3</v>
      </c>
      <c r="L30" s="229">
        <f t="shared" si="7"/>
        <v>6.2472153391844153E-3</v>
      </c>
      <c r="M30" s="87">
        <f t="shared" si="8"/>
        <v>-0.11188478492899578</v>
      </c>
      <c r="N30" s="83">
        <f t="shared" si="9"/>
        <v>-0.1064650518051818</v>
      </c>
      <c r="P30" s="49">
        <f t="shared" si="0"/>
        <v>0.97928388363202767</v>
      </c>
      <c r="Q30" s="254">
        <f t="shared" si="1"/>
        <v>0.98508841410973225</v>
      </c>
      <c r="R30" s="92">
        <f t="shared" si="10"/>
        <v>5.9273215609107919E-3</v>
      </c>
    </row>
    <row r="31" spans="1:18" ht="20.100000000000001" customHeight="1" x14ac:dyDescent="0.25">
      <c r="A31" s="14" t="s">
        <v>179</v>
      </c>
      <c r="B31" s="25">
        <v>4346.6299999999992</v>
      </c>
      <c r="C31" s="223">
        <v>3413.36</v>
      </c>
      <c r="D31" s="4">
        <f t="shared" si="2"/>
        <v>5.5526959356081828E-3</v>
      </c>
      <c r="E31" s="229">
        <f t="shared" si="3"/>
        <v>4.7214748149094921E-3</v>
      </c>
      <c r="F31" s="87">
        <f t="shared" si="4"/>
        <v>-0.21471116704205309</v>
      </c>
      <c r="G31" s="83">
        <f t="shared" si="5"/>
        <v>-0.14969685542625477</v>
      </c>
      <c r="I31" s="25">
        <v>1130.4260000000002</v>
      </c>
      <c r="J31" s="223">
        <v>919.05999999999972</v>
      </c>
      <c r="K31" s="4">
        <f t="shared" si="6"/>
        <v>7.5656140630233288E-3</v>
      </c>
      <c r="L31" s="229">
        <f t="shared" si="7"/>
        <v>6.1885391589232156E-3</v>
      </c>
      <c r="M31" s="87">
        <f t="shared" si="8"/>
        <v>-0.18697906806814457</v>
      </c>
      <c r="N31" s="83">
        <f t="shared" si="9"/>
        <v>-0.18201759865475006</v>
      </c>
      <c r="P31" s="49">
        <f t="shared" si="0"/>
        <v>2.6006952512636232</v>
      </c>
      <c r="Q31" s="254">
        <f t="shared" si="1"/>
        <v>2.6925375583003248</v>
      </c>
      <c r="R31" s="92">
        <f t="shared" si="10"/>
        <v>3.5314520988984521E-2</v>
      </c>
    </row>
    <row r="32" spans="1:18" ht="20.100000000000001" customHeight="1" thickBot="1" x14ac:dyDescent="0.3">
      <c r="A32" s="14" t="s">
        <v>18</v>
      </c>
      <c r="B32" s="25">
        <f>B33-SUM(B7:B31)</f>
        <v>31620.079999999492</v>
      </c>
      <c r="C32" s="223">
        <f>C33-SUM(C7:C31)</f>
        <v>38094.429999999469</v>
      </c>
      <c r="D32" s="4">
        <f t="shared" si="2"/>
        <v>4.0393750951795489E-2</v>
      </c>
      <c r="E32" s="229">
        <f t="shared" si="3"/>
        <v>5.2693501955061901E-2</v>
      </c>
      <c r="F32" s="87">
        <f t="shared" si="4"/>
        <v>0.20475438392312989</v>
      </c>
      <c r="G32" s="83">
        <f t="shared" si="5"/>
        <v>0.3044963815800249</v>
      </c>
      <c r="I32" s="25">
        <f>I33-SUM(I7:I31)</f>
        <v>7666.844000000041</v>
      </c>
      <c r="J32" s="223">
        <f>J33-SUM(J7:J31)</f>
        <v>8749.103999999963</v>
      </c>
      <c r="K32" s="4">
        <f t="shared" si="6"/>
        <v>5.1311968041611151E-2</v>
      </c>
      <c r="L32" s="229">
        <f t="shared" si="7"/>
        <v>5.8912554903370329E-2</v>
      </c>
      <c r="M32" s="87">
        <f t="shared" si="8"/>
        <v>0.14116108270885858</v>
      </c>
      <c r="N32" s="83">
        <f t="shared" si="9"/>
        <v>0.14812503109597208</v>
      </c>
      <c r="P32" s="49">
        <f t="shared" si="0"/>
        <v>2.4246757123954668</v>
      </c>
      <c r="Q32" s="254">
        <f t="shared" si="1"/>
        <v>2.296688518505221</v>
      </c>
      <c r="R32" s="92">
        <f t="shared" si="10"/>
        <v>-5.2785283094125737E-2</v>
      </c>
    </row>
    <row r="33" spans="1:18" ht="26.25" customHeight="1" thickBot="1" x14ac:dyDescent="0.3">
      <c r="A33" s="18" t="s">
        <v>19</v>
      </c>
      <c r="B33" s="23">
        <v>782796.32999999949</v>
      </c>
      <c r="C33" s="242">
        <v>722943.59999999963</v>
      </c>
      <c r="D33" s="20">
        <f>SUM(D7:D32)</f>
        <v>1</v>
      </c>
      <c r="E33" s="243">
        <f>SUM(E7:E32)</f>
        <v>0.99999999999999978</v>
      </c>
      <c r="F33" s="97">
        <f t="shared" si="4"/>
        <v>-7.6460156628480755E-2</v>
      </c>
      <c r="G33" s="99">
        <v>0</v>
      </c>
      <c r="H33" s="2"/>
      <c r="I33" s="23">
        <v>149416.29200000002</v>
      </c>
      <c r="J33" s="242">
        <v>148510.00799999994</v>
      </c>
      <c r="K33" s="20">
        <f>SUM(K7:K32)</f>
        <v>1.0000000000000002</v>
      </c>
      <c r="L33" s="243">
        <f>SUM(L7:L32)</f>
        <v>1</v>
      </c>
      <c r="M33" s="97">
        <f t="shared" si="8"/>
        <v>-6.0654965256404054E-3</v>
      </c>
      <c r="N33" s="99">
        <v>0</v>
      </c>
      <c r="P33" s="40">
        <f t="shared" si="0"/>
        <v>1.9087505430691034</v>
      </c>
      <c r="Q33" s="244">
        <f t="shared" si="1"/>
        <v>2.0542405797630687</v>
      </c>
      <c r="R33" s="98">
        <f t="shared" si="10"/>
        <v>7.6222656345668993E-2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170</v>
      </c>
      <c r="B39" s="59">
        <v>74071.83</v>
      </c>
      <c r="C39" s="245">
        <v>74685.84</v>
      </c>
      <c r="D39" s="4">
        <f t="shared" ref="D39:D61" si="11">B39/$B$62</f>
        <v>0.18156153920084453</v>
      </c>
      <c r="E39" s="247">
        <f t="shared" ref="E39:E61" si="12">C39/$C$62</f>
        <v>0.22582993040065444</v>
      </c>
      <c r="F39" s="87">
        <f>(C39-B39)/B39</f>
        <v>8.2893861269526456E-3</v>
      </c>
      <c r="G39" s="101">
        <f>(E39-D39)/D39</f>
        <v>0.24382031235613139</v>
      </c>
      <c r="I39" s="59">
        <v>12002.100000000006</v>
      </c>
      <c r="J39" s="245">
        <v>11968.273000000001</v>
      </c>
      <c r="K39" s="4">
        <f t="shared" ref="K39:K61" si="13">I39/$I$62</f>
        <v>0.17707211412000548</v>
      </c>
      <c r="L39" s="247">
        <f t="shared" ref="L39:L61" si="14">J39/$J$62</f>
        <v>0.18610185771693064</v>
      </c>
      <c r="M39" s="87">
        <f>(J39-I39)/I39</f>
        <v>-2.8184234425646143E-3</v>
      </c>
      <c r="N39" s="101">
        <f>(L39-K39)/K39</f>
        <v>5.0994724052402227E-2</v>
      </c>
      <c r="P39" s="49">
        <f t="shared" ref="P39:P62" si="15">(I39/B39)*10</f>
        <v>1.6203325879757535</v>
      </c>
      <c r="Q39" s="253">
        <f t="shared" ref="Q39:Q62" si="16">(J39/C39)*10</f>
        <v>1.6024822108180081</v>
      </c>
      <c r="R39" s="104">
        <f t="shared" si="10"/>
        <v>-1.1016489633184192E-2</v>
      </c>
    </row>
    <row r="40" spans="1:18" ht="20.100000000000001" customHeight="1" x14ac:dyDescent="0.25">
      <c r="A40" s="57" t="s">
        <v>167</v>
      </c>
      <c r="B40" s="25">
        <v>76826.260000000009</v>
      </c>
      <c r="C40" s="223">
        <v>71079.99000000002</v>
      </c>
      <c r="D40" s="4">
        <f t="shared" si="11"/>
        <v>0.1883130741692797</v>
      </c>
      <c r="E40" s="229">
        <f t="shared" si="12"/>
        <v>0.21492680800777253</v>
      </c>
      <c r="F40" s="87">
        <f t="shared" ref="F40:F62" si="17">(C40-B40)/B40</f>
        <v>-7.4795649300121975E-2</v>
      </c>
      <c r="G40" s="83">
        <f t="shared" ref="G40:G61" si="18">(E40-D40)/D40</f>
        <v>0.14132706375219081</v>
      </c>
      <c r="I40" s="25">
        <v>11319.806999999999</v>
      </c>
      <c r="J40" s="223">
        <v>10897.931999999995</v>
      </c>
      <c r="K40" s="4">
        <f t="shared" si="13"/>
        <v>0.16700595370147189</v>
      </c>
      <c r="L40" s="229">
        <f t="shared" si="14"/>
        <v>0.16945848331440838</v>
      </c>
      <c r="M40" s="87">
        <f t="shared" ref="M40:M62" si="19">(J40-I40)/I40</f>
        <v>-3.7268744952984066E-2</v>
      </c>
      <c r="N40" s="83">
        <f t="shared" ref="N40:N61" si="20">(L40-K40)/K40</f>
        <v>1.4685282521846244E-2</v>
      </c>
      <c r="P40" s="49">
        <f t="shared" si="15"/>
        <v>1.4734293977085435</v>
      </c>
      <c r="Q40" s="254">
        <f t="shared" si="16"/>
        <v>1.5331926749004878</v>
      </c>
      <c r="R40" s="92">
        <f t="shared" si="10"/>
        <v>4.0560665672130132E-2</v>
      </c>
    </row>
    <row r="41" spans="1:18" ht="20.100000000000001" customHeight="1" x14ac:dyDescent="0.25">
      <c r="A41" s="57" t="s">
        <v>168</v>
      </c>
      <c r="B41" s="25">
        <v>41356.659999999996</v>
      </c>
      <c r="C41" s="223">
        <v>42603.909999999982</v>
      </c>
      <c r="D41" s="4">
        <f t="shared" si="11"/>
        <v>0.10137158547056281</v>
      </c>
      <c r="E41" s="229">
        <f t="shared" si="12"/>
        <v>0.12882278662321722</v>
      </c>
      <c r="F41" s="87">
        <f t="shared" si="17"/>
        <v>3.0158383196321598E-2</v>
      </c>
      <c r="G41" s="83">
        <f t="shared" si="18"/>
        <v>0.27079778840615981</v>
      </c>
      <c r="I41" s="25">
        <v>9237.3870000000024</v>
      </c>
      <c r="J41" s="223">
        <v>9811.4539999999997</v>
      </c>
      <c r="K41" s="4">
        <f t="shared" si="13"/>
        <v>0.13628312087340172</v>
      </c>
      <c r="L41" s="229">
        <f t="shared" si="14"/>
        <v>0.15256418501685329</v>
      </c>
      <c r="M41" s="87">
        <f t="shared" si="19"/>
        <v>6.2146037618646607E-2</v>
      </c>
      <c r="N41" s="83">
        <f t="shared" si="20"/>
        <v>0.11946500813241305</v>
      </c>
      <c r="P41" s="49">
        <f t="shared" si="15"/>
        <v>2.2335911555720416</v>
      </c>
      <c r="Q41" s="254">
        <f t="shared" si="16"/>
        <v>2.302946842202982</v>
      </c>
      <c r="R41" s="92">
        <f t="shared" si="10"/>
        <v>3.1051200421313364E-2</v>
      </c>
    </row>
    <row r="42" spans="1:18" ht="20.100000000000001" customHeight="1" x14ac:dyDescent="0.25">
      <c r="A42" s="57" t="s">
        <v>172</v>
      </c>
      <c r="B42" s="25">
        <v>34183.299999999996</v>
      </c>
      <c r="C42" s="223">
        <v>29906.859999999997</v>
      </c>
      <c r="D42" s="4">
        <f t="shared" si="11"/>
        <v>8.378856797468387E-2</v>
      </c>
      <c r="E42" s="229">
        <f t="shared" si="12"/>
        <v>9.0430316005043476E-2</v>
      </c>
      <c r="F42" s="87">
        <f t="shared" si="17"/>
        <v>-0.12510319366474271</v>
      </c>
      <c r="G42" s="83">
        <f t="shared" si="18"/>
        <v>7.926795016196439E-2</v>
      </c>
      <c r="I42" s="25">
        <v>6835.4360000000006</v>
      </c>
      <c r="J42" s="223">
        <v>6280.6989999999996</v>
      </c>
      <c r="K42" s="4">
        <f t="shared" si="13"/>
        <v>0.10084611055165291</v>
      </c>
      <c r="L42" s="229">
        <f t="shared" si="14"/>
        <v>9.7662357105395933E-2</v>
      </c>
      <c r="M42" s="87">
        <f t="shared" si="19"/>
        <v>-8.1156052079194504E-2</v>
      </c>
      <c r="N42" s="83">
        <f t="shared" si="20"/>
        <v>-3.1570413859702301E-2</v>
      </c>
      <c r="P42" s="49">
        <f t="shared" si="15"/>
        <v>1.9996419304163149</v>
      </c>
      <c r="Q42" s="254">
        <f t="shared" si="16"/>
        <v>2.1000864015814433</v>
      </c>
      <c r="R42" s="92">
        <f t="shared" si="10"/>
        <v>5.0231228720142129E-2</v>
      </c>
    </row>
    <row r="43" spans="1:18" ht="20.100000000000001" customHeight="1" x14ac:dyDescent="0.25">
      <c r="A43" s="57" t="s">
        <v>173</v>
      </c>
      <c r="B43" s="25">
        <v>23347.509999999991</v>
      </c>
      <c r="C43" s="223">
        <v>28680.670000000002</v>
      </c>
      <c r="D43" s="4">
        <f t="shared" si="11"/>
        <v>5.722836673681625E-2</v>
      </c>
      <c r="E43" s="229">
        <f t="shared" si="12"/>
        <v>8.6722646621422997E-2</v>
      </c>
      <c r="F43" s="87">
        <f t="shared" si="17"/>
        <v>0.22842521536557914</v>
      </c>
      <c r="G43" s="83">
        <f t="shared" si="18"/>
        <v>0.51537867610735844</v>
      </c>
      <c r="I43" s="25">
        <v>5070.1570000000002</v>
      </c>
      <c r="J43" s="223">
        <v>6231.4850000000006</v>
      </c>
      <c r="K43" s="4">
        <f t="shared" si="13"/>
        <v>7.4802194525153451E-2</v>
      </c>
      <c r="L43" s="229">
        <f t="shared" si="14"/>
        <v>9.6897099091505304E-2</v>
      </c>
      <c r="M43" s="87">
        <f t="shared" si="19"/>
        <v>0.22905168419833949</v>
      </c>
      <c r="N43" s="83">
        <f t="shared" si="20"/>
        <v>0.29537775872233379</v>
      </c>
      <c r="P43" s="49">
        <f t="shared" si="15"/>
        <v>2.1716050234050663</v>
      </c>
      <c r="Q43" s="254">
        <f t="shared" si="16"/>
        <v>2.1727124924208536</v>
      </c>
      <c r="R43" s="92">
        <f t="shared" si="10"/>
        <v>5.0997718454840455E-4</v>
      </c>
    </row>
    <row r="44" spans="1:18" ht="20.100000000000001" customHeight="1" x14ac:dyDescent="0.25">
      <c r="A44" s="57" t="s">
        <v>169</v>
      </c>
      <c r="B44" s="25">
        <v>22047.57</v>
      </c>
      <c r="C44" s="223">
        <v>18107.27</v>
      </c>
      <c r="D44" s="4">
        <f t="shared" si="11"/>
        <v>5.4042012258079274E-2</v>
      </c>
      <c r="E44" s="229">
        <f t="shared" si="12"/>
        <v>5.4751523499579818E-2</v>
      </c>
      <c r="F44" s="87">
        <f t="shared" si="17"/>
        <v>-0.17871810816339395</v>
      </c>
      <c r="G44" s="83">
        <f t="shared" si="18"/>
        <v>1.3128882731313782E-2</v>
      </c>
      <c r="I44" s="25">
        <v>4951.4540000000006</v>
      </c>
      <c r="J44" s="223">
        <v>4359.009</v>
      </c>
      <c r="K44" s="4">
        <f t="shared" si="13"/>
        <v>7.3050918401609502E-2</v>
      </c>
      <c r="L44" s="229">
        <f t="shared" si="14"/>
        <v>6.7780846301285072E-2</v>
      </c>
      <c r="M44" s="87">
        <f t="shared" si="19"/>
        <v>-0.11965071269974446</v>
      </c>
      <c r="N44" s="83">
        <f t="shared" si="20"/>
        <v>-7.2142448248923269E-2</v>
      </c>
      <c r="P44" s="49">
        <f t="shared" si="15"/>
        <v>2.2458048664773491</v>
      </c>
      <c r="Q44" s="254">
        <f t="shared" si="16"/>
        <v>2.4073253450133563</v>
      </c>
      <c r="R44" s="92">
        <f t="shared" si="10"/>
        <v>7.1920976282039875E-2</v>
      </c>
    </row>
    <row r="45" spans="1:18" ht="20.100000000000001" customHeight="1" x14ac:dyDescent="0.25">
      <c r="A45" s="57" t="s">
        <v>176</v>
      </c>
      <c r="B45" s="25">
        <v>17709.819999999996</v>
      </c>
      <c r="C45" s="223">
        <v>14522.010000000002</v>
      </c>
      <c r="D45" s="4">
        <f t="shared" si="11"/>
        <v>4.3409514496535323E-2</v>
      </c>
      <c r="E45" s="229">
        <f t="shared" si="12"/>
        <v>4.3910659739217074E-2</v>
      </c>
      <c r="F45" s="87">
        <f t="shared" si="17"/>
        <v>-0.18000239415194477</v>
      </c>
      <c r="G45" s="83">
        <f t="shared" si="18"/>
        <v>1.1544594508693468E-2</v>
      </c>
      <c r="I45" s="25">
        <v>3524.5189999999993</v>
      </c>
      <c r="J45" s="223">
        <v>3179.2519999999995</v>
      </c>
      <c r="K45" s="4">
        <f t="shared" si="13"/>
        <v>5.1998736103359179E-2</v>
      </c>
      <c r="L45" s="229">
        <f t="shared" si="14"/>
        <v>4.9436096866295333E-2</v>
      </c>
      <c r="M45" s="87">
        <f t="shared" si="19"/>
        <v>-9.796145232867233E-2</v>
      </c>
      <c r="N45" s="83">
        <f t="shared" si="20"/>
        <v>-4.9282721640964977E-2</v>
      </c>
      <c r="P45" s="49">
        <f t="shared" si="15"/>
        <v>1.9901495328580414</v>
      </c>
      <c r="Q45" s="254">
        <f t="shared" si="16"/>
        <v>2.1892644337801719</v>
      </c>
      <c r="R45" s="92">
        <f t="shared" si="10"/>
        <v>0.10005022116915144</v>
      </c>
    </row>
    <row r="46" spans="1:18" ht="20.100000000000001" customHeight="1" x14ac:dyDescent="0.25">
      <c r="A46" s="57" t="s">
        <v>171</v>
      </c>
      <c r="B46" s="25">
        <v>10334.680000000002</v>
      </c>
      <c r="C46" s="223">
        <v>13141.360000000002</v>
      </c>
      <c r="D46" s="4">
        <f t="shared" si="11"/>
        <v>2.5331902937299974E-2</v>
      </c>
      <c r="E46" s="229">
        <f t="shared" si="12"/>
        <v>3.9735944781098327E-2</v>
      </c>
      <c r="F46" s="87">
        <f t="shared" si="17"/>
        <v>0.27157880069823154</v>
      </c>
      <c r="G46" s="83">
        <f t="shared" si="18"/>
        <v>0.56861270467719638</v>
      </c>
      <c r="I46" s="25">
        <v>2389.027</v>
      </c>
      <c r="J46" s="223">
        <v>2714.3040000000001</v>
      </c>
      <c r="K46" s="4">
        <f t="shared" si="13"/>
        <v>3.5246337022668876E-2</v>
      </c>
      <c r="L46" s="229">
        <f t="shared" si="14"/>
        <v>4.2206341450307466E-2</v>
      </c>
      <c r="M46" s="87">
        <f t="shared" si="19"/>
        <v>0.13615459348094436</v>
      </c>
      <c r="N46" s="83">
        <f t="shared" si="20"/>
        <v>0.19746745379987216</v>
      </c>
      <c r="P46" s="49">
        <f t="shared" si="15"/>
        <v>2.3116603513606608</v>
      </c>
      <c r="Q46" s="254">
        <f t="shared" si="16"/>
        <v>2.0654665879330598</v>
      </c>
      <c r="R46" s="92">
        <f t="shared" si="10"/>
        <v>-0.10650083749660261</v>
      </c>
    </row>
    <row r="47" spans="1:18" ht="20.100000000000001" customHeight="1" x14ac:dyDescent="0.25">
      <c r="A47" s="57" t="s">
        <v>178</v>
      </c>
      <c r="B47" s="25">
        <v>4485.38</v>
      </c>
      <c r="C47" s="223">
        <v>8737.1199999999972</v>
      </c>
      <c r="D47" s="4">
        <f t="shared" si="11"/>
        <v>1.099436177964935E-2</v>
      </c>
      <c r="E47" s="229">
        <f t="shared" si="12"/>
        <v>2.6418705359706276E-2</v>
      </c>
      <c r="F47" s="87">
        <f t="shared" si="17"/>
        <v>0.94791076787250961</v>
      </c>
      <c r="G47" s="83">
        <f t="shared" si="18"/>
        <v>1.4029321473309626</v>
      </c>
      <c r="I47" s="25">
        <v>1107.2729999999999</v>
      </c>
      <c r="J47" s="223">
        <v>1834.4920000000002</v>
      </c>
      <c r="K47" s="4">
        <f t="shared" si="13"/>
        <v>1.6336072105548258E-2</v>
      </c>
      <c r="L47" s="229">
        <f t="shared" si="14"/>
        <v>2.8525616784213354E-2</v>
      </c>
      <c r="M47" s="87">
        <f t="shared" si="19"/>
        <v>0.65676576598544378</v>
      </c>
      <c r="N47" s="83">
        <f t="shared" si="20"/>
        <v>0.74617353546848841</v>
      </c>
      <c r="P47" s="49">
        <f t="shared" si="15"/>
        <v>2.4686269613722804</v>
      </c>
      <c r="Q47" s="254">
        <f t="shared" si="16"/>
        <v>2.0996529748933295</v>
      </c>
      <c r="R47" s="92">
        <f t="shared" si="10"/>
        <v>-0.14946526642236893</v>
      </c>
    </row>
    <row r="48" spans="1:18" ht="20.100000000000001" customHeight="1" x14ac:dyDescent="0.25">
      <c r="A48" s="57" t="s">
        <v>175</v>
      </c>
      <c r="B48" s="25">
        <v>82336.44</v>
      </c>
      <c r="C48" s="223">
        <v>6863.8099999999977</v>
      </c>
      <c r="D48" s="4">
        <f t="shared" si="11"/>
        <v>0.20181937963079871</v>
      </c>
      <c r="E48" s="229">
        <f t="shared" si="12"/>
        <v>2.075431881844424E-2</v>
      </c>
      <c r="F48" s="87">
        <f t="shared" si="17"/>
        <v>-0.91663703215732917</v>
      </c>
      <c r="G48" s="83">
        <f t="shared" si="18"/>
        <v>-0.89716389547717634</v>
      </c>
      <c r="I48" s="25">
        <v>6491.8520000000017</v>
      </c>
      <c r="J48" s="223">
        <v>1745.9499999999998</v>
      </c>
      <c r="K48" s="4">
        <f t="shared" si="13"/>
        <v>9.5777068862464537E-2</v>
      </c>
      <c r="L48" s="229">
        <f t="shared" si="14"/>
        <v>2.7148824101929741E-2</v>
      </c>
      <c r="M48" s="87">
        <f t="shared" si="19"/>
        <v>-0.73105517501015127</v>
      </c>
      <c r="N48" s="83">
        <f t="shared" si="20"/>
        <v>-0.71654150179814602</v>
      </c>
      <c r="P48" s="49">
        <f t="shared" si="15"/>
        <v>0.78845429799976796</v>
      </c>
      <c r="Q48" s="254">
        <f t="shared" si="16"/>
        <v>2.543703861266557</v>
      </c>
      <c r="R48" s="92">
        <f t="shared" si="10"/>
        <v>2.2261906209652063</v>
      </c>
    </row>
    <row r="49" spans="1:18" ht="20.100000000000001" customHeight="1" x14ac:dyDescent="0.25">
      <c r="A49" s="57" t="s">
        <v>174</v>
      </c>
      <c r="B49" s="25">
        <v>5312.380000000001</v>
      </c>
      <c r="C49" s="223">
        <v>5585.8000000000011</v>
      </c>
      <c r="D49" s="4">
        <f t="shared" si="11"/>
        <v>1.3021466995209686E-2</v>
      </c>
      <c r="E49" s="229">
        <f t="shared" si="12"/>
        <v>1.688995966614255E-2</v>
      </c>
      <c r="F49" s="87">
        <f t="shared" si="17"/>
        <v>5.146845669925721E-2</v>
      </c>
      <c r="G49" s="83">
        <f t="shared" si="18"/>
        <v>0.29708577937923569</v>
      </c>
      <c r="I49" s="25">
        <v>1449.4080000000004</v>
      </c>
      <c r="J49" s="223">
        <v>1722.3109999999997</v>
      </c>
      <c r="K49" s="4">
        <f t="shared" si="13"/>
        <v>2.1383736078057079E-2</v>
      </c>
      <c r="L49" s="229">
        <f t="shared" si="14"/>
        <v>2.6781247107774398E-2</v>
      </c>
      <c r="M49" s="87">
        <f t="shared" si="19"/>
        <v>0.18828583808009841</v>
      </c>
      <c r="N49" s="83">
        <f t="shared" si="20"/>
        <v>0.25241197375494995</v>
      </c>
      <c r="P49" s="49">
        <f t="shared" si="15"/>
        <v>2.7283590405806812</v>
      </c>
      <c r="Q49" s="254">
        <f t="shared" si="16"/>
        <v>3.0833739124207797</v>
      </c>
      <c r="R49" s="92">
        <f t="shared" si="10"/>
        <v>0.13012029082673082</v>
      </c>
    </row>
    <row r="50" spans="1:18" ht="20.100000000000001" customHeight="1" x14ac:dyDescent="0.25">
      <c r="A50" s="57" t="s">
        <v>179</v>
      </c>
      <c r="B50" s="25">
        <v>4346.6299999999992</v>
      </c>
      <c r="C50" s="223">
        <v>3413.36</v>
      </c>
      <c r="D50" s="4">
        <f t="shared" si="11"/>
        <v>1.0654264018272084E-2</v>
      </c>
      <c r="E50" s="229">
        <f t="shared" si="12"/>
        <v>1.0321084307713188E-2</v>
      </c>
      <c r="F50" s="87">
        <f t="shared" si="17"/>
        <v>-0.21471116704205309</v>
      </c>
      <c r="G50" s="83">
        <f t="shared" si="18"/>
        <v>-3.1271959281982502E-2</v>
      </c>
      <c r="I50" s="25">
        <v>1130.4259999999999</v>
      </c>
      <c r="J50" s="223">
        <v>919.05999999999972</v>
      </c>
      <c r="K50" s="4">
        <f t="shared" si="13"/>
        <v>1.6677658216163939E-2</v>
      </c>
      <c r="L50" s="229">
        <f t="shared" si="14"/>
        <v>1.4291015366487896E-2</v>
      </c>
      <c r="M50" s="87">
        <f t="shared" si="19"/>
        <v>-0.18697906806814443</v>
      </c>
      <c r="N50" s="83">
        <f t="shared" si="20"/>
        <v>-0.14310419477015754</v>
      </c>
      <c r="P50" s="49">
        <f t="shared" si="15"/>
        <v>2.6006952512636228</v>
      </c>
      <c r="Q50" s="254">
        <f t="shared" si="16"/>
        <v>2.6925375583003248</v>
      </c>
      <c r="R50" s="92">
        <f t="shared" si="10"/>
        <v>3.5314520988984702E-2</v>
      </c>
    </row>
    <row r="51" spans="1:18" ht="20.100000000000001" customHeight="1" x14ac:dyDescent="0.25">
      <c r="A51" s="57" t="s">
        <v>182</v>
      </c>
      <c r="B51" s="25">
        <v>257.93999999999994</v>
      </c>
      <c r="C51" s="223">
        <v>2876.690000000001</v>
      </c>
      <c r="D51" s="4">
        <f t="shared" si="11"/>
        <v>6.322509302317201E-4</v>
      </c>
      <c r="E51" s="229">
        <f t="shared" si="12"/>
        <v>8.6983382992580505E-3</v>
      </c>
      <c r="F51" s="87">
        <f t="shared" si="17"/>
        <v>10.152554857718854</v>
      </c>
      <c r="G51" s="83">
        <f t="shared" si="18"/>
        <v>12.757731121202315</v>
      </c>
      <c r="I51" s="25">
        <v>69.798000000000002</v>
      </c>
      <c r="J51" s="223">
        <v>582.82399999999996</v>
      </c>
      <c r="K51" s="4">
        <f t="shared" si="13"/>
        <v>1.0297597438238422E-3</v>
      </c>
      <c r="L51" s="229">
        <f t="shared" si="14"/>
        <v>9.0626800643678809E-3</v>
      </c>
      <c r="M51" s="87">
        <f t="shared" si="19"/>
        <v>7.3501532995214758</v>
      </c>
      <c r="N51" s="83">
        <f t="shared" si="20"/>
        <v>7.8007713631483782</v>
      </c>
      <c r="P51" s="49">
        <f t="shared" si="15"/>
        <v>2.705978134449873</v>
      </c>
      <c r="Q51" s="254">
        <f t="shared" si="16"/>
        <v>2.0260229638925282</v>
      </c>
      <c r="R51" s="92">
        <f t="shared" si="10"/>
        <v>-0.25127888577546842</v>
      </c>
    </row>
    <row r="52" spans="1:18" ht="20.100000000000001" customHeight="1" x14ac:dyDescent="0.25">
      <c r="A52" s="57" t="s">
        <v>184</v>
      </c>
      <c r="B52" s="25">
        <v>2528.0199999999995</v>
      </c>
      <c r="C52" s="223">
        <v>1591.1699999999998</v>
      </c>
      <c r="D52" s="4">
        <f t="shared" si="11"/>
        <v>6.1965689565185427E-3</v>
      </c>
      <c r="E52" s="229">
        <f t="shared" si="12"/>
        <v>4.8112709230505981E-3</v>
      </c>
      <c r="F52" s="87">
        <f t="shared" si="17"/>
        <v>-0.37058646687921765</v>
      </c>
      <c r="G52" s="83">
        <f t="shared" si="18"/>
        <v>-0.22355888285737005</v>
      </c>
      <c r="I52" s="25">
        <v>678.92799999999988</v>
      </c>
      <c r="J52" s="223">
        <v>474.12399999999991</v>
      </c>
      <c r="K52" s="4">
        <f t="shared" si="13"/>
        <v>1.0016515134457053E-2</v>
      </c>
      <c r="L52" s="229">
        <f t="shared" si="14"/>
        <v>7.3724385454929037E-3</v>
      </c>
      <c r="M52" s="87">
        <f t="shared" si="19"/>
        <v>-0.30165790776046947</v>
      </c>
      <c r="N52" s="83">
        <f t="shared" si="20"/>
        <v>-0.26397170607454706</v>
      </c>
      <c r="P52" s="49">
        <f t="shared" si="15"/>
        <v>2.6856116644646799</v>
      </c>
      <c r="Q52" s="254">
        <f t="shared" si="16"/>
        <v>2.9797193260305304</v>
      </c>
      <c r="R52" s="92">
        <f t="shared" si="10"/>
        <v>0.10951235633111335</v>
      </c>
    </row>
    <row r="53" spans="1:18" ht="20.100000000000001" customHeight="1" x14ac:dyDescent="0.25">
      <c r="A53" s="57" t="s">
        <v>185</v>
      </c>
      <c r="B53" s="25">
        <v>640.35</v>
      </c>
      <c r="C53" s="223">
        <v>1068.4099999999999</v>
      </c>
      <c r="D53" s="4">
        <f t="shared" si="11"/>
        <v>1.569597127913011E-3</v>
      </c>
      <c r="E53" s="229">
        <f t="shared" si="12"/>
        <v>3.2305850203915923E-3</v>
      </c>
      <c r="F53" s="87">
        <f t="shared" si="17"/>
        <v>0.66847817599750103</v>
      </c>
      <c r="G53" s="83">
        <f t="shared" si="18"/>
        <v>1.0582256191352022</v>
      </c>
      <c r="I53" s="25">
        <v>165.80000000000004</v>
      </c>
      <c r="J53" s="223">
        <v>256.298</v>
      </c>
      <c r="K53" s="4">
        <f t="shared" si="13"/>
        <v>2.4461183060545157E-3</v>
      </c>
      <c r="L53" s="229">
        <f t="shared" si="14"/>
        <v>3.9853313781473641E-3</v>
      </c>
      <c r="M53" s="87">
        <f t="shared" si="19"/>
        <v>0.5458262967430636</v>
      </c>
      <c r="N53" s="83">
        <f t="shared" si="20"/>
        <v>0.62924719065429557</v>
      </c>
      <c r="P53" s="49">
        <f t="shared" si="15"/>
        <v>2.5892090263137351</v>
      </c>
      <c r="Q53" s="254">
        <f t="shared" si="16"/>
        <v>2.3988730917906049</v>
      </c>
      <c r="R53" s="92">
        <f t="shared" si="10"/>
        <v>-7.3511227787627476E-2</v>
      </c>
    </row>
    <row r="54" spans="1:18" ht="20.100000000000001" customHeight="1" x14ac:dyDescent="0.25">
      <c r="A54" s="57" t="s">
        <v>181</v>
      </c>
      <c r="B54" s="25">
        <v>763.15</v>
      </c>
      <c r="C54" s="223">
        <v>1095.9200000000003</v>
      </c>
      <c r="D54" s="4">
        <f t="shared" si="11"/>
        <v>1.8705989664508694E-3</v>
      </c>
      <c r="E54" s="229">
        <f t="shared" si="12"/>
        <v>3.3137678752047949E-3</v>
      </c>
      <c r="F54" s="87">
        <f t="shared" si="17"/>
        <v>0.43604795911681887</v>
      </c>
      <c r="G54" s="83">
        <f t="shared" si="18"/>
        <v>0.7715009655394407</v>
      </c>
      <c r="I54" s="25">
        <v>161.238</v>
      </c>
      <c r="J54" s="223">
        <v>219.88700000000003</v>
      </c>
      <c r="K54" s="4">
        <f t="shared" si="13"/>
        <v>2.3788131690688657E-3</v>
      </c>
      <c r="L54" s="229">
        <f t="shared" si="14"/>
        <v>3.4191548929242113E-3</v>
      </c>
      <c r="M54" s="87">
        <f t="shared" si="19"/>
        <v>0.36374179783921923</v>
      </c>
      <c r="N54" s="83">
        <f t="shared" si="20"/>
        <v>0.43733645726476478</v>
      </c>
      <c r="P54" s="49">
        <f t="shared" si="15"/>
        <v>2.1127956496101685</v>
      </c>
      <c r="Q54" s="254">
        <f t="shared" si="16"/>
        <v>2.0064147018030507</v>
      </c>
      <c r="R54" s="92">
        <f t="shared" si="10"/>
        <v>-5.0350798396781131E-2</v>
      </c>
    </row>
    <row r="55" spans="1:18" ht="20.100000000000001" customHeight="1" x14ac:dyDescent="0.25">
      <c r="A55" s="57" t="s">
        <v>186</v>
      </c>
      <c r="B55" s="25">
        <v>347.16</v>
      </c>
      <c r="C55" s="223">
        <v>743.38000000000011</v>
      </c>
      <c r="D55" s="4">
        <f t="shared" si="11"/>
        <v>8.5094298262868885E-4</v>
      </c>
      <c r="E55" s="229">
        <f t="shared" si="12"/>
        <v>2.2477815561991205E-3</v>
      </c>
      <c r="F55" s="87">
        <f t="shared" si="17"/>
        <v>1.1413181242078583</v>
      </c>
      <c r="G55" s="83">
        <f t="shared" si="18"/>
        <v>1.6415184120273141</v>
      </c>
      <c r="I55" s="25">
        <v>92.007999999999981</v>
      </c>
      <c r="J55" s="223">
        <v>173.82800000000003</v>
      </c>
      <c r="K55" s="4">
        <f t="shared" si="13"/>
        <v>1.3574333721559939E-3</v>
      </c>
      <c r="L55" s="229">
        <f t="shared" si="14"/>
        <v>2.7029558670009133E-3</v>
      </c>
      <c r="M55" s="87">
        <f t="shared" si="19"/>
        <v>0.889270498217547</v>
      </c>
      <c r="N55" s="83">
        <f t="shared" si="20"/>
        <v>0.99122544240078869</v>
      </c>
      <c r="P55" s="49">
        <f t="shared" si="15"/>
        <v>2.6503053347159806</v>
      </c>
      <c r="Q55" s="254">
        <f t="shared" si="16"/>
        <v>2.3383464715219673</v>
      </c>
      <c r="R55" s="92">
        <f t="shared" si="10"/>
        <v>-0.11770676348408148</v>
      </c>
    </row>
    <row r="56" spans="1:18" ht="20.100000000000001" customHeight="1" x14ac:dyDescent="0.25">
      <c r="A56" s="57" t="s">
        <v>188</v>
      </c>
      <c r="B56" s="25">
        <v>440.12</v>
      </c>
      <c r="C56" s="223">
        <v>665.74000000000012</v>
      </c>
      <c r="D56" s="4">
        <f t="shared" si="11"/>
        <v>1.0788023548638625E-3</v>
      </c>
      <c r="E56" s="229">
        <f t="shared" si="12"/>
        <v>2.0130190390163882E-3</v>
      </c>
      <c r="F56" s="87">
        <f t="shared" si="17"/>
        <v>0.51263291829501068</v>
      </c>
      <c r="G56" s="83">
        <f t="shared" si="18"/>
        <v>0.86597575537403926</v>
      </c>
      <c r="I56" s="25">
        <v>105.69799999999999</v>
      </c>
      <c r="J56" s="223">
        <v>172.64</v>
      </c>
      <c r="K56" s="4">
        <f t="shared" si="13"/>
        <v>1.5594077968235833E-3</v>
      </c>
      <c r="L56" s="229">
        <f t="shared" si="14"/>
        <v>2.6844829422132083E-3</v>
      </c>
      <c r="M56" s="87">
        <f t="shared" si="19"/>
        <v>0.63333270260553653</v>
      </c>
      <c r="N56" s="83">
        <f t="shared" si="20"/>
        <v>0.72147590109612958</v>
      </c>
      <c r="P56" s="49">
        <f t="shared" si="15"/>
        <v>2.4015722984640551</v>
      </c>
      <c r="Q56" s="254">
        <f t="shared" si="16"/>
        <v>2.5932045543305189</v>
      </c>
      <c r="R56" s="92">
        <f t="shared" si="10"/>
        <v>7.9794497958284985E-2</v>
      </c>
    </row>
    <row r="57" spans="1:18" ht="20.100000000000001" customHeight="1" x14ac:dyDescent="0.25">
      <c r="A57" s="57" t="s">
        <v>183</v>
      </c>
      <c r="B57" s="25">
        <v>1113.1300000000003</v>
      </c>
      <c r="C57" s="223">
        <v>470.45999999999992</v>
      </c>
      <c r="D57" s="4">
        <f t="shared" si="11"/>
        <v>2.7284542062837674E-3</v>
      </c>
      <c r="E57" s="229">
        <f t="shared" si="12"/>
        <v>1.4225447428360164E-3</v>
      </c>
      <c r="F57" s="87">
        <f t="shared" si="17"/>
        <v>-0.57735394787670824</v>
      </c>
      <c r="G57" s="83">
        <f t="shared" si="18"/>
        <v>-0.47862612479996025</v>
      </c>
      <c r="I57" s="25">
        <v>322.81799999999998</v>
      </c>
      <c r="J57" s="223">
        <v>169.57599999999996</v>
      </c>
      <c r="K57" s="4">
        <f t="shared" si="13"/>
        <v>4.7626720103975057E-3</v>
      </c>
      <c r="L57" s="229">
        <f t="shared" si="14"/>
        <v>2.6368389678449195E-3</v>
      </c>
      <c r="M57" s="87">
        <f t="shared" si="19"/>
        <v>-0.47470091506669398</v>
      </c>
      <c r="N57" s="83">
        <f t="shared" si="20"/>
        <v>-0.44635302156260775</v>
      </c>
      <c r="P57" s="49">
        <f t="shared" si="15"/>
        <v>2.9000925318695918</v>
      </c>
      <c r="Q57" s="254">
        <f t="shared" si="16"/>
        <v>3.6044722186795903</v>
      </c>
      <c r="R57" s="92">
        <f t="shared" si="10"/>
        <v>0.24288179741489443</v>
      </c>
    </row>
    <row r="58" spans="1:18" ht="20.100000000000001" customHeight="1" x14ac:dyDescent="0.25">
      <c r="A58" s="57" t="s">
        <v>187</v>
      </c>
      <c r="B58" s="25">
        <v>1050.6199999999999</v>
      </c>
      <c r="C58" s="223">
        <v>633.7299999999999</v>
      </c>
      <c r="D58" s="4">
        <f t="shared" si="11"/>
        <v>2.5752325049238187E-3</v>
      </c>
      <c r="E58" s="229">
        <f t="shared" si="12"/>
        <v>1.9162293922490089E-3</v>
      </c>
      <c r="F58" s="87">
        <f t="shared" si="17"/>
        <v>-0.3968037920466011</v>
      </c>
      <c r="G58" s="83">
        <f t="shared" si="18"/>
        <v>-0.25590043284045322</v>
      </c>
      <c r="I58" s="25">
        <v>237.73700000000002</v>
      </c>
      <c r="J58" s="223">
        <v>163.21599999999995</v>
      </c>
      <c r="K58" s="4">
        <f t="shared" si="13"/>
        <v>3.50743563164344E-3</v>
      </c>
      <c r="L58" s="229">
        <f t="shared" si="14"/>
        <v>2.5379435119107442E-3</v>
      </c>
      <c r="M58" s="87">
        <f t="shared" si="19"/>
        <v>-0.31345983166272001</v>
      </c>
      <c r="N58" s="83">
        <f t="shared" si="20"/>
        <v>-0.27641052368463043</v>
      </c>
      <c r="P58" s="49">
        <f t="shared" si="15"/>
        <v>2.2628257600274129</v>
      </c>
      <c r="Q58" s="254">
        <f t="shared" si="16"/>
        <v>2.5754816720054281</v>
      </c>
      <c r="R58" s="92">
        <f t="shared" si="10"/>
        <v>0.13817056421269819</v>
      </c>
    </row>
    <row r="59" spans="1:18" ht="20.100000000000001" customHeight="1" x14ac:dyDescent="0.25">
      <c r="A59" s="57" t="s">
        <v>189</v>
      </c>
      <c r="B59" s="25">
        <v>3330.4000000000005</v>
      </c>
      <c r="C59" s="223">
        <v>3058.7</v>
      </c>
      <c r="D59" s="4">
        <f t="shared" si="11"/>
        <v>8.1633267350690909E-3</v>
      </c>
      <c r="E59" s="229">
        <f t="shared" si="12"/>
        <v>9.2486876778313225E-3</v>
      </c>
      <c r="F59" s="87">
        <f>(C59-B59)/B59</f>
        <v>-8.1581791976939919E-2</v>
      </c>
      <c r="G59" s="83">
        <f>(E59-D59)/D59</f>
        <v>0.13295571499050693</v>
      </c>
      <c r="I59" s="25">
        <v>204.60999999999999</v>
      </c>
      <c r="J59" s="223">
        <v>128.96400000000003</v>
      </c>
      <c r="K59" s="4">
        <f t="shared" si="13"/>
        <v>3.0186988335453215E-3</v>
      </c>
      <c r="L59" s="229">
        <f t="shared" si="14"/>
        <v>2.0053386130652472E-3</v>
      </c>
      <c r="M59" s="87">
        <f>(J59-I59)/I59</f>
        <v>-0.36970822540442777</v>
      </c>
      <c r="N59" s="83">
        <f>(L59-K59)/K59</f>
        <v>-0.3356943757419914</v>
      </c>
      <c r="P59" s="49">
        <f t="shared" si="15"/>
        <v>0.61437064616862824</v>
      </c>
      <c r="Q59" s="254">
        <f t="shared" si="16"/>
        <v>0.42163010429267345</v>
      </c>
      <c r="R59" s="92">
        <f>(Q59-P59)/P59</f>
        <v>-0.31372029747504032</v>
      </c>
    </row>
    <row r="60" spans="1:18" ht="20.100000000000001" customHeight="1" x14ac:dyDescent="0.25">
      <c r="A60" s="57" t="s">
        <v>190</v>
      </c>
      <c r="B60" s="25">
        <v>467.79999999999995</v>
      </c>
      <c r="C60" s="223">
        <v>444.62</v>
      </c>
      <c r="D60" s="4">
        <f t="shared" si="11"/>
        <v>1.1466503262867282E-3</v>
      </c>
      <c r="E60" s="229">
        <f t="shared" si="12"/>
        <v>1.3444115197035875E-3</v>
      </c>
      <c r="F60" s="87">
        <f>(C60-B60)/B60</f>
        <v>-4.9551090209491132E-2</v>
      </c>
      <c r="G60" s="83">
        <f>(E60-D60)/D60</f>
        <v>0.17246861478449324</v>
      </c>
      <c r="I60" s="25">
        <v>69.667999999999992</v>
      </c>
      <c r="J60" s="223">
        <v>94.138999999999996</v>
      </c>
      <c r="K60" s="4">
        <f t="shared" si="13"/>
        <v>1.0278417982280213E-3</v>
      </c>
      <c r="L60" s="229">
        <f t="shared" si="14"/>
        <v>1.4638237934256788E-3</v>
      </c>
      <c r="M60" s="87">
        <f>(J60-I60)/I60</f>
        <v>0.35125165068611136</v>
      </c>
      <c r="N60" s="83">
        <f>(L60-K60)/K60</f>
        <v>0.42417227626788656</v>
      </c>
      <c r="P60" s="49">
        <f t="shared" si="15"/>
        <v>1.4892689183411714</v>
      </c>
      <c r="Q60" s="254">
        <f t="shared" si="16"/>
        <v>2.1172911699878547</v>
      </c>
      <c r="R60" s="92">
        <f>(Q60-P60)/P60</f>
        <v>0.42169835407980494</v>
      </c>
    </row>
    <row r="61" spans="1:18" ht="20.100000000000001" customHeight="1" thickBot="1" x14ac:dyDescent="0.3">
      <c r="A61" s="14" t="s">
        <v>18</v>
      </c>
      <c r="B61" s="25">
        <f>B62-SUM(B39:B60)</f>
        <v>673.77999999996973</v>
      </c>
      <c r="C61" s="223">
        <f>C62-SUM(C39:C60)</f>
        <v>740.37000000005355</v>
      </c>
      <c r="D61" s="4">
        <f t="shared" si="11"/>
        <v>1.6515392407982837E-3</v>
      </c>
      <c r="E61" s="229">
        <f t="shared" si="12"/>
        <v>2.2386801242477105E-3</v>
      </c>
      <c r="F61" s="87">
        <f t="shared" si="17"/>
        <v>9.8830478791425702E-2</v>
      </c>
      <c r="G61" s="83">
        <f t="shared" si="18"/>
        <v>0.35551131268647779</v>
      </c>
      <c r="I61" s="25">
        <f>I62-SUM(I39:I60)</f>
        <v>163.7100000000064</v>
      </c>
      <c r="J61" s="223">
        <f>J62-SUM(J39:J60)</f>
        <v>210.6189999999915</v>
      </c>
      <c r="K61" s="4">
        <f t="shared" si="13"/>
        <v>2.4152836422448752E-3</v>
      </c>
      <c r="L61" s="229">
        <f t="shared" si="14"/>
        <v>3.2750412002200005E-3</v>
      </c>
      <c r="M61" s="87">
        <f t="shared" si="19"/>
        <v>0.28653716938478568</v>
      </c>
      <c r="N61" s="83">
        <f t="shared" si="20"/>
        <v>0.35596546216659974</v>
      </c>
      <c r="P61" s="49">
        <f t="shared" si="15"/>
        <v>2.4297248360000854</v>
      </c>
      <c r="Q61" s="254">
        <f t="shared" si="16"/>
        <v>2.8447803125461091</v>
      </c>
      <c r="R61" s="92">
        <f t="shared" si="10"/>
        <v>0.17082406632896974</v>
      </c>
    </row>
    <row r="62" spans="1:18" ht="26.25" customHeight="1" thickBot="1" x14ac:dyDescent="0.3">
      <c r="A62" s="18" t="s">
        <v>19</v>
      </c>
      <c r="B62" s="61">
        <v>407970.93</v>
      </c>
      <c r="C62" s="251">
        <v>330717.18999999994</v>
      </c>
      <c r="D62" s="58">
        <f>SUM(D39:D61)</f>
        <v>0.99999999999999978</v>
      </c>
      <c r="E62" s="252">
        <f>SUM(E39:E61)</f>
        <v>1.0000000000000002</v>
      </c>
      <c r="F62" s="97">
        <f t="shared" si="17"/>
        <v>-0.18936089392447655</v>
      </c>
      <c r="G62" s="99">
        <v>0</v>
      </c>
      <c r="H62" s="2"/>
      <c r="I62" s="61">
        <v>67780.859000000026</v>
      </c>
      <c r="J62" s="251">
        <v>64310.335999999996</v>
      </c>
      <c r="K62" s="58">
        <f>SUM(K39:K61)</f>
        <v>0.99999999999999978</v>
      </c>
      <c r="L62" s="252">
        <f>SUM(L39:L61)</f>
        <v>1</v>
      </c>
      <c r="M62" s="97">
        <f t="shared" si="19"/>
        <v>-5.1202110023421642E-2</v>
      </c>
      <c r="N62" s="99">
        <v>0</v>
      </c>
      <c r="O62" s="2"/>
      <c r="P62" s="40">
        <f t="shared" si="15"/>
        <v>1.661413939468678</v>
      </c>
      <c r="Q62" s="244">
        <f t="shared" si="16"/>
        <v>1.9445719165671433</v>
      </c>
      <c r="R62" s="98">
        <f t="shared" si="10"/>
        <v>0.17043192570601615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139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B5</f>
        <v>jan.-abril</v>
      </c>
      <c r="C66" s="404"/>
      <c r="D66" s="416" t="str">
        <f>B5</f>
        <v>jan.-abril</v>
      </c>
      <c r="E66" s="404"/>
      <c r="F66" s="416" t="str">
        <f>B5</f>
        <v>jan.-abril</v>
      </c>
      <c r="G66" s="405"/>
      <c r="I66" s="418" t="str">
        <f>B5</f>
        <v>jan.-abril</v>
      </c>
      <c r="J66" s="404"/>
      <c r="K66" s="416" t="str">
        <f>B5</f>
        <v>jan.-abril</v>
      </c>
      <c r="L66" s="417"/>
      <c r="M66" s="404" t="str">
        <f>B5</f>
        <v>jan.-abril</v>
      </c>
      <c r="N66" s="405"/>
      <c r="P66" s="418" t="str">
        <f>B5</f>
        <v>jan.-abril</v>
      </c>
      <c r="Q66" s="417"/>
      <c r="R66" s="209" t="str">
        <f>R37</f>
        <v>2019/2018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</f>
        <v>2018</v>
      </c>
      <c r="E67" s="213">
        <f>C6</f>
        <v>2019</v>
      </c>
      <c r="F67" s="148" t="s">
        <v>1</v>
      </c>
      <c r="G67" s="212" t="s">
        <v>15</v>
      </c>
      <c r="I67" s="36">
        <f>B6</f>
        <v>2018</v>
      </c>
      <c r="J67" s="213">
        <f>C6</f>
        <v>2019</v>
      </c>
      <c r="K67" s="148">
        <f>B6</f>
        <v>2018</v>
      </c>
      <c r="L67" s="213">
        <f>C6</f>
        <v>2019</v>
      </c>
      <c r="M67" s="37">
        <v>1000</v>
      </c>
      <c r="N67" s="212" t="s">
        <v>15</v>
      </c>
      <c r="P67" s="36">
        <f>B6</f>
        <v>2018</v>
      </c>
      <c r="Q67" s="213">
        <f>C6</f>
        <v>2019</v>
      </c>
      <c r="R67" s="210" t="s">
        <v>24</v>
      </c>
    </row>
    <row r="68" spans="1:18" ht="20.100000000000001" customHeight="1" x14ac:dyDescent="0.25">
      <c r="A68" s="57" t="s">
        <v>140</v>
      </c>
      <c r="B68" s="59">
        <v>65332.359999999986</v>
      </c>
      <c r="C68" s="245">
        <v>67566.62999999999</v>
      </c>
      <c r="D68" s="4">
        <f>B68/$B$96</f>
        <v>0.17430078111035155</v>
      </c>
      <c r="E68" s="247">
        <f>C68/$C$96</f>
        <v>0.17226435619161903</v>
      </c>
      <c r="F68" s="100">
        <f t="shared" ref="F68:F80" si="21">(C68-B68)/B68</f>
        <v>3.419851969223222E-2</v>
      </c>
      <c r="G68" s="101">
        <f t="shared" ref="G68:G80" si="22">(E68-D68)/D68</f>
        <v>-1.1683395253651989E-2</v>
      </c>
      <c r="I68" s="25">
        <v>17219.654999999999</v>
      </c>
      <c r="J68" s="245">
        <v>18158.55</v>
      </c>
      <c r="K68" s="63">
        <f>I68/$I$96</f>
        <v>0.21093359056477362</v>
      </c>
      <c r="L68" s="247">
        <f>J68/$J$96</f>
        <v>0.21566057882030701</v>
      </c>
      <c r="M68" s="100">
        <f t="shared" ref="M68:M80" si="23">(J68-I68)/I68</f>
        <v>5.4524611555806464E-2</v>
      </c>
      <c r="N68" s="101">
        <f t="shared" ref="N68:N80" si="24">(L68-K68)/K68</f>
        <v>2.2409841139464322E-2</v>
      </c>
      <c r="P68" s="64">
        <f t="shared" ref="P68:P96" si="25">(I68/B68)*10</f>
        <v>2.6357007461539741</v>
      </c>
      <c r="Q68" s="249">
        <f t="shared" ref="Q68:Q96" si="26">(J68/C68)*10</f>
        <v>2.6875026917873517</v>
      </c>
      <c r="R68" s="104">
        <f t="shared" si="10"/>
        <v>1.9653955673445557E-2</v>
      </c>
    </row>
    <row r="69" spans="1:18" ht="20.100000000000001" customHeight="1" x14ac:dyDescent="0.25">
      <c r="A69" s="57" t="s">
        <v>143</v>
      </c>
      <c r="B69" s="25">
        <v>51733.44000000001</v>
      </c>
      <c r="C69" s="223">
        <v>47186.419999999991</v>
      </c>
      <c r="D69" s="4">
        <f t="shared" ref="D69:D95" si="27">B69/$B$96</f>
        <v>0.13802010215956548</v>
      </c>
      <c r="E69" s="229">
        <f t="shared" ref="E69:E95" si="28">C69/$C$96</f>
        <v>0.12030403562065084</v>
      </c>
      <c r="F69" s="102">
        <f t="shared" si="21"/>
        <v>-8.7893246611862999E-2</v>
      </c>
      <c r="G69" s="83">
        <f t="shared" si="22"/>
        <v>-0.12835859604301</v>
      </c>
      <c r="I69" s="25">
        <v>14008.763999999996</v>
      </c>
      <c r="J69" s="223">
        <v>12589.360999999997</v>
      </c>
      <c r="K69" s="31">
        <f t="shared" ref="K69:K96" si="29">I69/$I$96</f>
        <v>0.17160151523909972</v>
      </c>
      <c r="L69" s="229">
        <f t="shared" ref="L69:L96" si="30">J69/$J$96</f>
        <v>0.14951793398910149</v>
      </c>
      <c r="M69" s="102">
        <f t="shared" si="23"/>
        <v>-0.10132250068599906</v>
      </c>
      <c r="N69" s="83">
        <f t="shared" si="24"/>
        <v>-0.12869106207616079</v>
      </c>
      <c r="P69" s="62">
        <f t="shared" si="25"/>
        <v>2.7078740559297803</v>
      </c>
      <c r="Q69" s="236">
        <f t="shared" si="26"/>
        <v>2.6680051167263801</v>
      </c>
      <c r="R69" s="92">
        <f t="shared" si="10"/>
        <v>-1.472333586419724E-2</v>
      </c>
    </row>
    <row r="70" spans="1:18" ht="20.100000000000001" customHeight="1" x14ac:dyDescent="0.25">
      <c r="A70" s="57" t="s">
        <v>141</v>
      </c>
      <c r="B70" s="25">
        <v>35994.639999999999</v>
      </c>
      <c r="C70" s="223">
        <v>36674.31</v>
      </c>
      <c r="D70" s="4">
        <f t="shared" si="27"/>
        <v>9.6030418429487396E-2</v>
      </c>
      <c r="E70" s="229">
        <f t="shared" si="28"/>
        <v>9.3502908179997374E-2</v>
      </c>
      <c r="F70" s="102">
        <f t="shared" si="21"/>
        <v>1.8882533621672512E-2</v>
      </c>
      <c r="G70" s="83">
        <f t="shared" si="22"/>
        <v>-2.6319892080298564E-2</v>
      </c>
      <c r="I70" s="25">
        <v>11040.177</v>
      </c>
      <c r="J70" s="223">
        <v>11174.956</v>
      </c>
      <c r="K70" s="31">
        <f t="shared" si="29"/>
        <v>0.13523756283622587</v>
      </c>
      <c r="L70" s="229">
        <f t="shared" si="30"/>
        <v>0.132719709406944</v>
      </c>
      <c r="M70" s="102">
        <f t="shared" si="23"/>
        <v>1.220804702678231E-2</v>
      </c>
      <c r="N70" s="83">
        <f t="shared" si="24"/>
        <v>-1.861800358182306E-2</v>
      </c>
      <c r="P70" s="62">
        <f t="shared" si="25"/>
        <v>3.0671725012390731</v>
      </c>
      <c r="Q70" s="236">
        <f t="shared" si="26"/>
        <v>3.0470800950310997</v>
      </c>
      <c r="R70" s="92">
        <f t="shared" si="10"/>
        <v>-6.5507910624057076E-3</v>
      </c>
    </row>
    <row r="71" spans="1:18" ht="20.100000000000001" customHeight="1" x14ac:dyDescent="0.25">
      <c r="A71" s="57" t="s">
        <v>142</v>
      </c>
      <c r="B71" s="25">
        <v>69099.539999999994</v>
      </c>
      <c r="C71" s="223">
        <v>80958.849999999991</v>
      </c>
      <c r="D71" s="4">
        <f t="shared" si="27"/>
        <v>0.18435127395315251</v>
      </c>
      <c r="E71" s="229">
        <f t="shared" si="28"/>
        <v>0.20640846188812223</v>
      </c>
      <c r="F71" s="102">
        <f t="shared" si="21"/>
        <v>0.17162646813567786</v>
      </c>
      <c r="G71" s="83">
        <f t="shared" si="22"/>
        <v>0.11964760243845621</v>
      </c>
      <c r="I71" s="25">
        <v>9904.5679999999957</v>
      </c>
      <c r="J71" s="223">
        <v>11079.903000000002</v>
      </c>
      <c r="K71" s="31">
        <f t="shared" si="29"/>
        <v>0.1213268263059253</v>
      </c>
      <c r="L71" s="229">
        <f t="shared" si="30"/>
        <v>0.13159080952239341</v>
      </c>
      <c r="M71" s="102">
        <f t="shared" si="23"/>
        <v>0.11866595292192521</v>
      </c>
      <c r="N71" s="83">
        <f t="shared" si="24"/>
        <v>8.4597805192624942E-2</v>
      </c>
      <c r="P71" s="62">
        <f t="shared" si="25"/>
        <v>1.4333768357936965</v>
      </c>
      <c r="Q71" s="236">
        <f t="shared" si="26"/>
        <v>1.3685845339947398</v>
      </c>
      <c r="R71" s="92">
        <f t="shared" si="10"/>
        <v>-4.5202559564930855E-2</v>
      </c>
    </row>
    <row r="72" spans="1:18" ht="20.100000000000001" customHeight="1" x14ac:dyDescent="0.25">
      <c r="A72" s="57" t="s">
        <v>144</v>
      </c>
      <c r="B72" s="25">
        <v>30222.809999999998</v>
      </c>
      <c r="C72" s="223">
        <v>29769.570000000011</v>
      </c>
      <c r="D72" s="4">
        <f t="shared" si="27"/>
        <v>8.063170212050727E-2</v>
      </c>
      <c r="E72" s="229">
        <f t="shared" si="28"/>
        <v>7.5898943163975163E-2</v>
      </c>
      <c r="F72" s="102">
        <f t="shared" si="21"/>
        <v>-1.4996620102498314E-2</v>
      </c>
      <c r="G72" s="83">
        <f t="shared" si="22"/>
        <v>-5.8696007055125926E-2</v>
      </c>
      <c r="I72" s="25">
        <v>8223.9529999999995</v>
      </c>
      <c r="J72" s="223">
        <v>8660.0260000000017</v>
      </c>
      <c r="K72" s="31">
        <f t="shared" si="29"/>
        <v>0.10073999362507216</v>
      </c>
      <c r="L72" s="229">
        <f t="shared" si="30"/>
        <v>0.10285106573811832</v>
      </c>
      <c r="M72" s="102">
        <f t="shared" si="23"/>
        <v>5.3024743696857481E-2</v>
      </c>
      <c r="N72" s="83">
        <f t="shared" si="24"/>
        <v>2.0955650651547766E-2</v>
      </c>
      <c r="P72" s="62">
        <f t="shared" si="25"/>
        <v>2.7211079975687236</v>
      </c>
      <c r="Q72" s="236">
        <f t="shared" si="26"/>
        <v>2.9090195122065916</v>
      </c>
      <c r="R72" s="92">
        <f t="shared" ref="R72:R80" si="31">(Q72-P72)/P72</f>
        <v>6.9056985171395135E-2</v>
      </c>
    </row>
    <row r="73" spans="1:18" ht="20.100000000000001" customHeight="1" x14ac:dyDescent="0.25">
      <c r="A73" s="57" t="s">
        <v>145</v>
      </c>
      <c r="B73" s="25">
        <v>28198.30000000001</v>
      </c>
      <c r="C73" s="223">
        <v>19914.119999999995</v>
      </c>
      <c r="D73" s="4">
        <f t="shared" si="27"/>
        <v>7.5230493984665928E-2</v>
      </c>
      <c r="E73" s="229">
        <f t="shared" si="28"/>
        <v>5.0772001813952305E-2</v>
      </c>
      <c r="F73" s="102">
        <f t="shared" si="21"/>
        <v>-0.29378295854714687</v>
      </c>
      <c r="G73" s="83">
        <f t="shared" si="22"/>
        <v>-0.32511407110657742</v>
      </c>
      <c r="I73" s="25">
        <v>5844.2870000000003</v>
      </c>
      <c r="J73" s="223">
        <v>5180.8889999999992</v>
      </c>
      <c r="K73" s="31">
        <f t="shared" si="29"/>
        <v>7.1590077803593014E-2</v>
      </c>
      <c r="L73" s="229">
        <f t="shared" si="30"/>
        <v>6.153098791168686E-2</v>
      </c>
      <c r="M73" s="102">
        <f t="shared" si="23"/>
        <v>-0.11351222142239097</v>
      </c>
      <c r="N73" s="83">
        <f t="shared" si="24"/>
        <v>-0.14050955384492264</v>
      </c>
      <c r="P73" s="62">
        <f t="shared" si="25"/>
        <v>2.0725671405723034</v>
      </c>
      <c r="Q73" s="236">
        <f t="shared" si="26"/>
        <v>2.6016158384101336</v>
      </c>
      <c r="R73" s="92">
        <f t="shared" si="31"/>
        <v>0.25526251356650503</v>
      </c>
    </row>
    <row r="74" spans="1:18" ht="20.100000000000001" customHeight="1" x14ac:dyDescent="0.25">
      <c r="A74" s="57" t="s">
        <v>147</v>
      </c>
      <c r="B74" s="25">
        <v>11707.98</v>
      </c>
      <c r="C74" s="223">
        <v>10821.310000000001</v>
      </c>
      <c r="D74" s="4">
        <f t="shared" si="27"/>
        <v>3.1235823399374738E-2</v>
      </c>
      <c r="E74" s="229">
        <f t="shared" si="28"/>
        <v>2.7589447635614349E-2</v>
      </c>
      <c r="F74" s="102">
        <f t="shared" si="21"/>
        <v>-7.5732107502745838E-2</v>
      </c>
      <c r="G74" s="83">
        <f t="shared" si="22"/>
        <v>-0.11673698231477964</v>
      </c>
      <c r="I74" s="25">
        <v>2869.4650000000001</v>
      </c>
      <c r="J74" s="223">
        <v>2594.6110000000008</v>
      </c>
      <c r="K74" s="31">
        <f t="shared" si="29"/>
        <v>3.5149749251651569E-2</v>
      </c>
      <c r="L74" s="229">
        <f t="shared" si="30"/>
        <v>3.0814977521527644E-2</v>
      </c>
      <c r="M74" s="102">
        <f t="shared" si="23"/>
        <v>-9.5785799791947054E-2</v>
      </c>
      <c r="N74" s="83">
        <f t="shared" si="24"/>
        <v>-0.12332297733020807</v>
      </c>
      <c r="P74" s="62">
        <f t="shared" si="25"/>
        <v>2.45086257407341</v>
      </c>
      <c r="Q74" s="236">
        <f t="shared" si="26"/>
        <v>2.3976866017145806</v>
      </c>
      <c r="R74" s="92">
        <f t="shared" si="31"/>
        <v>-2.1696839684670406E-2</v>
      </c>
    </row>
    <row r="75" spans="1:18" ht="20.100000000000001" customHeight="1" x14ac:dyDescent="0.25">
      <c r="A75" s="57" t="s">
        <v>177</v>
      </c>
      <c r="B75" s="25">
        <v>5485.550000000002</v>
      </c>
      <c r="C75" s="223">
        <v>5933.2999999999984</v>
      </c>
      <c r="D75" s="4">
        <f t="shared" si="27"/>
        <v>1.4634947364826397E-2</v>
      </c>
      <c r="E75" s="229">
        <f t="shared" si="28"/>
        <v>1.5127232253432397E-2</v>
      </c>
      <c r="F75" s="102">
        <f t="shared" si="21"/>
        <v>8.1623538204919507E-2</v>
      </c>
      <c r="G75" s="83">
        <f t="shared" si="22"/>
        <v>3.363762617890631E-2</v>
      </c>
      <c r="I75" s="25">
        <v>1794.4689999999996</v>
      </c>
      <c r="J75" s="223">
        <v>2039.0679999999993</v>
      </c>
      <c r="K75" s="31">
        <f t="shared" si="29"/>
        <v>2.1981496686616468E-2</v>
      </c>
      <c r="L75" s="229">
        <f t="shared" si="30"/>
        <v>2.4217053957169801E-2</v>
      </c>
      <c r="M75" s="102">
        <f t="shared" si="23"/>
        <v>0.13630717499159906</v>
      </c>
      <c r="N75" s="83">
        <f t="shared" si="24"/>
        <v>0.10170177683644542</v>
      </c>
      <c r="P75" s="62">
        <f t="shared" si="25"/>
        <v>3.2712654155007224</v>
      </c>
      <c r="Q75" s="236">
        <f t="shared" si="26"/>
        <v>3.4366507677009417</v>
      </c>
      <c r="R75" s="92">
        <f t="shared" si="31"/>
        <v>5.0556995900286589E-2</v>
      </c>
    </row>
    <row r="76" spans="1:18" ht="20.100000000000001" customHeight="1" x14ac:dyDescent="0.25">
      <c r="A76" s="57" t="s">
        <v>146</v>
      </c>
      <c r="B76" s="25">
        <v>5478.0700000000006</v>
      </c>
      <c r="C76" s="223">
        <v>9464.6099999999988</v>
      </c>
      <c r="D76" s="4">
        <f t="shared" si="27"/>
        <v>1.4614991406665606E-2</v>
      </c>
      <c r="E76" s="229">
        <f t="shared" si="28"/>
        <v>2.4130476068656367E-2</v>
      </c>
      <c r="F76" s="102">
        <f t="shared" si="21"/>
        <v>0.72772710096804127</v>
      </c>
      <c r="G76" s="83">
        <f t="shared" si="22"/>
        <v>0.65107699328861302</v>
      </c>
      <c r="I76" s="25">
        <v>814.0250000000002</v>
      </c>
      <c r="J76" s="223">
        <v>1630.5800000000002</v>
      </c>
      <c r="K76" s="31">
        <f t="shared" si="29"/>
        <v>9.9714666791808487E-3</v>
      </c>
      <c r="L76" s="229">
        <f t="shared" si="30"/>
        <v>1.936563363334717E-2</v>
      </c>
      <c r="M76" s="102">
        <f t="shared" si="23"/>
        <v>1.0031080126531737</v>
      </c>
      <c r="N76" s="83">
        <f t="shared" si="24"/>
        <v>0.94210483336219175</v>
      </c>
      <c r="P76" s="62">
        <f t="shared" si="25"/>
        <v>1.4859704238901659</v>
      </c>
      <c r="Q76" s="236">
        <f t="shared" si="26"/>
        <v>1.7228179502377807</v>
      </c>
      <c r="R76" s="92">
        <f t="shared" si="31"/>
        <v>0.15938912547637707</v>
      </c>
    </row>
    <row r="77" spans="1:18" ht="20.100000000000001" customHeight="1" x14ac:dyDescent="0.25">
      <c r="A77" s="57" t="s">
        <v>150</v>
      </c>
      <c r="B77" s="25">
        <v>19698.459999999995</v>
      </c>
      <c r="C77" s="223">
        <v>24744.079999999998</v>
      </c>
      <c r="D77" s="4">
        <f t="shared" si="27"/>
        <v>5.2553695667369366E-2</v>
      </c>
      <c r="E77" s="229">
        <f t="shared" si="28"/>
        <v>6.3086215943490398E-2</v>
      </c>
      <c r="F77" s="102">
        <f t="shared" si="21"/>
        <v>0.25614286599053954</v>
      </c>
      <c r="G77" s="83">
        <f t="shared" si="22"/>
        <v>0.20041445501349742</v>
      </c>
      <c r="I77" s="25">
        <v>1330.4119999999998</v>
      </c>
      <c r="J77" s="223">
        <v>1531.7280000000001</v>
      </c>
      <c r="K77" s="31">
        <f t="shared" si="29"/>
        <v>1.6296992018159574E-2</v>
      </c>
      <c r="L77" s="229">
        <f t="shared" si="30"/>
        <v>1.81916148081907E-2</v>
      </c>
      <c r="M77" s="102">
        <f t="shared" si="23"/>
        <v>0.15131853891877126</v>
      </c>
      <c r="N77" s="83">
        <f t="shared" si="24"/>
        <v>0.11625598073067513</v>
      </c>
      <c r="P77" s="62">
        <f t="shared" si="25"/>
        <v>0.67538883750303325</v>
      </c>
      <c r="Q77" s="236">
        <f t="shared" si="26"/>
        <v>0.61902806651126252</v>
      </c>
      <c r="R77" s="92">
        <f t="shared" si="31"/>
        <v>-8.3449367034464206E-2</v>
      </c>
    </row>
    <row r="78" spans="1:18" ht="20.100000000000001" customHeight="1" x14ac:dyDescent="0.25">
      <c r="A78" s="57" t="s">
        <v>148</v>
      </c>
      <c r="B78" s="25">
        <v>3696.3599999999983</v>
      </c>
      <c r="C78" s="223">
        <v>5355.7600000000011</v>
      </c>
      <c r="D78" s="4">
        <f t="shared" si="27"/>
        <v>9.8615515383962699E-3</v>
      </c>
      <c r="E78" s="229">
        <f t="shared" si="28"/>
        <v>1.3654766388627431E-2</v>
      </c>
      <c r="F78" s="102">
        <f t="shared" si="21"/>
        <v>0.44892813470549503</v>
      </c>
      <c r="G78" s="83">
        <f t="shared" si="22"/>
        <v>0.38464686164871281</v>
      </c>
      <c r="I78" s="25">
        <v>1090.9890000000003</v>
      </c>
      <c r="J78" s="223">
        <v>1413.4010000000003</v>
      </c>
      <c r="K78" s="31">
        <f t="shared" si="29"/>
        <v>1.3364160143549443E-2</v>
      </c>
      <c r="L78" s="229">
        <f t="shared" si="30"/>
        <v>1.6786300545208778E-2</v>
      </c>
      <c r="M78" s="102">
        <f t="shared" si="23"/>
        <v>0.29552268629656209</v>
      </c>
      <c r="N78" s="83">
        <f t="shared" si="24"/>
        <v>0.25606849700249357</v>
      </c>
      <c r="P78" s="62">
        <f t="shared" si="25"/>
        <v>2.9515225789695831</v>
      </c>
      <c r="Q78" s="236">
        <f t="shared" si="26"/>
        <v>2.6390297548807267</v>
      </c>
      <c r="R78" s="92">
        <f t="shared" si="31"/>
        <v>-0.10587512571154106</v>
      </c>
    </row>
    <row r="79" spans="1:18" ht="20.100000000000001" customHeight="1" x14ac:dyDescent="0.25">
      <c r="A79" s="57" t="s">
        <v>152</v>
      </c>
      <c r="B79" s="25">
        <v>17502.740000000002</v>
      </c>
      <c r="C79" s="223">
        <v>19714.030000000006</v>
      </c>
      <c r="D79" s="4">
        <f t="shared" si="27"/>
        <v>4.6695714858171283E-2</v>
      </c>
      <c r="E79" s="229">
        <f t="shared" si="28"/>
        <v>5.0261862784813524E-2</v>
      </c>
      <c r="F79" s="102">
        <f t="shared" si="21"/>
        <v>0.12633964739235137</v>
      </c>
      <c r="G79" s="83">
        <f t="shared" si="22"/>
        <v>7.6369918256390085E-2</v>
      </c>
      <c r="I79" s="25">
        <v>1055.1830000000002</v>
      </c>
      <c r="J79" s="223">
        <v>1115.8359999999993</v>
      </c>
      <c r="K79" s="31">
        <f t="shared" si="29"/>
        <v>1.2925551580035118E-2</v>
      </c>
      <c r="L79" s="229">
        <f t="shared" si="30"/>
        <v>1.325226065013649E-2</v>
      </c>
      <c r="M79" s="102">
        <f t="shared" si="23"/>
        <v>5.7481024618477643E-2</v>
      </c>
      <c r="N79" s="83">
        <f t="shared" si="24"/>
        <v>2.5276218819629256E-2</v>
      </c>
      <c r="P79" s="62">
        <f t="shared" si="25"/>
        <v>0.6028673224877934</v>
      </c>
      <c r="Q79" s="236">
        <f t="shared" si="26"/>
        <v>0.56601110985425052</v>
      </c>
      <c r="R79" s="92">
        <f t="shared" si="31"/>
        <v>-6.1134865431836591E-2</v>
      </c>
    </row>
    <row r="80" spans="1:18" ht="20.100000000000001" customHeight="1" x14ac:dyDescent="0.25">
      <c r="A80" s="57" t="s">
        <v>151</v>
      </c>
      <c r="B80" s="25">
        <v>10667.539999999999</v>
      </c>
      <c r="C80" s="223">
        <v>9418.18</v>
      </c>
      <c r="D80" s="4">
        <f t="shared" si="27"/>
        <v>2.8460024320657019E-2</v>
      </c>
      <c r="E80" s="229">
        <f t="shared" si="28"/>
        <v>2.4012100562019783E-2</v>
      </c>
      <c r="F80" s="102">
        <f t="shared" si="21"/>
        <v>-0.11711791097103914</v>
      </c>
      <c r="G80" s="83">
        <f t="shared" si="22"/>
        <v>-0.15628671671263536</v>
      </c>
      <c r="I80" s="25">
        <v>1044.655</v>
      </c>
      <c r="J80" s="223">
        <v>927.77399999999989</v>
      </c>
      <c r="K80" s="31">
        <f t="shared" si="29"/>
        <v>1.279658797179407E-2</v>
      </c>
      <c r="L80" s="229">
        <f t="shared" si="30"/>
        <v>1.1018736510042459E-2</v>
      </c>
      <c r="M80" s="102">
        <f t="shared" si="23"/>
        <v>-0.11188478492899578</v>
      </c>
      <c r="N80" s="83">
        <f t="shared" si="24"/>
        <v>-0.13893167973137124</v>
      </c>
      <c r="P80" s="62">
        <f t="shared" si="25"/>
        <v>0.97928388363202767</v>
      </c>
      <c r="Q80" s="236">
        <f t="shared" si="26"/>
        <v>0.98508841410973225</v>
      </c>
      <c r="R80" s="92">
        <f t="shared" si="31"/>
        <v>5.9273215609107919E-3</v>
      </c>
    </row>
    <row r="81" spans="1:18" ht="20.100000000000001" customHeight="1" x14ac:dyDescent="0.25">
      <c r="A81" s="57" t="s">
        <v>149</v>
      </c>
      <c r="B81" s="25">
        <v>321.65000000000009</v>
      </c>
      <c r="C81" s="223">
        <v>451.7</v>
      </c>
      <c r="D81" s="4">
        <f t="shared" si="27"/>
        <v>8.5813288000226231E-4</v>
      </c>
      <c r="E81" s="229">
        <f t="shared" si="28"/>
        <v>1.1516307634664379E-3</v>
      </c>
      <c r="F81" s="102">
        <f t="shared" ref="F81:F83" si="32">(C81-B81)/B81</f>
        <v>0.40432146743354536</v>
      </c>
      <c r="G81" s="83">
        <f t="shared" ref="G81:G83" si="33">(E81-D81)/D81</f>
        <v>0.34201915612813</v>
      </c>
      <c r="I81" s="25">
        <v>595.57600000000002</v>
      </c>
      <c r="J81" s="223">
        <v>802.31700000000001</v>
      </c>
      <c r="K81" s="31">
        <f t="shared" si="29"/>
        <v>7.2955575552591289E-3</v>
      </c>
      <c r="L81" s="229">
        <f t="shared" si="30"/>
        <v>9.5287425822751411E-3</v>
      </c>
      <c r="M81" s="102">
        <f t="shared" ref="M81:M86" si="34">(J81-I81)/I81</f>
        <v>0.34712782247773583</v>
      </c>
      <c r="N81" s="83">
        <f t="shared" ref="N81:N86" si="35">(L81-K81)/K81</f>
        <v>0.30610203676704356</v>
      </c>
      <c r="P81" s="62">
        <f t="shared" si="25"/>
        <v>18.516275454686767</v>
      </c>
      <c r="Q81" s="236">
        <f t="shared" si="26"/>
        <v>17.762165153863183</v>
      </c>
      <c r="R81" s="92">
        <f t="shared" ref="R81:R83" si="36">(Q81-P81)/P81</f>
        <v>-4.0726889307142286E-2</v>
      </c>
    </row>
    <row r="82" spans="1:18" ht="20.100000000000001" customHeight="1" x14ac:dyDescent="0.25">
      <c r="A82" s="57" t="s">
        <v>191</v>
      </c>
      <c r="B82" s="25">
        <v>2117.2400000000002</v>
      </c>
      <c r="C82" s="223">
        <v>2535.7700000000004</v>
      </c>
      <c r="D82" s="4">
        <f t="shared" si="27"/>
        <v>5.6486033230405399E-3</v>
      </c>
      <c r="E82" s="229">
        <f t="shared" si="28"/>
        <v>6.465066949469315E-3</v>
      </c>
      <c r="F82" s="102">
        <f t="shared" si="32"/>
        <v>0.19767716461053075</v>
      </c>
      <c r="G82" s="83">
        <f t="shared" si="33"/>
        <v>0.14454256738093757</v>
      </c>
      <c r="I82" s="25">
        <v>577.13100000000009</v>
      </c>
      <c r="J82" s="223">
        <v>592.947</v>
      </c>
      <c r="K82" s="31">
        <f t="shared" si="29"/>
        <v>7.0696139995974601E-3</v>
      </c>
      <c r="L82" s="229">
        <f t="shared" si="30"/>
        <v>7.0421533233526127E-3</v>
      </c>
      <c r="M82" s="102">
        <f t="shared" si="34"/>
        <v>2.7404523409762974E-2</v>
      </c>
      <c r="N82" s="83">
        <f t="shared" si="35"/>
        <v>-3.8843246952960978E-3</v>
      </c>
      <c r="P82" s="62">
        <f t="shared" si="25"/>
        <v>2.7258648051236518</v>
      </c>
      <c r="Q82" s="236">
        <f t="shared" si="26"/>
        <v>2.3383311577942791</v>
      </c>
      <c r="R82" s="92">
        <f t="shared" si="36"/>
        <v>-0.14216906377783223</v>
      </c>
    </row>
    <row r="83" spans="1:18" ht="20.100000000000001" customHeight="1" x14ac:dyDescent="0.25">
      <c r="A83" s="57" t="s">
        <v>192</v>
      </c>
      <c r="B83" s="25">
        <v>1980.04</v>
      </c>
      <c r="C83" s="223">
        <v>2246.25</v>
      </c>
      <c r="D83" s="4">
        <f t="shared" si="27"/>
        <v>5.2825662295031212E-3</v>
      </c>
      <c r="E83" s="229">
        <f t="shared" si="28"/>
        <v>5.7269218561799562E-3</v>
      </c>
      <c r="F83" s="102">
        <f t="shared" si="32"/>
        <v>0.13444677885295248</v>
      </c>
      <c r="G83" s="83">
        <f t="shared" si="33"/>
        <v>8.4117379200114861E-2</v>
      </c>
      <c r="I83" s="25">
        <v>493.67999999999989</v>
      </c>
      <c r="J83" s="223">
        <v>469.49199999999996</v>
      </c>
      <c r="K83" s="31">
        <f t="shared" si="29"/>
        <v>6.0473740612118788E-3</v>
      </c>
      <c r="L83" s="229">
        <f t="shared" si="30"/>
        <v>5.5759362102978252E-3</v>
      </c>
      <c r="M83" s="102">
        <f t="shared" si="34"/>
        <v>-4.8995300599578545E-2</v>
      </c>
      <c r="N83" s="83">
        <f t="shared" si="35"/>
        <v>-7.7957448330817913E-2</v>
      </c>
      <c r="P83" s="62">
        <f t="shared" si="25"/>
        <v>2.493282963980525</v>
      </c>
      <c r="Q83" s="236">
        <f t="shared" si="26"/>
        <v>2.0901146355036171</v>
      </c>
      <c r="R83" s="92">
        <f t="shared" si="36"/>
        <v>-0.16170179410091898</v>
      </c>
    </row>
    <row r="84" spans="1:18" ht="20.100000000000001" customHeight="1" x14ac:dyDescent="0.25">
      <c r="A84" s="57" t="s">
        <v>154</v>
      </c>
      <c r="B84" s="25">
        <v>2313.2200000000003</v>
      </c>
      <c r="C84" s="223">
        <v>1983.84</v>
      </c>
      <c r="D84" s="4">
        <f t="shared" si="27"/>
        <v>6.1714600984885213E-3</v>
      </c>
      <c r="E84" s="229">
        <f t="shared" si="28"/>
        <v>5.0578950050813769E-3</v>
      </c>
      <c r="F84" s="102">
        <f t="shared" ref="F84:F86" si="37">(C84-B84)/B84</f>
        <v>-0.14239026119435258</v>
      </c>
      <c r="G84" s="83">
        <f t="shared" ref="G84:G86" si="38">(E84-D84)/D84</f>
        <v>-0.18043786650745297</v>
      </c>
      <c r="I84" s="25">
        <v>633.25200000000007</v>
      </c>
      <c r="J84" s="223">
        <v>386.37600000000003</v>
      </c>
      <c r="K84" s="31">
        <f t="shared" si="29"/>
        <v>7.7570728387022884E-3</v>
      </c>
      <c r="L84" s="229">
        <f t="shared" si="30"/>
        <v>4.5888064742104938E-3</v>
      </c>
      <c r="M84" s="102">
        <f t="shared" ref="M84:M85" si="39">(J84-I84)/I84</f>
        <v>-0.38985427602281558</v>
      </c>
      <c r="N84" s="83">
        <f t="shared" ref="N84:N85" si="40">(L84-K84)/K84</f>
        <v>-0.40843581469087076</v>
      </c>
      <c r="P84" s="62">
        <f t="shared" ref="P84:P86" si="41">(I84/B84)*10</f>
        <v>2.7375346919013319</v>
      </c>
      <c r="Q84" s="236">
        <f t="shared" ref="Q84:Q86" si="42">(J84/C84)*10</f>
        <v>1.9476167432857492</v>
      </c>
      <c r="R84" s="92">
        <f t="shared" ref="R84:R86" si="43">(Q84-P84)/P84</f>
        <v>-0.28855084501849793</v>
      </c>
    </row>
    <row r="85" spans="1:18" ht="20.100000000000001" customHeight="1" x14ac:dyDescent="0.25">
      <c r="A85" s="57" t="s">
        <v>153</v>
      </c>
      <c r="B85" s="25">
        <v>606.73999999999978</v>
      </c>
      <c r="C85" s="223">
        <v>1008.79</v>
      </c>
      <c r="D85" s="4">
        <f t="shared" si="27"/>
        <v>1.6187270126304129E-3</v>
      </c>
      <c r="E85" s="229">
        <f t="shared" si="28"/>
        <v>2.57195837475605E-3</v>
      </c>
      <c r="F85" s="102">
        <f t="shared" si="37"/>
        <v>0.66263968091769176</v>
      </c>
      <c r="G85" s="83">
        <f t="shared" si="38"/>
        <v>0.58887715759845571</v>
      </c>
      <c r="I85" s="25">
        <v>239.35600000000002</v>
      </c>
      <c r="J85" s="223">
        <v>309.75399999999996</v>
      </c>
      <c r="K85" s="31">
        <f t="shared" si="29"/>
        <v>2.93201115255921E-3</v>
      </c>
      <c r="L85" s="229">
        <f t="shared" si="30"/>
        <v>3.6788029293035717E-3</v>
      </c>
      <c r="M85" s="102">
        <f t="shared" si="39"/>
        <v>0.29411420645398456</v>
      </c>
      <c r="N85" s="83">
        <f t="shared" si="40"/>
        <v>0.2547029113762147</v>
      </c>
      <c r="P85" s="62">
        <f t="shared" si="41"/>
        <v>3.9449517091340622</v>
      </c>
      <c r="Q85" s="236">
        <f t="shared" si="42"/>
        <v>3.0705498666719535</v>
      </c>
      <c r="R85" s="92">
        <f t="shared" si="43"/>
        <v>-0.22165083553178513</v>
      </c>
    </row>
    <row r="86" spans="1:18" ht="20.100000000000001" customHeight="1" x14ac:dyDescent="0.25">
      <c r="A86" s="57" t="s">
        <v>157</v>
      </c>
      <c r="B86" s="25">
        <v>685.67000000000007</v>
      </c>
      <c r="C86" s="223">
        <v>1283.68</v>
      </c>
      <c r="D86" s="4">
        <f t="shared" si="27"/>
        <v>1.8293050577682297E-3</v>
      </c>
      <c r="E86" s="229">
        <f t="shared" si="28"/>
        <v>3.2728035830121697E-3</v>
      </c>
      <c r="F86" s="102">
        <f t="shared" si="37"/>
        <v>0.87215424329487934</v>
      </c>
      <c r="G86" s="83">
        <f t="shared" si="38"/>
        <v>0.78909666767391029</v>
      </c>
      <c r="I86" s="25">
        <v>153.31500000000005</v>
      </c>
      <c r="J86" s="223">
        <v>307.10399999999993</v>
      </c>
      <c r="K86" s="31">
        <f t="shared" si="29"/>
        <v>1.8780447945930556E-3</v>
      </c>
      <c r="L86" s="229">
        <f t="shared" si="30"/>
        <v>3.6473301226161536E-3</v>
      </c>
      <c r="M86" s="102">
        <f t="shared" si="34"/>
        <v>1.0030916740044993</v>
      </c>
      <c r="N86" s="83">
        <f t="shared" si="35"/>
        <v>0.94208899229502985</v>
      </c>
      <c r="P86" s="62">
        <f t="shared" si="41"/>
        <v>2.2359881575685101</v>
      </c>
      <c r="Q86" s="236">
        <f t="shared" si="42"/>
        <v>2.3923719306992388</v>
      </c>
      <c r="R86" s="92">
        <f t="shared" si="43"/>
        <v>6.9939446057167745E-2</v>
      </c>
    </row>
    <row r="87" spans="1:18" ht="20.100000000000001" customHeight="1" x14ac:dyDescent="0.25">
      <c r="A87" s="57" t="s">
        <v>155</v>
      </c>
      <c r="B87" s="25">
        <v>656.31000000000006</v>
      </c>
      <c r="C87" s="223">
        <v>878.89</v>
      </c>
      <c r="D87" s="4">
        <f t="shared" si="27"/>
        <v>1.7509752540782984E-3</v>
      </c>
      <c r="E87" s="229">
        <f t="shared" si="28"/>
        <v>2.2407721091499172E-3</v>
      </c>
      <c r="F87" s="102">
        <f t="shared" ref="F87:F94" si="44">(C87-B87)/B87</f>
        <v>0.33913851685941082</v>
      </c>
      <c r="G87" s="83">
        <f t="shared" ref="G87:G94" si="45">(E87-D87)/D87</f>
        <v>0.27972802809794395</v>
      </c>
      <c r="I87" s="25">
        <v>176.32600000000002</v>
      </c>
      <c r="J87" s="223">
        <v>285.33099999999996</v>
      </c>
      <c r="K87" s="31">
        <f t="shared" si="29"/>
        <v>2.1599199455461962E-3</v>
      </c>
      <c r="L87" s="229">
        <f t="shared" si="30"/>
        <v>3.3887424169538327E-3</v>
      </c>
      <c r="M87" s="102">
        <f t="shared" ref="M87:M93" si="46">(J87-I87)/I87</f>
        <v>0.61820151310640481</v>
      </c>
      <c r="N87" s="83">
        <f t="shared" ref="N87:N93" si="47">(L87-K87)/K87</f>
        <v>0.56892037778598981</v>
      </c>
      <c r="P87" s="62">
        <f t="shared" ref="P87:P93" si="48">(I87/B87)*10</f>
        <v>2.686626746506986</v>
      </c>
      <c r="Q87" s="236">
        <f t="shared" ref="Q87:Q93" si="49">(J87/C87)*10</f>
        <v>3.2464927351545696</v>
      </c>
      <c r="R87" s="92">
        <f t="shared" ref="R87:R93" si="50">(Q87-P87)/P87</f>
        <v>0.20838994079676032</v>
      </c>
    </row>
    <row r="88" spans="1:18" ht="20.100000000000001" customHeight="1" x14ac:dyDescent="0.25">
      <c r="A88" s="57" t="s">
        <v>180</v>
      </c>
      <c r="B88" s="25">
        <v>352.45</v>
      </c>
      <c r="C88" s="223">
        <v>358.4500000000001</v>
      </c>
      <c r="D88" s="4">
        <f t="shared" si="27"/>
        <v>9.4030447242902926E-4</v>
      </c>
      <c r="E88" s="229">
        <f t="shared" si="28"/>
        <v>9.138854265320894E-4</v>
      </c>
      <c r="F88" s="102">
        <f t="shared" si="44"/>
        <v>1.702369130373135E-2</v>
      </c>
      <c r="G88" s="83">
        <f t="shared" si="45"/>
        <v>-2.8096267402294924E-2</v>
      </c>
      <c r="I88" s="25">
        <v>79.881</v>
      </c>
      <c r="J88" s="223">
        <v>204.43200000000004</v>
      </c>
      <c r="K88" s="31">
        <f t="shared" si="29"/>
        <v>9.7850892761235249E-4</v>
      </c>
      <c r="L88" s="229">
        <f t="shared" si="30"/>
        <v>2.4279429497065029E-3</v>
      </c>
      <c r="M88" s="102">
        <f t="shared" si="46"/>
        <v>1.5592068201449663</v>
      </c>
      <c r="N88" s="83">
        <f t="shared" si="47"/>
        <v>1.481268061223413</v>
      </c>
      <c r="P88" s="62">
        <f t="shared" si="48"/>
        <v>2.2664491417222301</v>
      </c>
      <c r="Q88" s="236">
        <f t="shared" si="49"/>
        <v>5.7032222067233915</v>
      </c>
      <c r="R88" s="92">
        <f t="shared" si="50"/>
        <v>1.5163689322362757</v>
      </c>
    </row>
    <row r="89" spans="1:18" ht="20.100000000000001" customHeight="1" x14ac:dyDescent="0.25">
      <c r="A89" s="57" t="s">
        <v>200</v>
      </c>
      <c r="B89" s="25">
        <v>0.15000000000000002</v>
      </c>
      <c r="C89" s="223">
        <v>1592.28</v>
      </c>
      <c r="D89" s="4">
        <f t="shared" si="27"/>
        <v>4.0018632675373645E-7</v>
      </c>
      <c r="E89" s="229">
        <f t="shared" si="28"/>
        <v>4.0595940492635374E-3</v>
      </c>
      <c r="F89" s="102">
        <f t="shared" si="44"/>
        <v>10614.199999999997</v>
      </c>
      <c r="G89" s="83">
        <f t="shared" si="45"/>
        <v>10143.259755685503</v>
      </c>
      <c r="I89" s="25">
        <v>2.6000000000000002E-2</v>
      </c>
      <c r="J89" s="223">
        <v>186.08199999999997</v>
      </c>
      <c r="K89" s="31">
        <f t="shared" si="29"/>
        <v>3.1848915409072452E-7</v>
      </c>
      <c r="L89" s="229">
        <f t="shared" si="30"/>
        <v>2.2100086090596641E-3</v>
      </c>
      <c r="M89" s="102">
        <f t="shared" si="46"/>
        <v>7155.9999999999973</v>
      </c>
      <c r="N89" s="83">
        <f t="shared" si="47"/>
        <v>6938.0388359351264</v>
      </c>
      <c r="P89" s="62">
        <f t="shared" si="48"/>
        <v>1.7333333333333332</v>
      </c>
      <c r="Q89" s="236">
        <f t="shared" si="49"/>
        <v>1.1686512422438262</v>
      </c>
      <c r="R89" s="92">
        <f t="shared" si="50"/>
        <v>-0.32577812947471557</v>
      </c>
    </row>
    <row r="90" spans="1:18" ht="20.100000000000001" customHeight="1" x14ac:dyDescent="0.25">
      <c r="A90" s="57" t="s">
        <v>197</v>
      </c>
      <c r="B90" s="25">
        <v>610.51</v>
      </c>
      <c r="C90" s="223">
        <v>1015.2399999999999</v>
      </c>
      <c r="D90" s="4">
        <f t="shared" si="27"/>
        <v>1.6287850289761574E-3</v>
      </c>
      <c r="E90" s="229">
        <f t="shared" si="28"/>
        <v>2.5884029583831442E-3</v>
      </c>
      <c r="F90" s="102">
        <f t="shared" si="44"/>
        <v>0.66293754402057281</v>
      </c>
      <c r="G90" s="83">
        <f t="shared" si="45"/>
        <v>0.58916180609186697</v>
      </c>
      <c r="I90" s="25">
        <v>134.12799999999999</v>
      </c>
      <c r="J90" s="223">
        <v>173.88499999999999</v>
      </c>
      <c r="K90" s="31">
        <f t="shared" si="29"/>
        <v>1.6430120484569497E-3</v>
      </c>
      <c r="L90" s="229">
        <f t="shared" si="30"/>
        <v>2.0651505625817637E-3</v>
      </c>
      <c r="M90" s="102">
        <f t="shared" si="46"/>
        <v>0.29641089108910895</v>
      </c>
      <c r="N90" s="83">
        <f t="shared" si="47"/>
        <v>0.25692965217222197</v>
      </c>
      <c r="P90" s="62">
        <f t="shared" si="48"/>
        <v>2.1969828504037605</v>
      </c>
      <c r="Q90" s="236">
        <f t="shared" si="49"/>
        <v>1.7127477246759386</v>
      </c>
      <c r="R90" s="92">
        <f t="shared" si="50"/>
        <v>-0.22040915141364412</v>
      </c>
    </row>
    <row r="91" spans="1:18" ht="20.100000000000001" customHeight="1" x14ac:dyDescent="0.25">
      <c r="A91" s="57" t="s">
        <v>196</v>
      </c>
      <c r="B91" s="25">
        <v>591.90000000000009</v>
      </c>
      <c r="C91" s="223">
        <v>717.22000000000014</v>
      </c>
      <c r="D91" s="4">
        <f t="shared" si="27"/>
        <v>1.579135245370244E-3</v>
      </c>
      <c r="E91" s="229">
        <f t="shared" si="28"/>
        <v>1.8285867083759105E-3</v>
      </c>
      <c r="F91" s="102">
        <f t="shared" si="44"/>
        <v>0.21172495353944928</v>
      </c>
      <c r="G91" s="83">
        <f t="shared" si="45"/>
        <v>0.15796713026133496</v>
      </c>
      <c r="I91" s="25">
        <v>130.53399999999999</v>
      </c>
      <c r="J91" s="223">
        <v>168.78300000000002</v>
      </c>
      <c r="K91" s="31">
        <f t="shared" si="29"/>
        <v>1.5989870476953319E-3</v>
      </c>
      <c r="L91" s="229">
        <f t="shared" si="30"/>
        <v>2.0045565023103654E-3</v>
      </c>
      <c r="M91" s="102">
        <f t="shared" si="46"/>
        <v>0.29301944321019829</v>
      </c>
      <c r="N91" s="83">
        <f t="shared" si="47"/>
        <v>0.25364148834075484</v>
      </c>
      <c r="P91" s="62">
        <f t="shared" si="48"/>
        <v>2.2053387396519679</v>
      </c>
      <c r="Q91" s="236">
        <f t="shared" si="49"/>
        <v>2.3532946655140679</v>
      </c>
      <c r="R91" s="92">
        <f t="shared" si="50"/>
        <v>6.7089886556588291E-2</v>
      </c>
    </row>
    <row r="92" spans="1:18" ht="20.100000000000001" customHeight="1" x14ac:dyDescent="0.25">
      <c r="A92" s="57" t="s">
        <v>158</v>
      </c>
      <c r="B92" s="25">
        <v>1285.4100000000003</v>
      </c>
      <c r="C92" s="223">
        <v>1221.7199999999998</v>
      </c>
      <c r="D92" s="4">
        <f t="shared" si="27"/>
        <v>3.4293567084834695E-3</v>
      </c>
      <c r="E92" s="229">
        <f t="shared" si="28"/>
        <v>3.1148335982780968E-3</v>
      </c>
      <c r="F92" s="102">
        <f t="shared" si="44"/>
        <v>-4.9548393119705381E-2</v>
      </c>
      <c r="G92" s="83">
        <f t="shared" si="45"/>
        <v>-9.1714900764715487E-2</v>
      </c>
      <c r="I92" s="25">
        <v>160.79199999999997</v>
      </c>
      <c r="J92" s="223">
        <v>153.50899999999996</v>
      </c>
      <c r="K92" s="31">
        <f t="shared" si="29"/>
        <v>1.9696349255598372E-3</v>
      </c>
      <c r="L92" s="229">
        <f t="shared" si="30"/>
        <v>1.8231543704825828E-3</v>
      </c>
      <c r="M92" s="102">
        <f t="shared" si="46"/>
        <v>-4.5294542017015875E-2</v>
      </c>
      <c r="N92" s="83">
        <f t="shared" si="47"/>
        <v>-7.4369393625379407E-2</v>
      </c>
      <c r="P92" s="62">
        <f t="shared" si="48"/>
        <v>1.2509004908939556</v>
      </c>
      <c r="Q92" s="236">
        <f t="shared" si="49"/>
        <v>1.2564990341485773</v>
      </c>
      <c r="R92" s="92">
        <f t="shared" si="50"/>
        <v>4.4756104065645759E-3</v>
      </c>
    </row>
    <row r="93" spans="1:18" ht="20.100000000000001" customHeight="1" x14ac:dyDescent="0.25">
      <c r="A93" s="57" t="s">
        <v>199</v>
      </c>
      <c r="B93" s="25">
        <v>749.9</v>
      </c>
      <c r="C93" s="223">
        <v>912.6099999999999</v>
      </c>
      <c r="D93" s="4">
        <f t="shared" si="27"/>
        <v>2.0006648428841792E-3</v>
      </c>
      <c r="E93" s="229">
        <f t="shared" si="28"/>
        <v>2.3267428626236567E-3</v>
      </c>
      <c r="F93" s="102">
        <f t="shared" si="44"/>
        <v>0.21697559674623274</v>
      </c>
      <c r="G93" s="83">
        <f t="shared" si="45"/>
        <v>0.16298483021743912</v>
      </c>
      <c r="I93" s="25">
        <v>55.930000000000007</v>
      </c>
      <c r="J93" s="223">
        <v>100.73900000000002</v>
      </c>
      <c r="K93" s="31">
        <f t="shared" si="29"/>
        <v>6.8511916878054714E-4</v>
      </c>
      <c r="L93" s="229">
        <f t="shared" si="30"/>
        <v>1.1964298388240755E-3</v>
      </c>
      <c r="M93" s="102">
        <f t="shared" si="46"/>
        <v>0.80116216699445741</v>
      </c>
      <c r="N93" s="83">
        <f t="shared" si="47"/>
        <v>0.74630909970540904</v>
      </c>
      <c r="P93" s="62">
        <f t="shared" si="48"/>
        <v>0.74583277770369394</v>
      </c>
      <c r="Q93" s="236">
        <f t="shared" si="49"/>
        <v>1.1038559735264792</v>
      </c>
      <c r="R93" s="92">
        <f t="shared" si="50"/>
        <v>0.48003145815753023</v>
      </c>
    </row>
    <row r="94" spans="1:18" ht="20.100000000000001" customHeight="1" x14ac:dyDescent="0.25">
      <c r="A94" s="57" t="s">
        <v>212</v>
      </c>
      <c r="B94" s="25">
        <v>258.74</v>
      </c>
      <c r="C94" s="223">
        <v>370.77</v>
      </c>
      <c r="D94" s="4">
        <f t="shared" si="27"/>
        <v>6.9029473456174502E-4</v>
      </c>
      <c r="E94" s="229">
        <f t="shared" si="28"/>
        <v>9.4529585603376392E-4</v>
      </c>
      <c r="F94" s="102">
        <f t="shared" si="44"/>
        <v>0.43298291721419174</v>
      </c>
      <c r="G94" s="83">
        <f t="shared" si="45"/>
        <v>0.3694090490693287</v>
      </c>
      <c r="I94" s="25">
        <v>67.548000000000002</v>
      </c>
      <c r="J94" s="223">
        <v>100.42500000000001</v>
      </c>
      <c r="K94" s="31">
        <f t="shared" si="29"/>
        <v>8.2743482232770229E-4</v>
      </c>
      <c r="L94" s="229">
        <f t="shared" si="30"/>
        <v>1.192700608144887E-3</v>
      </c>
      <c r="M94" s="102">
        <f t="shared" ref="M94" si="51">(J94-I94)/I94</f>
        <v>0.48672055427251742</v>
      </c>
      <c r="N94" s="83">
        <f t="shared" ref="N94" si="52">(L94-K94)/K94</f>
        <v>0.44144357472125173</v>
      </c>
      <c r="P94" s="62">
        <f t="shared" ref="P94" si="53">(I94/B94)*10</f>
        <v>2.6106516193862568</v>
      </c>
      <c r="Q94" s="236">
        <f t="shared" ref="Q94" si="54">(J94/C94)*10</f>
        <v>2.7085524718828391</v>
      </c>
      <c r="R94" s="92">
        <f t="shared" ref="R94" si="55">(Q94-P94)/P94</f>
        <v>3.7500542688111718E-2</v>
      </c>
    </row>
    <row r="95" spans="1:18" ht="20.100000000000001" customHeight="1" thickBot="1" x14ac:dyDescent="0.3">
      <c r="A95" s="14" t="s">
        <v>18</v>
      </c>
      <c r="B95" s="25">
        <f>B96-SUM(B68:B94)</f>
        <v>7477.6800000002258</v>
      </c>
      <c r="C95" s="223">
        <f>C96-SUM(C68:C94)</f>
        <v>8128.0299999999115</v>
      </c>
      <c r="D95" s="4">
        <f t="shared" si="27"/>
        <v>1.9949768612266466E-2</v>
      </c>
      <c r="E95" s="229">
        <f t="shared" si="28"/>
        <v>2.072280140442331E-2</v>
      </c>
      <c r="F95" s="102">
        <f>(C95-B95)/B95</f>
        <v>8.6972162488855642E-2</v>
      </c>
      <c r="G95" s="83">
        <f>(E95-D95)/D95</f>
        <v>3.8748960310323134E-2</v>
      </c>
      <c r="I95" s="25">
        <f>I96-SUM(I68:I94)</f>
        <v>1897.3559999999998</v>
      </c>
      <c r="J95" s="223">
        <f>J96-SUM(J68:J94)</f>
        <v>1861.8129999999946</v>
      </c>
      <c r="K95" s="31">
        <f t="shared" si="29"/>
        <v>2.3241819517267715E-2</v>
      </c>
      <c r="L95" s="229">
        <f t="shared" si="30"/>
        <v>2.2111879485706244E-2</v>
      </c>
      <c r="M95" s="102">
        <f>(J95-I95)/I95</f>
        <v>-1.8732910429041849E-2</v>
      </c>
      <c r="N95" s="83">
        <f>(L95-K95)/K95</f>
        <v>-4.8616676965500601E-2</v>
      </c>
      <c r="P95" s="62">
        <f t="shared" si="25"/>
        <v>2.5373591809223486</v>
      </c>
      <c r="Q95" s="236">
        <f t="shared" si="26"/>
        <v>2.2906079332876663</v>
      </c>
      <c r="R95" s="92">
        <f>(Q95-P95)/P95</f>
        <v>-9.7247267745903587E-2</v>
      </c>
    </row>
    <row r="96" spans="1:18" ht="26.25" customHeight="1" thickBot="1" x14ac:dyDescent="0.3">
      <c r="A96" s="18" t="s">
        <v>19</v>
      </c>
      <c r="B96" s="23">
        <v>374825.40000000014</v>
      </c>
      <c r="C96" s="242">
        <v>392226.40999999992</v>
      </c>
      <c r="D96" s="20">
        <f>SUM(D68:D95)</f>
        <v>1</v>
      </c>
      <c r="E96" s="243">
        <f>SUM(E68:E95)</f>
        <v>1</v>
      </c>
      <c r="F96" s="103">
        <f>(C96-B96)/B96</f>
        <v>4.6424308491366299E-2</v>
      </c>
      <c r="G96" s="99">
        <v>0</v>
      </c>
      <c r="H96" s="2"/>
      <c r="I96" s="23">
        <v>81635.432999999946</v>
      </c>
      <c r="J96" s="242">
        <v>84199.672000000006</v>
      </c>
      <c r="K96" s="30">
        <f t="shared" si="29"/>
        <v>1</v>
      </c>
      <c r="L96" s="243">
        <f t="shared" si="30"/>
        <v>1</v>
      </c>
      <c r="M96" s="103">
        <f>(J96-I96)/I96</f>
        <v>3.141085807678709E-2</v>
      </c>
      <c r="N96" s="99">
        <f>(L96-K96)/K96</f>
        <v>0</v>
      </c>
      <c r="O96" s="2"/>
      <c r="P96" s="56">
        <f t="shared" si="25"/>
        <v>2.1779589376813822</v>
      </c>
      <c r="Q96" s="250">
        <f t="shared" si="26"/>
        <v>2.1467109264773891</v>
      </c>
      <c r="R96" s="98">
        <f>(Q96-P96)/P96</f>
        <v>-1.4347383076587802E-2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I65:J65"/>
    <mergeCell ref="A65:A67"/>
    <mergeCell ref="B65:C65"/>
    <mergeCell ref="D65:E65"/>
    <mergeCell ref="F65:G65"/>
    <mergeCell ref="K65:L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I36:J36"/>
    <mergeCell ref="A36:A38"/>
    <mergeCell ref="B36:C36"/>
    <mergeCell ref="D36:E36"/>
    <mergeCell ref="F36:G36"/>
    <mergeCell ref="K36:L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I4:J4"/>
    <mergeCell ref="A4:A6"/>
    <mergeCell ref="B4:C4"/>
    <mergeCell ref="D4:E4"/>
    <mergeCell ref="F4:G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D7:E10 K7:K10 F28:F30 M28:Q31 M57:R61 M94:R94 F76:F86 K68:L81 G68:G82 N68:N8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pageSetUpPr fitToPage="1"/>
  </sheetPr>
  <dimension ref="A1:U19"/>
  <sheetViews>
    <sheetView showGridLines="0" workbookViewId="0">
      <selection activeCell="L7" sqref="L7:M1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97</v>
      </c>
      <c r="B1" s="6"/>
    </row>
    <row r="3" spans="1:21" ht="15.75" thickBot="1" x14ac:dyDescent="0.3"/>
    <row r="4" spans="1:21" x14ac:dyDescent="0.25">
      <c r="A4" s="388" t="s">
        <v>17</v>
      </c>
      <c r="B4" s="410"/>
      <c r="C4" s="410"/>
      <c r="D4" s="410"/>
      <c r="E4" s="413" t="s">
        <v>1</v>
      </c>
      <c r="F4" s="414"/>
      <c r="G4" s="408" t="s">
        <v>13</v>
      </c>
      <c r="H4" s="408"/>
      <c r="I4" s="421" t="s">
        <v>137</v>
      </c>
      <c r="J4" s="409"/>
      <c r="L4" s="415" t="s">
        <v>20</v>
      </c>
      <c r="M4" s="408"/>
      <c r="N4" s="406" t="s">
        <v>13</v>
      </c>
      <c r="O4" s="407"/>
      <c r="P4" s="422" t="s">
        <v>137</v>
      </c>
      <c r="Q4" s="409"/>
      <c r="R4"/>
      <c r="S4" s="419" t="s">
        <v>23</v>
      </c>
      <c r="T4" s="408"/>
      <c r="U4" s="208" t="s">
        <v>0</v>
      </c>
    </row>
    <row r="5" spans="1:21" x14ac:dyDescent="0.25">
      <c r="A5" s="411"/>
      <c r="B5" s="412"/>
      <c r="C5" s="412"/>
      <c r="D5" s="412"/>
      <c r="E5" s="416" t="s">
        <v>222</v>
      </c>
      <c r="F5" s="417"/>
      <c r="G5" s="404" t="str">
        <f>E5</f>
        <v>jan.-abril</v>
      </c>
      <c r="H5" s="404"/>
      <c r="I5" s="416" t="str">
        <f>G5</f>
        <v>jan.-abril</v>
      </c>
      <c r="J5" s="405"/>
      <c r="L5" s="418" t="str">
        <f>E5</f>
        <v>jan.-abril</v>
      </c>
      <c r="M5" s="404"/>
      <c r="N5" s="402" t="str">
        <f>E5</f>
        <v>jan.-abril</v>
      </c>
      <c r="O5" s="403"/>
      <c r="P5" s="404" t="str">
        <f>E5</f>
        <v>jan.-abril</v>
      </c>
      <c r="Q5" s="405"/>
      <c r="R5"/>
      <c r="S5" s="418" t="str">
        <f>E5</f>
        <v>jan.-abril</v>
      </c>
      <c r="T5" s="417"/>
      <c r="U5" s="209" t="s">
        <v>135</v>
      </c>
    </row>
    <row r="6" spans="1:21" ht="15.75" thickBot="1" x14ac:dyDescent="0.3">
      <c r="A6" s="389"/>
      <c r="B6" s="420"/>
      <c r="C6" s="420"/>
      <c r="D6" s="420"/>
      <c r="E6" s="148">
        <v>2018</v>
      </c>
      <c r="F6" s="241">
        <v>2019</v>
      </c>
      <c r="G6" s="292">
        <f>E6</f>
        <v>2018</v>
      </c>
      <c r="H6" s="219">
        <f>F6</f>
        <v>2019</v>
      </c>
      <c r="I6" s="221" t="s">
        <v>1</v>
      </c>
      <c r="J6" s="222" t="s">
        <v>15</v>
      </c>
      <c r="L6" s="291">
        <f>E6</f>
        <v>2018</v>
      </c>
      <c r="M6" s="220">
        <f>F6</f>
        <v>2019</v>
      </c>
      <c r="N6" s="218">
        <f>G6</f>
        <v>2018</v>
      </c>
      <c r="O6" s="219">
        <f>H6</f>
        <v>2019</v>
      </c>
      <c r="P6" s="217">
        <v>1000</v>
      </c>
      <c r="Q6" s="222" t="s">
        <v>15</v>
      </c>
      <c r="R6"/>
      <c r="S6" s="291">
        <f>E6</f>
        <v>2018</v>
      </c>
      <c r="T6" s="220">
        <f>F6</f>
        <v>2019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100159.32000000004</v>
      </c>
      <c r="F7" s="242">
        <v>90602.210000000021</v>
      </c>
      <c r="G7" s="20">
        <f>E7/E15</f>
        <v>0.47272770694496768</v>
      </c>
      <c r="H7" s="243">
        <f>F7/F15</f>
        <v>0.454853981878377</v>
      </c>
      <c r="I7" s="153">
        <f t="shared" ref="I7:I18" si="0">(F7-E7)/E7</f>
        <v>-9.5419078324413667E-2</v>
      </c>
      <c r="J7" s="99">
        <f t="shared" ref="J7:J18" si="1">(H7-G7)/G7</f>
        <v>-3.7809768295792835E-2</v>
      </c>
      <c r="K7" s="12"/>
      <c r="L7" s="23">
        <v>26061.121000000006</v>
      </c>
      <c r="M7" s="242">
        <v>24315.139999999981</v>
      </c>
      <c r="N7" s="20">
        <f>L7/L15</f>
        <v>0.41103083929833401</v>
      </c>
      <c r="O7" s="243">
        <f>M7/M15</f>
        <v>0.39597565976143251</v>
      </c>
      <c r="P7" s="153">
        <f t="shared" ref="P7:P18" si="2">(M7-L7)/L7</f>
        <v>-6.6995621562097221E-2</v>
      </c>
      <c r="Q7" s="99">
        <f t="shared" ref="Q7:Q18" si="3">(O7-N7)/N7</f>
        <v>-3.6627858782085597E-2</v>
      </c>
      <c r="R7" s="67"/>
      <c r="S7" s="331">
        <f>(L7/E7)*10</f>
        <v>2.6019666467384162</v>
      </c>
      <c r="T7" s="332">
        <f>(M7/F7)*10</f>
        <v>2.6837248230479123</v>
      </c>
      <c r="U7" s="95">
        <f>(T7-S7)/S7</f>
        <v>3.1421684982772771E-2</v>
      </c>
    </row>
    <row r="8" spans="1:21" s="9" customFormat="1" ht="24" customHeight="1" x14ac:dyDescent="0.25">
      <c r="A8" s="73"/>
      <c r="B8" s="300" t="s">
        <v>36</v>
      </c>
      <c r="C8" s="300"/>
      <c r="D8" s="301"/>
      <c r="E8" s="303">
        <v>95963.780000000042</v>
      </c>
      <c r="F8" s="304">
        <v>87986.210000000021</v>
      </c>
      <c r="G8" s="305">
        <f>E8/E7</f>
        <v>0.95811133701786322</v>
      </c>
      <c r="H8" s="306">
        <f>F8/F7</f>
        <v>0.97112653212322309</v>
      </c>
      <c r="I8" s="315">
        <f t="shared" si="0"/>
        <v>-8.3131052153218823E-2</v>
      </c>
      <c r="J8" s="314">
        <f t="shared" si="1"/>
        <v>1.3584219915265662E-2</v>
      </c>
      <c r="K8" s="5"/>
      <c r="L8" s="303">
        <v>25542.834000000006</v>
      </c>
      <c r="M8" s="304">
        <v>23995.913999999982</v>
      </c>
      <c r="N8" s="318">
        <f>L8/L7</f>
        <v>0.98011263598369391</v>
      </c>
      <c r="O8" s="306">
        <f>M8/M7</f>
        <v>0.98687130734184547</v>
      </c>
      <c r="P8" s="313">
        <f t="shared" si="2"/>
        <v>-6.0561799837873249E-2</v>
      </c>
      <c r="Q8" s="314">
        <f t="shared" si="3"/>
        <v>6.8958108588898972E-3</v>
      </c>
      <c r="R8" s="72"/>
      <c r="S8" s="333">
        <f t="shared" ref="S8:T18" si="4">(L8/E8)*10</f>
        <v>2.6617161183104705</v>
      </c>
      <c r="T8" s="334">
        <f t="shared" si="4"/>
        <v>2.7272357793340545</v>
      </c>
      <c r="U8" s="307">
        <f t="shared" ref="U8:U18" si="5">(T8-S8)/S8</f>
        <v>2.4615570598555306E-2</v>
      </c>
    </row>
    <row r="9" spans="1:21" ht="24" customHeight="1" x14ac:dyDescent="0.25">
      <c r="A9" s="14"/>
      <c r="B9" s="1" t="s">
        <v>40</v>
      </c>
      <c r="D9" s="1"/>
      <c r="E9" s="25">
        <v>4091.9200000000014</v>
      </c>
      <c r="F9" s="223">
        <v>2607.91</v>
      </c>
      <c r="G9" s="4">
        <f>E9/E7</f>
        <v>4.0854111229988381E-2</v>
      </c>
      <c r="H9" s="229">
        <f>F9/F7</f>
        <v>2.8784176456622849E-2</v>
      </c>
      <c r="I9" s="311">
        <f t="shared" si="0"/>
        <v>-0.36266838061350198</v>
      </c>
      <c r="J9" s="312">
        <f t="shared" si="1"/>
        <v>-0.29543990580085777</v>
      </c>
      <c r="K9" s="1"/>
      <c r="L9" s="25">
        <v>499.76800000000003</v>
      </c>
      <c r="M9" s="223">
        <v>310.87099999999998</v>
      </c>
      <c r="N9" s="4">
        <f>L9/L7</f>
        <v>1.917676526654398E-2</v>
      </c>
      <c r="O9" s="229">
        <f>M9/M7</f>
        <v>1.2785079584160331E-2</v>
      </c>
      <c r="P9" s="311">
        <f t="shared" si="2"/>
        <v>-0.37796937779129525</v>
      </c>
      <c r="Q9" s="312">
        <f t="shared" si="3"/>
        <v>-0.33330364081447367</v>
      </c>
      <c r="R9" s="8"/>
      <c r="S9" s="333">
        <f t="shared" si="4"/>
        <v>1.2213533011398068</v>
      </c>
      <c r="T9" s="334">
        <f t="shared" si="4"/>
        <v>1.1920311667197105</v>
      </c>
      <c r="U9" s="307">
        <f t="shared" si="5"/>
        <v>-2.400790532332607E-2</v>
      </c>
    </row>
    <row r="10" spans="1:21" ht="24" customHeight="1" thickBot="1" x14ac:dyDescent="0.3">
      <c r="A10" s="14"/>
      <c r="B10" s="1" t="s">
        <v>39</v>
      </c>
      <c r="D10" s="1"/>
      <c r="E10" s="25">
        <v>103.62</v>
      </c>
      <c r="F10" s="223">
        <v>8.0900000000000016</v>
      </c>
      <c r="G10" s="4">
        <f>E10/E7</f>
        <v>1.0345517521484766E-3</v>
      </c>
      <c r="H10" s="229">
        <f>F10/F7</f>
        <v>8.9291420154099998E-5</v>
      </c>
      <c r="I10" s="316">
        <f t="shared" si="0"/>
        <v>-0.92192626906002695</v>
      </c>
      <c r="J10" s="309">
        <f t="shared" si="1"/>
        <v>-0.91369071680690062</v>
      </c>
      <c r="K10" s="1"/>
      <c r="L10" s="25">
        <v>18.518999999999998</v>
      </c>
      <c r="M10" s="223">
        <v>8.3550000000000004</v>
      </c>
      <c r="N10" s="4">
        <f>L10/L7</f>
        <v>7.1059874976214549E-4</v>
      </c>
      <c r="O10" s="229">
        <f>M10/M7</f>
        <v>3.4361307399422773E-4</v>
      </c>
      <c r="P10" s="317">
        <f t="shared" si="2"/>
        <v>-0.54884173011501691</v>
      </c>
      <c r="Q10" s="312">
        <f t="shared" si="3"/>
        <v>-0.51644570989008454</v>
      </c>
      <c r="R10" s="8"/>
      <c r="S10" s="333">
        <f t="shared" si="4"/>
        <v>1.7872032426172551</v>
      </c>
      <c r="T10" s="334">
        <f t="shared" si="4"/>
        <v>10.327564894932014</v>
      </c>
      <c r="U10" s="307">
        <f t="shared" si="5"/>
        <v>4.7786180377604373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111715.96999999996</v>
      </c>
      <c r="F11" s="242">
        <v>108587.44999999987</v>
      </c>
      <c r="G11" s="20">
        <f>E11/E15</f>
        <v>0.52727229305503232</v>
      </c>
      <c r="H11" s="243">
        <f>F11/F15</f>
        <v>0.545146018121623</v>
      </c>
      <c r="I11" s="153">
        <f t="shared" si="0"/>
        <v>-2.8004232519308499E-2</v>
      </c>
      <c r="J11" s="99">
        <f t="shared" si="1"/>
        <v>3.3898472007754775E-2</v>
      </c>
      <c r="K11" s="12"/>
      <c r="L11" s="23">
        <v>37343.175000000003</v>
      </c>
      <c r="M11" s="242">
        <v>37090.502999999997</v>
      </c>
      <c r="N11" s="20">
        <f>L11/L15</f>
        <v>0.58896916070166594</v>
      </c>
      <c r="O11" s="243">
        <f>M11/M15</f>
        <v>0.60402434023856744</v>
      </c>
      <c r="P11" s="153">
        <f t="shared" si="2"/>
        <v>-6.7662163166363311E-3</v>
      </c>
      <c r="Q11" s="99">
        <f t="shared" si="3"/>
        <v>2.5561914853004481E-2</v>
      </c>
      <c r="R11" s="8"/>
      <c r="S11" s="335">
        <f t="shared" si="4"/>
        <v>3.3426890533197726</v>
      </c>
      <c r="T11" s="336">
        <f t="shared" si="4"/>
        <v>3.4157264950968131</v>
      </c>
      <c r="U11" s="98">
        <f t="shared" si="5"/>
        <v>2.1849906052285602E-2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109776.15999999996</v>
      </c>
      <c r="F12" s="225">
        <v>106799.56999999988</v>
      </c>
      <c r="G12" s="74">
        <f>E12/E11</f>
        <v>0.98263623365576114</v>
      </c>
      <c r="H12" s="231">
        <f>F12/F11</f>
        <v>0.98353511386444759</v>
      </c>
      <c r="I12" s="315">
        <f t="shared" si="0"/>
        <v>-2.7115085825557068E-2</v>
      </c>
      <c r="J12" s="314">
        <f t="shared" si="1"/>
        <v>9.1476395628348574E-4</v>
      </c>
      <c r="K12" s="5"/>
      <c r="L12" s="42">
        <v>37010.307000000001</v>
      </c>
      <c r="M12" s="225">
        <v>36773.447999999997</v>
      </c>
      <c r="N12" s="74">
        <f>L12/L11</f>
        <v>0.99108624266683265</v>
      </c>
      <c r="O12" s="231">
        <f>M12/M11</f>
        <v>0.99145185493979415</v>
      </c>
      <c r="P12" s="315">
        <f t="shared" si="2"/>
        <v>-6.3998118145846238E-3</v>
      </c>
      <c r="Q12" s="314">
        <f t="shared" si="3"/>
        <v>3.6890056306069374E-4</v>
      </c>
      <c r="R12" s="72"/>
      <c r="S12" s="333">
        <f t="shared" si="4"/>
        <v>3.3714339251801135</v>
      </c>
      <c r="T12" s="334">
        <f t="shared" si="4"/>
        <v>3.4432206047271574</v>
      </c>
      <c r="U12" s="307">
        <f t="shared" si="5"/>
        <v>2.1292625375479896E-2</v>
      </c>
    </row>
    <row r="13" spans="1:21" ht="24" customHeight="1" x14ac:dyDescent="0.25">
      <c r="A13" s="14"/>
      <c r="B13" s="5" t="s">
        <v>40</v>
      </c>
      <c r="D13" s="5"/>
      <c r="E13" s="273">
        <v>1725.5400000000002</v>
      </c>
      <c r="F13" s="269">
        <v>1489.6499999999999</v>
      </c>
      <c r="G13" s="261">
        <f>E13/E11</f>
        <v>1.5445777358420652E-2</v>
      </c>
      <c r="H13" s="272">
        <f>F13/F11</f>
        <v>1.3718436154454328E-2</v>
      </c>
      <c r="I13" s="311">
        <f t="shared" si="0"/>
        <v>-0.13670503146841007</v>
      </c>
      <c r="J13" s="312">
        <f t="shared" si="1"/>
        <v>-0.11183258465295824</v>
      </c>
      <c r="K13" s="321"/>
      <c r="L13" s="273">
        <v>298.54799999999994</v>
      </c>
      <c r="M13" s="269">
        <v>284.80100000000004</v>
      </c>
      <c r="N13" s="261">
        <f>L13/L11</f>
        <v>7.9947138935026266E-3</v>
      </c>
      <c r="O13" s="272">
        <f>M13/M11</f>
        <v>7.6785424020806639E-3</v>
      </c>
      <c r="P13" s="311">
        <f t="shared" si="2"/>
        <v>-4.6046196926457061E-2</v>
      </c>
      <c r="Q13" s="312">
        <f t="shared" si="3"/>
        <v>-3.9547568009771807E-2</v>
      </c>
      <c r="R13" s="322"/>
      <c r="S13" s="333">
        <f t="shared" si="4"/>
        <v>1.7301714245975166</v>
      </c>
      <c r="T13" s="334">
        <f t="shared" si="4"/>
        <v>1.9118652032356598</v>
      </c>
      <c r="U13" s="307">
        <f t="shared" si="5"/>
        <v>0.10501489971169183</v>
      </c>
    </row>
    <row r="14" spans="1:21" ht="24" customHeight="1" thickBot="1" x14ac:dyDescent="0.3">
      <c r="A14" s="14"/>
      <c r="B14" s="1" t="s">
        <v>39</v>
      </c>
      <c r="D14" s="1"/>
      <c r="E14" s="273">
        <v>214.26999999999998</v>
      </c>
      <c r="F14" s="269">
        <v>298.23</v>
      </c>
      <c r="G14" s="261">
        <f>E14/E11</f>
        <v>1.9179889858182322E-3</v>
      </c>
      <c r="H14" s="272">
        <f>F14/F11</f>
        <v>2.7464499810981877E-3</v>
      </c>
      <c r="I14" s="316">
        <f t="shared" si="0"/>
        <v>0.3918420684183509</v>
      </c>
      <c r="J14" s="309">
        <f t="shared" si="1"/>
        <v>0.43194251969415048</v>
      </c>
      <c r="K14" s="321"/>
      <c r="L14" s="273">
        <v>34.32</v>
      </c>
      <c r="M14" s="269">
        <v>32.254000000000005</v>
      </c>
      <c r="N14" s="261">
        <f>L14/L11</f>
        <v>9.1904343966467763E-4</v>
      </c>
      <c r="O14" s="272">
        <f>M14/M11</f>
        <v>8.6960265812518122E-4</v>
      </c>
      <c r="P14" s="317">
        <f t="shared" si="2"/>
        <v>-6.0198135198135064E-2</v>
      </c>
      <c r="Q14" s="312">
        <f t="shared" si="3"/>
        <v>-5.3795913670343358E-2</v>
      </c>
      <c r="R14" s="322"/>
      <c r="S14" s="333">
        <f t="shared" si="4"/>
        <v>1.6017174592803474</v>
      </c>
      <c r="T14" s="334">
        <f t="shared" si="4"/>
        <v>1.0815142675116522</v>
      </c>
      <c r="U14" s="307">
        <f t="shared" si="5"/>
        <v>-0.32477837383530972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f>E7+E11</f>
        <v>211875.28999999998</v>
      </c>
      <c r="F15" s="242">
        <f>F7+F11</f>
        <v>199189.65999999989</v>
      </c>
      <c r="G15" s="20">
        <f>G7+G11</f>
        <v>1</v>
      </c>
      <c r="H15" s="243">
        <f>H7+H11</f>
        <v>1</v>
      </c>
      <c r="I15" s="153">
        <f t="shared" si="0"/>
        <v>-5.9873097990804369E-2</v>
      </c>
      <c r="J15" s="99">
        <v>0</v>
      </c>
      <c r="K15" s="12"/>
      <c r="L15" s="23">
        <f>L7+L11</f>
        <v>63404.296000000009</v>
      </c>
      <c r="M15" s="242">
        <f>M7+M11</f>
        <v>61405.642999999982</v>
      </c>
      <c r="N15" s="20">
        <f>N7+N11</f>
        <v>1</v>
      </c>
      <c r="O15" s="243">
        <f>O7+O11</f>
        <v>1</v>
      </c>
      <c r="P15" s="153">
        <f t="shared" si="2"/>
        <v>-3.1522359305117549E-2</v>
      </c>
      <c r="Q15" s="99">
        <v>0</v>
      </c>
      <c r="R15" s="8"/>
      <c r="S15" s="335">
        <f t="shared" si="4"/>
        <v>2.9925290485738105</v>
      </c>
      <c r="T15" s="336">
        <f t="shared" si="4"/>
        <v>3.0827726198237411</v>
      </c>
      <c r="U15" s="98">
        <f t="shared" si="5"/>
        <v>3.0156289140430944E-2</v>
      </c>
    </row>
    <row r="16" spans="1:21" s="68" customFormat="1" ht="24" customHeight="1" x14ac:dyDescent="0.25">
      <c r="A16" s="302"/>
      <c r="B16" s="300" t="s">
        <v>36</v>
      </c>
      <c r="C16" s="300"/>
      <c r="D16" s="301"/>
      <c r="E16" s="303">
        <f>E8+E12</f>
        <v>205739.94</v>
      </c>
      <c r="F16" s="304">
        <f t="shared" ref="F16:F17" si="6">F8+F12</f>
        <v>194785.77999999991</v>
      </c>
      <c r="G16" s="305">
        <f>E16/E15</f>
        <v>0.97104263550506542</v>
      </c>
      <c r="H16" s="306">
        <f>F16/F15</f>
        <v>0.97789102104998837</v>
      </c>
      <c r="I16" s="313">
        <f t="shared" si="0"/>
        <v>-5.324274907439018E-2</v>
      </c>
      <c r="J16" s="314">
        <f t="shared" si="1"/>
        <v>7.0526105595362688E-3</v>
      </c>
      <c r="K16" s="5"/>
      <c r="L16" s="303">
        <f t="shared" ref="L16:M18" si="7">L8+L12</f>
        <v>62553.141000000003</v>
      </c>
      <c r="M16" s="304">
        <f t="shared" si="7"/>
        <v>60769.361999999979</v>
      </c>
      <c r="N16" s="318">
        <f>L16/L15</f>
        <v>0.98657575190173219</v>
      </c>
      <c r="O16" s="306">
        <f>M16/M15</f>
        <v>0.98963806958262768</v>
      </c>
      <c r="P16" s="313">
        <f t="shared" si="2"/>
        <v>-2.851621791462117E-2</v>
      </c>
      <c r="Q16" s="314">
        <f t="shared" si="3"/>
        <v>3.1039863639386401E-3</v>
      </c>
      <c r="R16" s="72"/>
      <c r="S16" s="333">
        <f t="shared" si="4"/>
        <v>3.0403985244673448</v>
      </c>
      <c r="T16" s="334">
        <f t="shared" si="4"/>
        <v>3.1198048440702397</v>
      </c>
      <c r="U16" s="307">
        <f t="shared" si="5"/>
        <v>2.6117076088505962E-2</v>
      </c>
    </row>
    <row r="17" spans="1:21" ht="24" customHeight="1" x14ac:dyDescent="0.25">
      <c r="A17" s="14"/>
      <c r="B17" s="5" t="s">
        <v>40</v>
      </c>
      <c r="C17" s="5"/>
      <c r="D17" s="323"/>
      <c r="E17" s="273">
        <f>E9+E13</f>
        <v>5817.4600000000019</v>
      </c>
      <c r="F17" s="269">
        <f t="shared" si="6"/>
        <v>4097.5599999999995</v>
      </c>
      <c r="G17" s="310">
        <f>E17/E15</f>
        <v>2.745700076681902E-2</v>
      </c>
      <c r="H17" s="272">
        <f>F17/F15</f>
        <v>2.057114812084122E-2</v>
      </c>
      <c r="I17" s="311">
        <f t="shared" si="0"/>
        <v>-0.29564449089465195</v>
      </c>
      <c r="J17" s="312">
        <f t="shared" si="1"/>
        <v>-0.25078677399824206</v>
      </c>
      <c r="K17" s="321"/>
      <c r="L17" s="273">
        <f t="shared" si="7"/>
        <v>798.31600000000003</v>
      </c>
      <c r="M17" s="269">
        <f t="shared" si="7"/>
        <v>595.67200000000003</v>
      </c>
      <c r="N17" s="74">
        <f>L17/L15</f>
        <v>1.2590881854440903E-2</v>
      </c>
      <c r="O17" s="231">
        <f>M17/M15</f>
        <v>9.7006068318509463E-3</v>
      </c>
      <c r="P17" s="311">
        <f t="shared" si="2"/>
        <v>-0.25383933179342516</v>
      </c>
      <c r="Q17" s="312">
        <f t="shared" si="3"/>
        <v>-0.2295530254356675</v>
      </c>
      <c r="R17" s="322"/>
      <c r="S17" s="333">
        <f t="shared" si="4"/>
        <v>1.3722758729754905</v>
      </c>
      <c r="T17" s="334">
        <f t="shared" si="4"/>
        <v>1.4537236794580191</v>
      </c>
      <c r="U17" s="307">
        <f t="shared" si="5"/>
        <v>5.9352356247382103E-2</v>
      </c>
    </row>
    <row r="18" spans="1:21" ht="24" customHeight="1" thickBot="1" x14ac:dyDescent="0.3">
      <c r="A18" s="15"/>
      <c r="B18" s="324" t="s">
        <v>39</v>
      </c>
      <c r="C18" s="324"/>
      <c r="D18" s="325"/>
      <c r="E18" s="326">
        <f>E10+E14</f>
        <v>317.89</v>
      </c>
      <c r="F18" s="327">
        <f>F10+F14</f>
        <v>306.32</v>
      </c>
      <c r="G18" s="328">
        <f>E18/E15</f>
        <v>1.5003637281157233E-3</v>
      </c>
      <c r="H18" s="329">
        <f>F18/F15</f>
        <v>1.5378308291705512E-3</v>
      </c>
      <c r="I18" s="308">
        <f t="shared" si="0"/>
        <v>-3.6396237692283472E-2</v>
      </c>
      <c r="J18" s="309">
        <f t="shared" si="1"/>
        <v>2.4972012021299735E-2</v>
      </c>
      <c r="K18" s="321"/>
      <c r="L18" s="326">
        <f t="shared" si="7"/>
        <v>52.838999999999999</v>
      </c>
      <c r="M18" s="327">
        <f t="shared" si="7"/>
        <v>40.609000000000009</v>
      </c>
      <c r="N18" s="319">
        <f>L18/L15</f>
        <v>8.333662438267589E-4</v>
      </c>
      <c r="O18" s="320">
        <f>M18/M15</f>
        <v>6.6132358552128544E-4</v>
      </c>
      <c r="P18" s="308">
        <f t="shared" si="2"/>
        <v>-0.23145782471280665</v>
      </c>
      <c r="Q18" s="309">
        <f t="shared" si="3"/>
        <v>-0.20644303699591399</v>
      </c>
      <c r="R18" s="322"/>
      <c r="S18" s="337">
        <f t="shared" si="4"/>
        <v>1.6621787410739564</v>
      </c>
      <c r="T18" s="338">
        <f t="shared" si="4"/>
        <v>1.3257051449464616</v>
      </c>
      <c r="U18" s="330">
        <f t="shared" si="5"/>
        <v>-0.20242925012390336</v>
      </c>
    </row>
    <row r="19" spans="1:21" ht="6.75" customHeight="1" x14ac:dyDescent="0.25">
      <c r="S19" s="339"/>
      <c r="T19" s="339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pageSetUpPr fitToPage="1"/>
  </sheetPr>
  <dimension ref="A1:R96"/>
  <sheetViews>
    <sheetView showGridLines="0" workbookViewId="0">
      <selection activeCell="I96" sqref="I96:J96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34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140</v>
      </c>
      <c r="B7" s="59">
        <v>31637.590000000004</v>
      </c>
      <c r="C7" s="245">
        <v>32284.910000000003</v>
      </c>
      <c r="D7" s="4">
        <f>B7/$B$33</f>
        <v>0.14932175432066669</v>
      </c>
      <c r="E7" s="247">
        <f>C7/$C$33</f>
        <v>0.16208125461934128</v>
      </c>
      <c r="F7" s="87">
        <f>(C7-B7)/B7</f>
        <v>2.0460471230583609E-2</v>
      </c>
      <c r="G7" s="101">
        <f>(E7-D7)/D7</f>
        <v>8.5449707959321969E-2</v>
      </c>
      <c r="I7" s="59">
        <v>9149.7710000000006</v>
      </c>
      <c r="J7" s="245">
        <v>9766.777</v>
      </c>
      <c r="K7" s="4">
        <f>I7/$I$33</f>
        <v>0.14430837620214249</v>
      </c>
      <c r="L7" s="247">
        <f>J7/$J$33</f>
        <v>0.15905341142669904</v>
      </c>
      <c r="M7" s="87">
        <f>(J7-I7)/I7</f>
        <v>6.7434037420171428E-2</v>
      </c>
      <c r="N7" s="101">
        <f>(L7-K7)/K7</f>
        <v>0.1021772651914688</v>
      </c>
      <c r="P7" s="49">
        <f t="shared" ref="P7:Q33" si="0">(I7/B7)*10</f>
        <v>2.8920568854960189</v>
      </c>
      <c r="Q7" s="253">
        <f t="shared" si="0"/>
        <v>3.0251832822207025</v>
      </c>
      <c r="R7" s="104">
        <f>(Q7-P7)/P7</f>
        <v>4.6031735195917842E-2</v>
      </c>
    </row>
    <row r="8" spans="1:18" ht="20.100000000000001" customHeight="1" x14ac:dyDescent="0.25">
      <c r="A8" s="14" t="s">
        <v>170</v>
      </c>
      <c r="B8" s="25">
        <v>31885.03</v>
      </c>
      <c r="C8" s="223">
        <v>31466.86</v>
      </c>
      <c r="D8" s="4">
        <f t="shared" ref="D8:D32" si="1">B8/$B$33</f>
        <v>0.15048961112926384</v>
      </c>
      <c r="E8" s="229">
        <f t="shared" ref="E8:E32" si="2">C8/$C$33</f>
        <v>0.15797436473359119</v>
      </c>
      <c r="F8" s="87">
        <f t="shared" ref="F8:F33" si="3">(C8-B8)/B8</f>
        <v>-1.3114931991596001E-2</v>
      </c>
      <c r="G8" s="83">
        <f t="shared" ref="G8:G32" si="4">(E8-D8)/D8</f>
        <v>4.9736015318016073E-2</v>
      </c>
      <c r="I8" s="25">
        <v>7534.6259999999993</v>
      </c>
      <c r="J8" s="223">
        <v>7493.797999999998</v>
      </c>
      <c r="K8" s="4">
        <f t="shared" ref="K8:K32" si="5">I8/$I$33</f>
        <v>0.11883462912355335</v>
      </c>
      <c r="L8" s="229">
        <f t="shared" ref="L8:L32" si="6">J8/$J$33</f>
        <v>0.12203761142929487</v>
      </c>
      <c r="M8" s="87">
        <f t="shared" ref="M8:M33" si="7">(J8-I8)/I8</f>
        <v>-5.4187162043612177E-3</v>
      </c>
      <c r="N8" s="83">
        <f t="shared" ref="N8:N33" si="8">(L8-K8)/K8</f>
        <v>2.6953273884596007E-2</v>
      </c>
      <c r="P8" s="49">
        <f t="shared" si="0"/>
        <v>2.3630606588734588</v>
      </c>
      <c r="Q8" s="254">
        <f t="shared" si="0"/>
        <v>2.3814889696652282</v>
      </c>
      <c r="R8" s="92">
        <f t="shared" ref="R8:R71" si="9">(Q8-P8)/P8</f>
        <v>7.798492485823298E-3</v>
      </c>
    </row>
    <row r="9" spans="1:18" ht="20.100000000000001" customHeight="1" x14ac:dyDescent="0.25">
      <c r="A9" s="14" t="s">
        <v>143</v>
      </c>
      <c r="B9" s="25">
        <v>22177.960000000003</v>
      </c>
      <c r="C9" s="223">
        <v>20917.060000000005</v>
      </c>
      <c r="D9" s="4">
        <f t="shared" si="1"/>
        <v>0.10467459419170591</v>
      </c>
      <c r="E9" s="229">
        <f t="shared" si="2"/>
        <v>0.10501077214550202</v>
      </c>
      <c r="F9" s="87">
        <f t="shared" si="3"/>
        <v>-5.6853741281885153E-2</v>
      </c>
      <c r="G9" s="83">
        <f t="shared" si="4"/>
        <v>3.2116480258849887E-3</v>
      </c>
      <c r="I9" s="25">
        <v>7412.6960000000008</v>
      </c>
      <c r="J9" s="223">
        <v>6905.7270000000026</v>
      </c>
      <c r="K9" s="4">
        <f t="shared" si="5"/>
        <v>0.11691157331042677</v>
      </c>
      <c r="L9" s="229">
        <f t="shared" si="6"/>
        <v>0.11246078800933661</v>
      </c>
      <c r="M9" s="87">
        <f t="shared" si="7"/>
        <v>-6.8391985857776741E-2</v>
      </c>
      <c r="N9" s="83">
        <f t="shared" si="8"/>
        <v>-3.8069672446134309E-2</v>
      </c>
      <c r="P9" s="49">
        <f t="shared" si="0"/>
        <v>3.3423705336288818</v>
      </c>
      <c r="Q9" s="254">
        <f t="shared" si="0"/>
        <v>3.3014807052233923</v>
      </c>
      <c r="R9" s="92">
        <f t="shared" si="9"/>
        <v>-1.2233780783453278E-2</v>
      </c>
    </row>
    <row r="10" spans="1:18" ht="20.100000000000001" customHeight="1" x14ac:dyDescent="0.25">
      <c r="A10" s="14" t="s">
        <v>141</v>
      </c>
      <c r="B10" s="25">
        <v>20281.04</v>
      </c>
      <c r="C10" s="223">
        <v>19495.519999999997</v>
      </c>
      <c r="D10" s="4">
        <f t="shared" si="1"/>
        <v>9.572159169670047E-2</v>
      </c>
      <c r="E10" s="229">
        <f t="shared" si="2"/>
        <v>9.7874156720785643E-2</v>
      </c>
      <c r="F10" s="87">
        <f t="shared" si="3"/>
        <v>-3.8731741567493781E-2</v>
      </c>
      <c r="G10" s="83">
        <f t="shared" si="4"/>
        <v>2.2487768808793978E-2</v>
      </c>
      <c r="I10" s="25">
        <v>6981.4840000000004</v>
      </c>
      <c r="J10" s="223">
        <v>6841.2549999999992</v>
      </c>
      <c r="K10" s="4">
        <f t="shared" si="5"/>
        <v>0.11011058304314267</v>
      </c>
      <c r="L10" s="229">
        <f t="shared" si="6"/>
        <v>0.11141085193098624</v>
      </c>
      <c r="M10" s="87">
        <f t="shared" si="7"/>
        <v>-2.0085844213064325E-2</v>
      </c>
      <c r="N10" s="83">
        <f t="shared" si="8"/>
        <v>1.1808754907183704E-2</v>
      </c>
      <c r="P10" s="49">
        <f t="shared" si="0"/>
        <v>3.4423698192992074</v>
      </c>
      <c r="Q10" s="254">
        <f t="shared" si="0"/>
        <v>3.5091421003389502</v>
      </c>
      <c r="R10" s="92">
        <f t="shared" si="9"/>
        <v>1.9397184075166062E-2</v>
      </c>
    </row>
    <row r="11" spans="1:18" ht="20.100000000000001" customHeight="1" x14ac:dyDescent="0.25">
      <c r="A11" s="14" t="s">
        <v>167</v>
      </c>
      <c r="B11" s="25">
        <v>20154.610000000004</v>
      </c>
      <c r="C11" s="223">
        <v>19515.599999999999</v>
      </c>
      <c r="D11" s="4">
        <f t="shared" si="1"/>
        <v>9.5124872749436734E-2</v>
      </c>
      <c r="E11" s="229">
        <f t="shared" si="2"/>
        <v>9.7974965166364614E-2</v>
      </c>
      <c r="F11" s="87">
        <f t="shared" si="3"/>
        <v>-3.1705401394519939E-2</v>
      </c>
      <c r="G11" s="83">
        <f t="shared" si="4"/>
        <v>2.996158979823451E-2</v>
      </c>
      <c r="I11" s="25">
        <v>4732.362000000001</v>
      </c>
      <c r="J11" s="223">
        <v>4362.5479999999989</v>
      </c>
      <c r="K11" s="4">
        <f t="shared" si="5"/>
        <v>7.4637876272610926E-2</v>
      </c>
      <c r="L11" s="229">
        <f t="shared" si="6"/>
        <v>7.1044740953205232E-2</v>
      </c>
      <c r="M11" s="87">
        <f t="shared" si="7"/>
        <v>-7.8145754699239414E-2</v>
      </c>
      <c r="N11" s="83">
        <f t="shared" si="8"/>
        <v>-4.8140910471272731E-2</v>
      </c>
      <c r="P11" s="49">
        <f t="shared" si="0"/>
        <v>2.3480295575057024</v>
      </c>
      <c r="Q11" s="254">
        <f t="shared" si="0"/>
        <v>2.2354157699481436</v>
      </c>
      <c r="R11" s="92">
        <f t="shared" si="9"/>
        <v>-4.7960975277154407E-2</v>
      </c>
    </row>
    <row r="12" spans="1:18" ht="20.100000000000001" customHeight="1" x14ac:dyDescent="0.25">
      <c r="A12" s="14" t="s">
        <v>144</v>
      </c>
      <c r="B12" s="25">
        <v>11381.019999999997</v>
      </c>
      <c r="C12" s="223">
        <v>10772.82</v>
      </c>
      <c r="D12" s="4">
        <f t="shared" si="1"/>
        <v>5.3715655091256739E-2</v>
      </c>
      <c r="E12" s="229">
        <f t="shared" si="2"/>
        <v>5.4083229019016375E-2</v>
      </c>
      <c r="F12" s="87">
        <f t="shared" si="3"/>
        <v>-5.3439849855285139E-2</v>
      </c>
      <c r="G12" s="83">
        <f t="shared" si="4"/>
        <v>6.8429571813872518E-3</v>
      </c>
      <c r="I12" s="25">
        <v>4083.8169999999991</v>
      </c>
      <c r="J12" s="223">
        <v>4279.3429999999998</v>
      </c>
      <c r="K12" s="4">
        <f t="shared" si="5"/>
        <v>6.4409152969697792E-2</v>
      </c>
      <c r="L12" s="229">
        <f t="shared" si="6"/>
        <v>6.9689735192578331E-2</v>
      </c>
      <c r="M12" s="87">
        <f t="shared" si="7"/>
        <v>4.7878247237817168E-2</v>
      </c>
      <c r="N12" s="83">
        <f t="shared" si="8"/>
        <v>8.1984966102020704E-2</v>
      </c>
      <c r="P12" s="49">
        <f t="shared" si="0"/>
        <v>3.5882697684390328</v>
      </c>
      <c r="Q12" s="254">
        <f t="shared" si="0"/>
        <v>3.9723517147784886</v>
      </c>
      <c r="R12" s="92">
        <f t="shared" si="9"/>
        <v>0.10703820256706589</v>
      </c>
    </row>
    <row r="13" spans="1:18" ht="20.100000000000001" customHeight="1" x14ac:dyDescent="0.25">
      <c r="A13" s="14" t="s">
        <v>168</v>
      </c>
      <c r="B13" s="25">
        <v>14614.39</v>
      </c>
      <c r="C13" s="223">
        <v>11197.13</v>
      </c>
      <c r="D13" s="4">
        <f t="shared" si="1"/>
        <v>6.8976377566256075E-2</v>
      </c>
      <c r="E13" s="229">
        <f t="shared" si="2"/>
        <v>5.6213409872781575E-2</v>
      </c>
      <c r="F13" s="87">
        <f t="shared" si="3"/>
        <v>-0.23382843895639849</v>
      </c>
      <c r="G13" s="83">
        <f t="shared" si="4"/>
        <v>-0.18503389339654552</v>
      </c>
      <c r="I13" s="25">
        <v>3817.6769999999997</v>
      </c>
      <c r="J13" s="223">
        <v>3278.5630000000006</v>
      </c>
      <c r="K13" s="4">
        <f t="shared" si="5"/>
        <v>6.0211645595749513E-2</v>
      </c>
      <c r="L13" s="229">
        <f t="shared" si="6"/>
        <v>5.3391884521101773E-2</v>
      </c>
      <c r="M13" s="87">
        <f t="shared" si="7"/>
        <v>-0.14121519447559319</v>
      </c>
      <c r="N13" s="83">
        <f t="shared" si="8"/>
        <v>-0.11326315710476385</v>
      </c>
      <c r="P13" s="49">
        <f t="shared" si="0"/>
        <v>2.612272561495895</v>
      </c>
      <c r="Q13" s="254">
        <f t="shared" si="0"/>
        <v>2.9280387027747294</v>
      </c>
      <c r="R13" s="92">
        <f t="shared" si="9"/>
        <v>0.12087794586718534</v>
      </c>
    </row>
    <row r="14" spans="1:18" ht="20.100000000000001" customHeight="1" x14ac:dyDescent="0.25">
      <c r="A14" s="14" t="s">
        <v>145</v>
      </c>
      <c r="B14" s="25">
        <v>4668.8500000000004</v>
      </c>
      <c r="C14" s="223">
        <v>4255.8500000000004</v>
      </c>
      <c r="D14" s="4">
        <f t="shared" si="1"/>
        <v>2.2035840045339882E-2</v>
      </c>
      <c r="E14" s="229">
        <f t="shared" si="2"/>
        <v>2.136581788432192E-2</v>
      </c>
      <c r="F14" s="87">
        <f t="shared" si="3"/>
        <v>-8.8458614005590241E-2</v>
      </c>
      <c r="G14" s="83">
        <f t="shared" si="4"/>
        <v>-3.0406018542490636E-2</v>
      </c>
      <c r="I14" s="25">
        <v>1672.4970000000001</v>
      </c>
      <c r="J14" s="223">
        <v>1902.588</v>
      </c>
      <c r="K14" s="4">
        <f t="shared" si="5"/>
        <v>2.6378291464666678E-2</v>
      </c>
      <c r="L14" s="229">
        <f t="shared" si="6"/>
        <v>3.0983927649776432E-2</v>
      </c>
      <c r="M14" s="87">
        <f t="shared" si="7"/>
        <v>0.13757334093872808</v>
      </c>
      <c r="N14" s="83">
        <f t="shared" si="8"/>
        <v>0.17459948804034309</v>
      </c>
      <c r="P14" s="49">
        <f t="shared" si="0"/>
        <v>3.5822461634021225</v>
      </c>
      <c r="Q14" s="254">
        <f t="shared" si="0"/>
        <v>4.4705241021182598</v>
      </c>
      <c r="R14" s="92">
        <f t="shared" si="9"/>
        <v>0.24796674996576001</v>
      </c>
    </row>
    <row r="15" spans="1:18" ht="20.100000000000001" customHeight="1" x14ac:dyDescent="0.25">
      <c r="A15" s="14" t="s">
        <v>142</v>
      </c>
      <c r="B15" s="25">
        <v>5476.0100000000011</v>
      </c>
      <c r="C15" s="223">
        <v>4794.1600000000008</v>
      </c>
      <c r="D15" s="4">
        <f t="shared" si="1"/>
        <v>2.5845439550784811E-2</v>
      </c>
      <c r="E15" s="229">
        <f t="shared" si="2"/>
        <v>2.4068317602429782E-2</v>
      </c>
      <c r="F15" s="87">
        <f t="shared" si="3"/>
        <v>-0.12451584273951294</v>
      </c>
      <c r="G15" s="83">
        <f t="shared" si="4"/>
        <v>-6.8759594699989005E-2</v>
      </c>
      <c r="I15" s="25">
        <v>2290.8429999999998</v>
      </c>
      <c r="J15" s="223">
        <v>1798.3359999999998</v>
      </c>
      <c r="K15" s="4">
        <f t="shared" si="5"/>
        <v>3.613072212015412E-2</v>
      </c>
      <c r="L15" s="229">
        <f t="shared" si="6"/>
        <v>2.9286168373808909E-2</v>
      </c>
      <c r="M15" s="87">
        <f t="shared" si="7"/>
        <v>-0.21498941655975556</v>
      </c>
      <c r="N15" s="83">
        <f t="shared" si="8"/>
        <v>-0.18943860915880345</v>
      </c>
      <c r="P15" s="49">
        <f t="shared" si="0"/>
        <v>4.1834163925924157</v>
      </c>
      <c r="Q15" s="254">
        <f t="shared" si="0"/>
        <v>3.7510971682213352</v>
      </c>
      <c r="R15" s="92">
        <f t="shared" si="9"/>
        <v>-0.10334118906656986</v>
      </c>
    </row>
    <row r="16" spans="1:18" ht="20.100000000000001" customHeight="1" x14ac:dyDescent="0.25">
      <c r="A16" s="14" t="s">
        <v>172</v>
      </c>
      <c r="B16" s="25">
        <v>7450.19</v>
      </c>
      <c r="C16" s="223">
        <v>5841.6500000000005</v>
      </c>
      <c r="D16" s="4">
        <f t="shared" si="1"/>
        <v>3.5163090514235995E-2</v>
      </c>
      <c r="E16" s="229">
        <f t="shared" si="2"/>
        <v>2.9327074507783206E-2</v>
      </c>
      <c r="F16" s="87">
        <f t="shared" si="3"/>
        <v>-0.21590590307092827</v>
      </c>
      <c r="G16" s="83">
        <f t="shared" si="4"/>
        <v>-0.16596993953333089</v>
      </c>
      <c r="I16" s="25">
        <v>2003.164</v>
      </c>
      <c r="J16" s="223">
        <v>1678.8849999999998</v>
      </c>
      <c r="K16" s="4">
        <f t="shared" si="5"/>
        <v>3.1593505903763988E-2</v>
      </c>
      <c r="L16" s="229">
        <f t="shared" si="6"/>
        <v>2.734089112950092E-2</v>
      </c>
      <c r="M16" s="87">
        <f t="shared" si="7"/>
        <v>-0.16188340046047164</v>
      </c>
      <c r="N16" s="83">
        <f t="shared" si="8"/>
        <v>-0.13460407930721041</v>
      </c>
      <c r="P16" s="49">
        <f t="shared" si="0"/>
        <v>2.688742166307168</v>
      </c>
      <c r="Q16" s="254">
        <f t="shared" si="0"/>
        <v>2.8739910812869645</v>
      </c>
      <c r="R16" s="92">
        <f t="shared" si="9"/>
        <v>6.8897984083845842E-2</v>
      </c>
    </row>
    <row r="17" spans="1:18" ht="20.100000000000001" customHeight="1" x14ac:dyDescent="0.25">
      <c r="A17" s="14" t="s">
        <v>169</v>
      </c>
      <c r="B17" s="25">
        <v>4477.829999999999</v>
      </c>
      <c r="C17" s="223">
        <v>4228.8500000000004</v>
      </c>
      <c r="D17" s="4">
        <f t="shared" si="1"/>
        <v>2.113427195781065E-2</v>
      </c>
      <c r="E17" s="229">
        <f t="shared" si="2"/>
        <v>2.1230268679609185E-2</v>
      </c>
      <c r="F17" s="87">
        <f t="shared" si="3"/>
        <v>-5.5602825475732379E-2</v>
      </c>
      <c r="G17" s="83">
        <f t="shared" si="4"/>
        <v>4.5422298903964537E-3</v>
      </c>
      <c r="I17" s="25">
        <v>1511.5730000000001</v>
      </c>
      <c r="J17" s="223">
        <v>1475.3810000000001</v>
      </c>
      <c r="K17" s="4">
        <f t="shared" si="5"/>
        <v>2.3840230005865843E-2</v>
      </c>
      <c r="L17" s="229">
        <f t="shared" si="6"/>
        <v>2.402679831884507E-2</v>
      </c>
      <c r="M17" s="87">
        <f t="shared" si="7"/>
        <v>-2.3943269693226861E-2</v>
      </c>
      <c r="N17" s="83">
        <f t="shared" si="8"/>
        <v>7.825776552211226E-3</v>
      </c>
      <c r="P17" s="49">
        <f t="shared" si="0"/>
        <v>3.3756819709546821</v>
      </c>
      <c r="Q17" s="254">
        <f t="shared" si="0"/>
        <v>3.4888468496163263</v>
      </c>
      <c r="R17" s="92">
        <f t="shared" si="9"/>
        <v>3.3523560464328875E-2</v>
      </c>
    </row>
    <row r="18" spans="1:18" ht="20.100000000000001" customHeight="1" x14ac:dyDescent="0.25">
      <c r="A18" s="14" t="s">
        <v>176</v>
      </c>
      <c r="B18" s="25">
        <v>3641.63</v>
      </c>
      <c r="C18" s="223">
        <v>3706.55</v>
      </c>
      <c r="D18" s="4">
        <f t="shared" si="1"/>
        <v>1.7187610693063831E-2</v>
      </c>
      <c r="E18" s="229">
        <f t="shared" si="2"/>
        <v>1.8608144619555064E-2</v>
      </c>
      <c r="F18" s="87">
        <f t="shared" si="3"/>
        <v>1.7827181783981367E-2</v>
      </c>
      <c r="G18" s="83">
        <f t="shared" si="4"/>
        <v>8.2648714347742236E-2</v>
      </c>
      <c r="I18" s="25">
        <v>1301.98</v>
      </c>
      <c r="J18" s="223">
        <v>1313.5010000000004</v>
      </c>
      <c r="K18" s="4">
        <f t="shared" si="5"/>
        <v>2.0534570717416368E-2</v>
      </c>
      <c r="L18" s="229">
        <f t="shared" si="6"/>
        <v>2.1390558519190181E-2</v>
      </c>
      <c r="M18" s="87">
        <f t="shared" si="7"/>
        <v>8.8488302431684145E-3</v>
      </c>
      <c r="N18" s="83">
        <f t="shared" si="8"/>
        <v>4.1685205576165667E-2</v>
      </c>
      <c r="P18" s="49">
        <f t="shared" si="0"/>
        <v>3.5752671193943368</v>
      </c>
      <c r="Q18" s="254">
        <f t="shared" si="0"/>
        <v>3.5437293439991375</v>
      </c>
      <c r="R18" s="92">
        <f t="shared" si="9"/>
        <v>-8.821096254352576E-3</v>
      </c>
    </row>
    <row r="19" spans="1:18" ht="20.100000000000001" customHeight="1" x14ac:dyDescent="0.25">
      <c r="A19" s="14" t="s">
        <v>173</v>
      </c>
      <c r="B19" s="25">
        <v>5673.9800000000005</v>
      </c>
      <c r="C19" s="223">
        <v>4447.6699999999992</v>
      </c>
      <c r="D19" s="4">
        <f t="shared" si="1"/>
        <v>2.6779809953298477E-2</v>
      </c>
      <c r="E19" s="229">
        <f t="shared" si="2"/>
        <v>2.2328819678692165E-2</v>
      </c>
      <c r="F19" s="87">
        <f t="shared" si="3"/>
        <v>-0.21612871388337662</v>
      </c>
      <c r="G19" s="83">
        <f t="shared" si="4"/>
        <v>-0.16620694031691893</v>
      </c>
      <c r="I19" s="25">
        <v>1364.2750000000003</v>
      </c>
      <c r="J19" s="223">
        <v>1224.8449999999996</v>
      </c>
      <c r="K19" s="4">
        <f t="shared" si="5"/>
        <v>2.1517075120588043E-2</v>
      </c>
      <c r="L19" s="229">
        <f t="shared" si="6"/>
        <v>1.994678241542068E-2</v>
      </c>
      <c r="M19" s="87">
        <f t="shared" si="7"/>
        <v>-0.1022008026241049</v>
      </c>
      <c r="N19" s="83">
        <f t="shared" si="8"/>
        <v>-7.2978910765844285E-2</v>
      </c>
      <c r="P19" s="49">
        <f t="shared" si="0"/>
        <v>2.4044409744130228</v>
      </c>
      <c r="Q19" s="254">
        <f t="shared" si="0"/>
        <v>2.7539026051842868</v>
      </c>
      <c r="R19" s="92">
        <f t="shared" si="9"/>
        <v>0.14534007467435345</v>
      </c>
    </row>
    <row r="20" spans="1:18" ht="20.100000000000001" customHeight="1" x14ac:dyDescent="0.25">
      <c r="A20" s="14" t="s">
        <v>171</v>
      </c>
      <c r="B20" s="25">
        <v>3815.6</v>
      </c>
      <c r="C20" s="223">
        <v>3784.61</v>
      </c>
      <c r="D20" s="4">
        <f t="shared" si="1"/>
        <v>1.8008706914336259E-2</v>
      </c>
      <c r="E20" s="229">
        <f t="shared" si="2"/>
        <v>1.9000032431402324E-2</v>
      </c>
      <c r="F20" s="87">
        <f t="shared" si="3"/>
        <v>-8.1219205367438364E-3</v>
      </c>
      <c r="G20" s="83">
        <f t="shared" si="4"/>
        <v>5.5047012635698826E-2</v>
      </c>
      <c r="I20" s="25">
        <v>1105.259</v>
      </c>
      <c r="J20" s="223">
        <v>1085.4860000000001</v>
      </c>
      <c r="K20" s="4">
        <f t="shared" si="5"/>
        <v>1.7431926063811193E-2</v>
      </c>
      <c r="L20" s="229">
        <f t="shared" si="6"/>
        <v>1.7677300439635498E-2</v>
      </c>
      <c r="M20" s="87">
        <f t="shared" si="7"/>
        <v>-1.7889924443049016E-2</v>
      </c>
      <c r="N20" s="83">
        <f t="shared" si="8"/>
        <v>1.4076148265320165E-2</v>
      </c>
      <c r="P20" s="49">
        <f t="shared" si="0"/>
        <v>2.8966846629625747</v>
      </c>
      <c r="Q20" s="254">
        <f t="shared" si="0"/>
        <v>2.8681581457534593</v>
      </c>
      <c r="R20" s="92">
        <f t="shared" si="9"/>
        <v>-9.8479884862372156E-3</v>
      </c>
    </row>
    <row r="21" spans="1:18" ht="20.100000000000001" customHeight="1" x14ac:dyDescent="0.25">
      <c r="A21" s="14" t="s">
        <v>147</v>
      </c>
      <c r="B21" s="25">
        <v>3192.0000000000005</v>
      </c>
      <c r="C21" s="223">
        <v>2551.3000000000006</v>
      </c>
      <c r="D21" s="4">
        <f t="shared" si="1"/>
        <v>1.5065466105084744E-2</v>
      </c>
      <c r="E21" s="229">
        <f t="shared" si="2"/>
        <v>1.2808395777170372E-2</v>
      </c>
      <c r="F21" s="87">
        <f t="shared" si="3"/>
        <v>-0.20072055137844602</v>
      </c>
      <c r="G21" s="83">
        <f t="shared" si="4"/>
        <v>-0.14981749068836236</v>
      </c>
      <c r="I21" s="25">
        <v>1136.894</v>
      </c>
      <c r="J21" s="223">
        <v>876.84099999999978</v>
      </c>
      <c r="K21" s="4">
        <f t="shared" si="5"/>
        <v>1.7930867018853103E-2</v>
      </c>
      <c r="L21" s="229">
        <f t="shared" si="6"/>
        <v>1.427948568179638E-2</v>
      </c>
      <c r="M21" s="87">
        <f t="shared" si="7"/>
        <v>-0.22873988252202951</v>
      </c>
      <c r="N21" s="83">
        <f t="shared" si="8"/>
        <v>-0.20363663024311882</v>
      </c>
      <c r="P21" s="49">
        <f t="shared" si="0"/>
        <v>3.5616979949874681</v>
      </c>
      <c r="Q21" s="254">
        <f t="shared" si="0"/>
        <v>3.436840042331359</v>
      </c>
      <c r="R21" s="92">
        <f t="shared" si="9"/>
        <v>-3.5055738255131995E-2</v>
      </c>
    </row>
    <row r="22" spans="1:18" ht="20.100000000000001" customHeight="1" x14ac:dyDescent="0.25">
      <c r="A22" s="14" t="s">
        <v>177</v>
      </c>
      <c r="B22" s="25">
        <v>1567.73</v>
      </c>
      <c r="C22" s="223">
        <v>1354.52</v>
      </c>
      <c r="D22" s="4">
        <f t="shared" si="1"/>
        <v>7.3993055065552961E-3</v>
      </c>
      <c r="E22" s="229">
        <f t="shared" si="2"/>
        <v>6.8001521765738279E-3</v>
      </c>
      <c r="F22" s="87">
        <f t="shared" si="3"/>
        <v>-0.13599918353287876</v>
      </c>
      <c r="G22" s="83">
        <f t="shared" si="4"/>
        <v>-8.0974265686240138E-2</v>
      </c>
      <c r="I22" s="25">
        <v>949.66800000000012</v>
      </c>
      <c r="J22" s="223">
        <v>757.96500000000015</v>
      </c>
      <c r="K22" s="4">
        <f t="shared" si="5"/>
        <v>1.4977975624869329E-2</v>
      </c>
      <c r="L22" s="229">
        <f t="shared" si="6"/>
        <v>1.2343572397735505E-2</v>
      </c>
      <c r="M22" s="87">
        <f t="shared" si="7"/>
        <v>-0.20186317744727625</v>
      </c>
      <c r="N22" s="83">
        <f t="shared" si="8"/>
        <v>-0.17588513248477178</v>
      </c>
      <c r="P22" s="49">
        <f t="shared" si="0"/>
        <v>6.057599203944557</v>
      </c>
      <c r="Q22" s="254">
        <f t="shared" si="0"/>
        <v>5.5958199214481894</v>
      </c>
      <c r="R22" s="92">
        <f t="shared" si="9"/>
        <v>-7.6231402400421019E-2</v>
      </c>
    </row>
    <row r="23" spans="1:18" ht="20.100000000000001" customHeight="1" x14ac:dyDescent="0.25">
      <c r="A23" s="14" t="s">
        <v>174</v>
      </c>
      <c r="B23" s="25">
        <v>1548.5100000000004</v>
      </c>
      <c r="C23" s="223">
        <v>1388.0300000000002</v>
      </c>
      <c r="D23" s="4">
        <f t="shared" si="1"/>
        <v>7.3085917664112727E-3</v>
      </c>
      <c r="E23" s="229">
        <f t="shared" si="2"/>
        <v>6.9683838006450788E-3</v>
      </c>
      <c r="F23" s="87">
        <f t="shared" si="3"/>
        <v>-0.10363510729669179</v>
      </c>
      <c r="G23" s="83">
        <f t="shared" si="4"/>
        <v>-4.6549044828268708E-2</v>
      </c>
      <c r="I23" s="25">
        <v>501.87000000000006</v>
      </c>
      <c r="J23" s="223">
        <v>697.95899999999995</v>
      </c>
      <c r="K23" s="4">
        <f t="shared" si="5"/>
        <v>7.9153942502571111E-3</v>
      </c>
      <c r="L23" s="229">
        <f t="shared" si="6"/>
        <v>1.1366365791495745E-2</v>
      </c>
      <c r="M23" s="87">
        <f t="shared" si="7"/>
        <v>0.39071671946918496</v>
      </c>
      <c r="N23" s="83">
        <f t="shared" si="8"/>
        <v>0.4359822684923797</v>
      </c>
      <c r="P23" s="49">
        <f t="shared" si="0"/>
        <v>3.2409864966968245</v>
      </c>
      <c r="Q23" s="254">
        <f t="shared" si="0"/>
        <v>5.028414371447302</v>
      </c>
      <c r="R23" s="92">
        <f t="shared" si="9"/>
        <v>0.55150735017631303</v>
      </c>
    </row>
    <row r="24" spans="1:18" ht="20.100000000000001" customHeight="1" x14ac:dyDescent="0.25">
      <c r="A24" s="14" t="s">
        <v>146</v>
      </c>
      <c r="B24" s="25">
        <v>1032.5299999999997</v>
      </c>
      <c r="C24" s="223">
        <v>2442.8100000000004</v>
      </c>
      <c r="D24" s="4">
        <f t="shared" si="1"/>
        <v>4.8732912648756718E-3</v>
      </c>
      <c r="E24" s="229">
        <f t="shared" si="2"/>
        <v>1.2263738991270942E-2</v>
      </c>
      <c r="F24" s="87">
        <f t="shared" ref="F24:F25" si="10">(C24-B24)/B24</f>
        <v>1.3658489341714053</v>
      </c>
      <c r="G24" s="83">
        <f t="shared" ref="G24:G25" si="11">(E24-D24)/D24</f>
        <v>1.516520832576137</v>
      </c>
      <c r="I24" s="25">
        <v>238.55699999999999</v>
      </c>
      <c r="J24" s="223">
        <v>679.48699999999997</v>
      </c>
      <c r="K24" s="4">
        <f t="shared" si="5"/>
        <v>3.7624737604530761E-3</v>
      </c>
      <c r="L24" s="229">
        <f t="shared" si="6"/>
        <v>1.1065546532913924E-2</v>
      </c>
      <c r="M24" s="87">
        <f t="shared" ref="M24:M25" si="12">(J24-I24)/I24</f>
        <v>1.8483213655436646</v>
      </c>
      <c r="N24" s="83">
        <f t="shared" ref="N24:N25" si="13">(L24-K24)/K24</f>
        <v>1.9410295559327473</v>
      </c>
      <c r="P24" s="49">
        <f t="shared" ref="P24:P27" si="14">(I24/B24)*10</f>
        <v>2.3104122882628113</v>
      </c>
      <c r="Q24" s="254">
        <f t="shared" ref="Q24:Q27" si="15">(J24/C24)*10</f>
        <v>2.7815794105968124</v>
      </c>
      <c r="R24" s="92">
        <f t="shared" ref="R24:R27" si="16">(Q24-P24)/P24</f>
        <v>0.20393205348135918</v>
      </c>
    </row>
    <row r="25" spans="1:18" ht="20.100000000000001" customHeight="1" x14ac:dyDescent="0.25">
      <c r="A25" s="14" t="s">
        <v>148</v>
      </c>
      <c r="B25" s="25">
        <v>2313.4299999999998</v>
      </c>
      <c r="C25" s="223">
        <v>2248.5700000000006</v>
      </c>
      <c r="D25" s="4">
        <f t="shared" si="1"/>
        <v>1.0918828712871614E-2</v>
      </c>
      <c r="E25" s="229">
        <f t="shared" si="2"/>
        <v>1.1288587971885698E-2</v>
      </c>
      <c r="F25" s="87">
        <f t="shared" si="10"/>
        <v>-2.8036292431583936E-2</v>
      </c>
      <c r="G25" s="83">
        <f t="shared" si="11"/>
        <v>3.3864370321900407E-2</v>
      </c>
      <c r="I25" s="25">
        <v>677.65699999999993</v>
      </c>
      <c r="J25" s="223">
        <v>633.2650000000001</v>
      </c>
      <c r="K25" s="4">
        <f t="shared" si="5"/>
        <v>1.0687872001606953E-2</v>
      </c>
      <c r="L25" s="229">
        <f t="shared" si="6"/>
        <v>1.0312814410232627E-2</v>
      </c>
      <c r="M25" s="87">
        <f t="shared" si="12"/>
        <v>-6.550806676533974E-2</v>
      </c>
      <c r="N25" s="83">
        <f t="shared" si="13"/>
        <v>-3.5091886515663272E-2</v>
      </c>
      <c r="P25" s="49">
        <f t="shared" si="14"/>
        <v>2.9292306229278604</v>
      </c>
      <c r="Q25" s="254">
        <f t="shared" si="15"/>
        <v>2.8163010268748581</v>
      </c>
      <c r="R25" s="92">
        <f t="shared" si="16"/>
        <v>-3.8552647636916203E-2</v>
      </c>
    </row>
    <row r="26" spans="1:18" ht="20.100000000000001" customHeight="1" x14ac:dyDescent="0.25">
      <c r="A26" s="14" t="s">
        <v>175</v>
      </c>
      <c r="B26" s="25">
        <v>2365.41</v>
      </c>
      <c r="C26" s="223">
        <v>1741.5000000000002</v>
      </c>
      <c r="D26" s="4">
        <f t="shared" si="1"/>
        <v>1.1164161710409931E-2</v>
      </c>
      <c r="E26" s="229">
        <f t="shared" si="2"/>
        <v>8.7429237039713878E-3</v>
      </c>
      <c r="F26" s="87">
        <f t="shared" si="3"/>
        <v>-0.26376399863025846</v>
      </c>
      <c r="G26" s="83">
        <f t="shared" si="4"/>
        <v>-0.2168759347314792</v>
      </c>
      <c r="I26" s="25">
        <v>842.2</v>
      </c>
      <c r="J26" s="223">
        <v>558.20400000000006</v>
      </c>
      <c r="K26" s="4">
        <f t="shared" si="5"/>
        <v>1.3283011611705298E-2</v>
      </c>
      <c r="L26" s="229">
        <f t="shared" si="6"/>
        <v>9.0904348970012455E-3</v>
      </c>
      <c r="M26" s="87">
        <f t="shared" si="7"/>
        <v>-0.33720731417715505</v>
      </c>
      <c r="N26" s="83">
        <f t="shared" si="8"/>
        <v>-0.31563449895725881</v>
      </c>
      <c r="P26" s="49">
        <f t="shared" si="14"/>
        <v>3.5604821151512849</v>
      </c>
      <c r="Q26" s="254">
        <f t="shared" si="15"/>
        <v>3.2053057708871662</v>
      </c>
      <c r="R26" s="92">
        <f t="shared" si="16"/>
        <v>-9.9755126630941451E-2</v>
      </c>
    </row>
    <row r="27" spans="1:18" ht="20.100000000000001" customHeight="1" x14ac:dyDescent="0.25">
      <c r="A27" s="14" t="s">
        <v>149</v>
      </c>
      <c r="B27" s="25">
        <v>203.57999999999998</v>
      </c>
      <c r="C27" s="223">
        <v>282.59999999999997</v>
      </c>
      <c r="D27" s="4">
        <f t="shared" si="1"/>
        <v>9.6084824237880695E-4</v>
      </c>
      <c r="E27" s="229">
        <f t="shared" si="2"/>
        <v>1.418748342659956E-3</v>
      </c>
      <c r="F27" s="87">
        <f t="shared" si="3"/>
        <v>0.38815207780725014</v>
      </c>
      <c r="G27" s="83">
        <f t="shared" si="4"/>
        <v>0.47655819107032876</v>
      </c>
      <c r="I27" s="25">
        <v>399.93900000000002</v>
      </c>
      <c r="J27" s="223">
        <v>501.47499999999991</v>
      </c>
      <c r="K27" s="4">
        <f t="shared" si="5"/>
        <v>6.307758704552132E-3</v>
      </c>
      <c r="L27" s="229">
        <f t="shared" si="6"/>
        <v>8.1665947215958639E-3</v>
      </c>
      <c r="M27" s="87">
        <f t="shared" si="7"/>
        <v>0.25387871650426663</v>
      </c>
      <c r="N27" s="83">
        <f t="shared" si="8"/>
        <v>0.29469041288822007</v>
      </c>
      <c r="P27" s="49">
        <f t="shared" si="14"/>
        <v>19.645299145299148</v>
      </c>
      <c r="Q27" s="254">
        <f t="shared" si="15"/>
        <v>17.745046001415428</v>
      </c>
      <c r="R27" s="92">
        <f t="shared" si="16"/>
        <v>-9.6728134798518703E-2</v>
      </c>
    </row>
    <row r="28" spans="1:18" ht="20.100000000000001" customHeight="1" x14ac:dyDescent="0.25">
      <c r="A28" s="14" t="s">
        <v>192</v>
      </c>
      <c r="B28" s="25">
        <v>1720.4099999999999</v>
      </c>
      <c r="C28" s="223">
        <v>1435.56</v>
      </c>
      <c r="D28" s="4">
        <f t="shared" si="1"/>
        <v>8.1199180895516424E-3</v>
      </c>
      <c r="E28" s="229">
        <f t="shared" si="2"/>
        <v>7.207000604348643E-3</v>
      </c>
      <c r="F28" s="87">
        <f t="shared" si="3"/>
        <v>-0.16557099761103455</v>
      </c>
      <c r="G28" s="83">
        <f t="shared" si="4"/>
        <v>-0.11242939585532297</v>
      </c>
      <c r="I28" s="25">
        <v>411.13999999999993</v>
      </c>
      <c r="J28" s="223">
        <v>340.70399999999995</v>
      </c>
      <c r="K28" s="4">
        <f t="shared" si="5"/>
        <v>6.4844186583193006E-3</v>
      </c>
      <c r="L28" s="229">
        <f t="shared" si="6"/>
        <v>5.5484151513566929E-3</v>
      </c>
      <c r="M28" s="87">
        <f t="shared" si="7"/>
        <v>-0.17131877219438632</v>
      </c>
      <c r="N28" s="83">
        <f t="shared" si="8"/>
        <v>-0.14434655692098863</v>
      </c>
      <c r="P28" s="49">
        <f t="shared" si="0"/>
        <v>2.3897791805441724</v>
      </c>
      <c r="Q28" s="254">
        <f t="shared" si="0"/>
        <v>2.3733177296664714</v>
      </c>
      <c r="R28" s="92">
        <f t="shared" si="9"/>
        <v>-6.888272779224984E-3</v>
      </c>
    </row>
    <row r="29" spans="1:18" ht="20.100000000000001" customHeight="1" x14ac:dyDescent="0.25">
      <c r="A29" s="14" t="s">
        <v>178</v>
      </c>
      <c r="B29" s="25">
        <v>1127.04</v>
      </c>
      <c r="C29" s="223">
        <v>993.22</v>
      </c>
      <c r="D29" s="4">
        <f t="shared" si="1"/>
        <v>5.3193555510885676E-3</v>
      </c>
      <c r="E29" s="229">
        <f t="shared" si="2"/>
        <v>4.9863030038808272E-3</v>
      </c>
      <c r="F29" s="87">
        <f>(C29-B29)/B29</f>
        <v>-0.11873580352072681</v>
      </c>
      <c r="G29" s="83">
        <f>(E29-D29)/D29</f>
        <v>-6.2611446820768288E-2</v>
      </c>
      <c r="I29" s="25">
        <v>375.54599999999999</v>
      </c>
      <c r="J29" s="223">
        <v>304.19299999999998</v>
      </c>
      <c r="K29" s="4">
        <f t="shared" si="5"/>
        <v>5.9230371393130818E-3</v>
      </c>
      <c r="L29" s="229">
        <f t="shared" si="6"/>
        <v>4.9538281033878282E-3</v>
      </c>
      <c r="M29" s="87">
        <f>(J29-I29)/I29</f>
        <v>-0.18999802953566278</v>
      </c>
      <c r="N29" s="83">
        <f>(L29-K29)/K29</f>
        <v>-0.16363379346253037</v>
      </c>
      <c r="P29" s="49">
        <f t="shared" si="0"/>
        <v>3.3321443781942079</v>
      </c>
      <c r="Q29" s="254">
        <f t="shared" si="0"/>
        <v>3.0626950725921747</v>
      </c>
      <c r="R29" s="92">
        <f>(Q29-P29)/P29</f>
        <v>-8.0863634650805913E-2</v>
      </c>
    </row>
    <row r="30" spans="1:18" ht="20.100000000000001" customHeight="1" x14ac:dyDescent="0.25">
      <c r="A30" s="14" t="s">
        <v>184</v>
      </c>
      <c r="B30" s="25">
        <v>1123.46</v>
      </c>
      <c r="C30" s="223">
        <v>546.4</v>
      </c>
      <c r="D30" s="4">
        <f t="shared" si="1"/>
        <v>5.3024588190534166E-3</v>
      </c>
      <c r="E30" s="229">
        <f t="shared" si="2"/>
        <v>2.7431142761125266E-3</v>
      </c>
      <c r="F30" s="87">
        <f t="shared" si="3"/>
        <v>-0.5136453456286828</v>
      </c>
      <c r="G30" s="83">
        <f t="shared" si="4"/>
        <v>-0.48267127200391508</v>
      </c>
      <c r="I30" s="25">
        <v>327.76499999999993</v>
      </c>
      <c r="J30" s="223">
        <v>227.99100000000001</v>
      </c>
      <c r="K30" s="4">
        <f t="shared" si="5"/>
        <v>5.1694446698059681E-3</v>
      </c>
      <c r="L30" s="229">
        <f t="shared" si="6"/>
        <v>3.7128672359965369E-3</v>
      </c>
      <c r="M30" s="87">
        <f t="shared" si="7"/>
        <v>-0.30440712095556249</v>
      </c>
      <c r="N30" s="83">
        <f t="shared" si="8"/>
        <v>-0.28176671322494357</v>
      </c>
      <c r="P30" s="49">
        <f t="shared" si="0"/>
        <v>2.9174603457176929</v>
      </c>
      <c r="Q30" s="254">
        <f t="shared" si="0"/>
        <v>4.1726024890190336</v>
      </c>
      <c r="R30" s="92">
        <f t="shared" si="9"/>
        <v>0.43021737901036555</v>
      </c>
    </row>
    <row r="31" spans="1:18" ht="20.100000000000001" customHeight="1" x14ac:dyDescent="0.25">
      <c r="A31" s="14" t="s">
        <v>152</v>
      </c>
      <c r="B31" s="25">
        <v>883.2600000000001</v>
      </c>
      <c r="C31" s="223">
        <v>941</v>
      </c>
      <c r="D31" s="4">
        <f t="shared" si="1"/>
        <v>4.1687730551306862E-3</v>
      </c>
      <c r="E31" s="229">
        <f t="shared" si="2"/>
        <v>4.7241408012845673E-3</v>
      </c>
      <c r="F31" s="87">
        <f t="shared" si="3"/>
        <v>6.5371464800851264E-2</v>
      </c>
      <c r="G31" s="83">
        <f t="shared" si="4"/>
        <v>0.13322091147906609</v>
      </c>
      <c r="I31" s="25">
        <v>183.178</v>
      </c>
      <c r="J31" s="223">
        <v>166.68599999999998</v>
      </c>
      <c r="K31" s="4">
        <f t="shared" si="5"/>
        <v>2.8890471396449216E-3</v>
      </c>
      <c r="L31" s="229">
        <f t="shared" si="6"/>
        <v>2.7145062221724482E-3</v>
      </c>
      <c r="M31" s="87">
        <f t="shared" si="7"/>
        <v>-9.0032645841749664E-2</v>
      </c>
      <c r="N31" s="83">
        <f t="shared" si="8"/>
        <v>-6.0414700430926623E-2</v>
      </c>
      <c r="P31" s="49">
        <f t="shared" si="0"/>
        <v>2.0738853791635528</v>
      </c>
      <c r="Q31" s="254">
        <f t="shared" si="0"/>
        <v>1.7713708820403822</v>
      </c>
      <c r="R31" s="92">
        <f t="shared" si="9"/>
        <v>-0.14586847477809109</v>
      </c>
    </row>
    <row r="32" spans="1:18" ht="20.100000000000001" customHeight="1" thickBot="1" x14ac:dyDescent="0.3">
      <c r="A32" s="14" t="s">
        <v>18</v>
      </c>
      <c r="B32" s="25">
        <f>B33-SUM(B7:B31)</f>
        <v>7462.1999999999243</v>
      </c>
      <c r="C32" s="223">
        <f>C33-SUM(C7:C31)</f>
        <v>6554.9099999998871</v>
      </c>
      <c r="D32" s="4">
        <f t="shared" si="1"/>
        <v>3.5219774802431776E-2</v>
      </c>
      <c r="E32" s="229">
        <f t="shared" si="2"/>
        <v>3.2907882869019862E-2</v>
      </c>
      <c r="F32" s="87">
        <f t="shared" si="3"/>
        <v>-0.12158478732814001</v>
      </c>
      <c r="G32" s="83">
        <f t="shared" si="4"/>
        <v>-6.564187154462689E-2</v>
      </c>
      <c r="I32" s="25">
        <v>1.925</v>
      </c>
      <c r="J32" s="223">
        <v>46.324999999999996</v>
      </c>
      <c r="K32" s="4">
        <f t="shared" si="5"/>
        <v>3.0360718775270362E-5</v>
      </c>
      <c r="L32" s="229">
        <f t="shared" si="6"/>
        <v>7.544094929516496E-4</v>
      </c>
      <c r="M32" s="87">
        <f t="shared" si="7"/>
        <v>23.064935064935064</v>
      </c>
      <c r="N32" s="83">
        <f t="shared" si="8"/>
        <v>23.848209244839648</v>
      </c>
      <c r="P32" s="49">
        <f t="shared" si="0"/>
        <v>2.5796681943662985E-3</v>
      </c>
      <c r="Q32" s="254">
        <f t="shared" si="0"/>
        <v>7.0672213653583033E-2</v>
      </c>
      <c r="R32" s="92">
        <f t="shared" si="9"/>
        <v>26.395854167572054</v>
      </c>
    </row>
    <row r="33" spans="1:18" ht="26.25" customHeight="1" thickBot="1" x14ac:dyDescent="0.3">
      <c r="A33" s="18" t="s">
        <v>19</v>
      </c>
      <c r="B33" s="23">
        <v>211875.28999999998</v>
      </c>
      <c r="C33" s="242">
        <v>199189.65999999989</v>
      </c>
      <c r="D33" s="20">
        <f>SUM(D7:D32)</f>
        <v>0.99999999999999978</v>
      </c>
      <c r="E33" s="243">
        <f>SUM(E7:E32)</f>
        <v>1.0000000000000002</v>
      </c>
      <c r="F33" s="97">
        <f t="shared" si="3"/>
        <v>-5.9873097990804369E-2</v>
      </c>
      <c r="G33" s="99">
        <v>0</v>
      </c>
      <c r="H33" s="2"/>
      <c r="I33" s="23">
        <v>63404.296000000017</v>
      </c>
      <c r="J33" s="242">
        <v>61405.642999999982</v>
      </c>
      <c r="K33" s="20">
        <f>SUM(K7:K32)</f>
        <v>0.96221181921174515</v>
      </c>
      <c r="L33" s="243">
        <f>SUM(L7:L32)</f>
        <v>0.96405029094801609</v>
      </c>
      <c r="M33" s="97">
        <f t="shared" si="7"/>
        <v>-3.152235930511766E-2</v>
      </c>
      <c r="N33" s="99">
        <f t="shared" si="8"/>
        <v>1.9106725770392616E-3</v>
      </c>
      <c r="P33" s="40">
        <f t="shared" si="0"/>
        <v>2.992529048573811</v>
      </c>
      <c r="Q33" s="244">
        <f t="shared" si="0"/>
        <v>3.0827726198237411</v>
      </c>
      <c r="R33" s="98">
        <f t="shared" si="9"/>
        <v>3.0156289140430791E-2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170</v>
      </c>
      <c r="B39" s="59">
        <v>31885.03</v>
      </c>
      <c r="C39" s="245">
        <v>31466.86</v>
      </c>
      <c r="D39" s="4">
        <f t="shared" ref="D39:D61" si="17">B39/$B$62</f>
        <v>0.31834311574799029</v>
      </c>
      <c r="E39" s="247">
        <f t="shared" ref="E39:E61" si="18">C39/$C$62</f>
        <v>0.34730786368235389</v>
      </c>
      <c r="F39" s="87">
        <f>(C39-B39)/B39</f>
        <v>-1.3114931991596001E-2</v>
      </c>
      <c r="G39" s="101">
        <f>(E39-D39)/D39</f>
        <v>9.0985940959668624E-2</v>
      </c>
      <c r="I39" s="59">
        <v>7534.6259999999993</v>
      </c>
      <c r="J39" s="245">
        <v>7493.797999999998</v>
      </c>
      <c r="K39" s="4">
        <f t="shared" ref="K39:K61" si="19">I39/$I$62</f>
        <v>0.28911365708328507</v>
      </c>
      <c r="L39" s="247">
        <f t="shared" ref="L39:L61" si="20">J39/$J$62</f>
        <v>0.30819472970338635</v>
      </c>
      <c r="M39" s="87">
        <f>(J39-I39)/I39</f>
        <v>-5.4187162043612177E-3</v>
      </c>
      <c r="N39" s="101">
        <f>(L39-K39)/K39</f>
        <v>6.5998517028217005E-2</v>
      </c>
      <c r="P39" s="49">
        <f t="shared" ref="P39:Q62" si="21">(I39/B39)*10</f>
        <v>2.3630606588734588</v>
      </c>
      <c r="Q39" s="253">
        <f t="shared" si="21"/>
        <v>2.3814889696652282</v>
      </c>
      <c r="R39" s="104">
        <f t="shared" si="9"/>
        <v>7.798492485823298E-3</v>
      </c>
    </row>
    <row r="40" spans="1:18" ht="20.100000000000001" customHeight="1" x14ac:dyDescent="0.25">
      <c r="A40" s="57" t="s">
        <v>167</v>
      </c>
      <c r="B40" s="25">
        <v>20154.609999999997</v>
      </c>
      <c r="C40" s="223">
        <v>19515.599999999999</v>
      </c>
      <c r="D40" s="4">
        <f t="shared" si="17"/>
        <v>0.20122550752141685</v>
      </c>
      <c r="E40" s="229">
        <f t="shared" si="18"/>
        <v>0.21539871930276311</v>
      </c>
      <c r="F40" s="87">
        <f t="shared" ref="F40:F62" si="22">(C40-B40)/B40</f>
        <v>-3.1705401394519592E-2</v>
      </c>
      <c r="G40" s="83">
        <f t="shared" ref="G40:G61" si="23">(E40-D40)/D40</f>
        <v>7.0434469048799755E-2</v>
      </c>
      <c r="I40" s="25">
        <v>4732.3619999999992</v>
      </c>
      <c r="J40" s="223">
        <v>4362.5479999999989</v>
      </c>
      <c r="K40" s="4">
        <f t="shared" si="19"/>
        <v>0.18158704685036378</v>
      </c>
      <c r="L40" s="229">
        <f t="shared" si="20"/>
        <v>0.17941693940483169</v>
      </c>
      <c r="M40" s="87">
        <f t="shared" ref="M40:M62" si="24">(J40-I40)/I40</f>
        <v>-7.8145754699239067E-2</v>
      </c>
      <c r="N40" s="83">
        <f t="shared" ref="N40:N61" si="25">(L40-K40)/K40</f>
        <v>-1.195078329194019E-2</v>
      </c>
      <c r="P40" s="49">
        <f t="shared" si="21"/>
        <v>2.3480295575057024</v>
      </c>
      <c r="Q40" s="254">
        <f t="shared" si="21"/>
        <v>2.2354157699481436</v>
      </c>
      <c r="R40" s="92">
        <f t="shared" si="9"/>
        <v>-4.7960975277154407E-2</v>
      </c>
    </row>
    <row r="41" spans="1:18" ht="20.100000000000001" customHeight="1" x14ac:dyDescent="0.25">
      <c r="A41" s="57" t="s">
        <v>168</v>
      </c>
      <c r="B41" s="25">
        <v>14614.39</v>
      </c>
      <c r="C41" s="223">
        <v>11197.13</v>
      </c>
      <c r="D41" s="4">
        <f t="shared" si="17"/>
        <v>0.14591143390350494</v>
      </c>
      <c r="E41" s="229">
        <f t="shared" si="18"/>
        <v>0.12358561673054111</v>
      </c>
      <c r="F41" s="87">
        <f t="shared" si="22"/>
        <v>-0.23382843895639849</v>
      </c>
      <c r="G41" s="83">
        <f t="shared" si="23"/>
        <v>-0.15300937408187273</v>
      </c>
      <c r="I41" s="25">
        <v>3817.6770000000001</v>
      </c>
      <c r="J41" s="223">
        <v>3278.5630000000006</v>
      </c>
      <c r="K41" s="4">
        <f t="shared" si="19"/>
        <v>0.14648936244914409</v>
      </c>
      <c r="L41" s="229">
        <f t="shared" si="20"/>
        <v>0.13483627896035147</v>
      </c>
      <c r="M41" s="87">
        <f t="shared" si="24"/>
        <v>-0.14121519447559328</v>
      </c>
      <c r="N41" s="83">
        <f t="shared" si="25"/>
        <v>-7.9549008159812029E-2</v>
      </c>
      <c r="P41" s="49">
        <f t="shared" si="21"/>
        <v>2.6122725614958959</v>
      </c>
      <c r="Q41" s="254">
        <f t="shared" si="21"/>
        <v>2.9280387027747294</v>
      </c>
      <c r="R41" s="92">
        <f t="shared" si="9"/>
        <v>0.12087794586718496</v>
      </c>
    </row>
    <row r="42" spans="1:18" ht="20.100000000000001" customHeight="1" x14ac:dyDescent="0.25">
      <c r="A42" s="57" t="s">
        <v>172</v>
      </c>
      <c r="B42" s="25">
        <v>7450.19</v>
      </c>
      <c r="C42" s="223">
        <v>5841.6500000000005</v>
      </c>
      <c r="D42" s="4">
        <f t="shared" si="17"/>
        <v>7.4383392379261365E-2</v>
      </c>
      <c r="E42" s="229">
        <f t="shared" si="18"/>
        <v>6.4475800314363188E-2</v>
      </c>
      <c r="F42" s="87">
        <f t="shared" si="22"/>
        <v>-0.21590590307092827</v>
      </c>
      <c r="G42" s="83">
        <f t="shared" si="23"/>
        <v>-0.13319629218282986</v>
      </c>
      <c r="I42" s="25">
        <v>2003.1639999999998</v>
      </c>
      <c r="J42" s="223">
        <v>1678.8849999999998</v>
      </c>
      <c r="K42" s="4">
        <f t="shared" si="19"/>
        <v>7.6864076568310319E-2</v>
      </c>
      <c r="L42" s="229">
        <f t="shared" si="20"/>
        <v>6.9046898352220054E-2</v>
      </c>
      <c r="M42" s="87">
        <f t="shared" si="24"/>
        <v>-0.16188340046047156</v>
      </c>
      <c r="N42" s="83">
        <f t="shared" si="25"/>
        <v>-0.10170132219233799</v>
      </c>
      <c r="P42" s="49">
        <f t="shared" si="21"/>
        <v>2.6887421663071676</v>
      </c>
      <c r="Q42" s="254">
        <f t="shared" si="21"/>
        <v>2.8739910812869645</v>
      </c>
      <c r="R42" s="92">
        <f t="shared" si="9"/>
        <v>6.8897984083846023E-2</v>
      </c>
    </row>
    <row r="43" spans="1:18" ht="20.100000000000001" customHeight="1" x14ac:dyDescent="0.25">
      <c r="A43" s="57" t="s">
        <v>169</v>
      </c>
      <c r="B43" s="25">
        <v>4477.8300000000008</v>
      </c>
      <c r="C43" s="223">
        <v>4228.8500000000004</v>
      </c>
      <c r="D43" s="4">
        <f t="shared" si="17"/>
        <v>4.4707072691787454E-2</v>
      </c>
      <c r="E43" s="229">
        <f t="shared" si="18"/>
        <v>4.6674910027029143E-2</v>
      </c>
      <c r="F43" s="87">
        <f t="shared" si="22"/>
        <v>-5.560282547573276E-2</v>
      </c>
      <c r="G43" s="83">
        <f t="shared" si="23"/>
        <v>4.4016242101290029E-2</v>
      </c>
      <c r="I43" s="25">
        <v>1511.5730000000001</v>
      </c>
      <c r="J43" s="223">
        <v>1475.3810000000001</v>
      </c>
      <c r="K43" s="4">
        <f t="shared" si="19"/>
        <v>5.8001073706691289E-2</v>
      </c>
      <c r="L43" s="229">
        <f t="shared" si="20"/>
        <v>6.0677462683743549E-2</v>
      </c>
      <c r="M43" s="87">
        <f t="shared" si="24"/>
        <v>-2.3943269693226861E-2</v>
      </c>
      <c r="N43" s="83">
        <f t="shared" si="25"/>
        <v>4.6143783313161303E-2</v>
      </c>
      <c r="P43" s="49">
        <f t="shared" si="21"/>
        <v>3.3756819709546808</v>
      </c>
      <c r="Q43" s="254">
        <f t="shared" si="21"/>
        <v>3.4888468496163263</v>
      </c>
      <c r="R43" s="92">
        <f t="shared" si="9"/>
        <v>3.3523560464329284E-2</v>
      </c>
    </row>
    <row r="44" spans="1:18" ht="20.100000000000001" customHeight="1" x14ac:dyDescent="0.25">
      <c r="A44" s="57" t="s">
        <v>176</v>
      </c>
      <c r="B44" s="25">
        <v>3641.63</v>
      </c>
      <c r="C44" s="223">
        <v>3706.55</v>
      </c>
      <c r="D44" s="4">
        <f t="shared" si="17"/>
        <v>3.6358373838800029E-2</v>
      </c>
      <c r="E44" s="229">
        <f t="shared" si="18"/>
        <v>4.0910149984200166E-2</v>
      </c>
      <c r="F44" s="87">
        <f t="shared" si="22"/>
        <v>1.7827181783981367E-2</v>
      </c>
      <c r="G44" s="83">
        <f t="shared" si="23"/>
        <v>0.12519196170821822</v>
      </c>
      <c r="I44" s="25">
        <v>1301.9800000000002</v>
      </c>
      <c r="J44" s="223">
        <v>1313.5010000000004</v>
      </c>
      <c r="K44" s="4">
        <f t="shared" si="19"/>
        <v>4.9958710525153556E-2</v>
      </c>
      <c r="L44" s="229">
        <f t="shared" si="20"/>
        <v>5.4019882262656124E-2</v>
      </c>
      <c r="M44" s="87">
        <f t="shared" si="24"/>
        <v>8.8488302431682393E-3</v>
      </c>
      <c r="N44" s="83">
        <f t="shared" si="25"/>
        <v>8.1290563643707764E-2</v>
      </c>
      <c r="P44" s="49">
        <f t="shared" si="21"/>
        <v>3.5752671193943373</v>
      </c>
      <c r="Q44" s="254">
        <f t="shared" si="21"/>
        <v>3.5437293439991375</v>
      </c>
      <c r="R44" s="92">
        <f t="shared" si="9"/>
        <v>-8.8210962543526991E-3</v>
      </c>
    </row>
    <row r="45" spans="1:18" ht="20.100000000000001" customHeight="1" x14ac:dyDescent="0.25">
      <c r="A45" s="57" t="s">
        <v>173</v>
      </c>
      <c r="B45" s="25">
        <v>5673.98</v>
      </c>
      <c r="C45" s="223">
        <v>4447.6699999999992</v>
      </c>
      <c r="D45" s="4">
        <f t="shared" si="17"/>
        <v>5.6649545943402969E-2</v>
      </c>
      <c r="E45" s="229">
        <f t="shared" si="18"/>
        <v>4.9090082901951278E-2</v>
      </c>
      <c r="F45" s="87">
        <f t="shared" si="22"/>
        <v>-0.21612871388337648</v>
      </c>
      <c r="G45" s="83">
        <f t="shared" si="23"/>
        <v>-0.13344260603613922</v>
      </c>
      <c r="I45" s="25">
        <v>1364.2749999999999</v>
      </c>
      <c r="J45" s="223">
        <v>1224.8449999999996</v>
      </c>
      <c r="K45" s="4">
        <f t="shared" si="19"/>
        <v>5.2349052828541028E-2</v>
      </c>
      <c r="L45" s="229">
        <f t="shared" si="20"/>
        <v>5.0373758900832961E-2</v>
      </c>
      <c r="M45" s="87">
        <f t="shared" si="24"/>
        <v>-0.10220080262410459</v>
      </c>
      <c r="N45" s="83">
        <f t="shared" si="25"/>
        <v>-3.773313595907362E-2</v>
      </c>
      <c r="P45" s="49">
        <f t="shared" si="21"/>
        <v>2.404440974413022</v>
      </c>
      <c r="Q45" s="254">
        <f t="shared" si="21"/>
        <v>2.7539026051842868</v>
      </c>
      <c r="R45" s="92">
        <f t="shared" si="9"/>
        <v>0.14534007467435386</v>
      </c>
    </row>
    <row r="46" spans="1:18" ht="20.100000000000001" customHeight="1" x14ac:dyDescent="0.25">
      <c r="A46" s="57" t="s">
        <v>171</v>
      </c>
      <c r="B46" s="25">
        <v>3815.6</v>
      </c>
      <c r="C46" s="223">
        <v>3784.61</v>
      </c>
      <c r="D46" s="4">
        <f t="shared" si="17"/>
        <v>3.8095306557592447E-2</v>
      </c>
      <c r="E46" s="229">
        <f t="shared" si="18"/>
        <v>4.1771718371991146E-2</v>
      </c>
      <c r="F46" s="87">
        <f t="shared" si="22"/>
        <v>-8.1219205367438364E-3</v>
      </c>
      <c r="G46" s="83">
        <f t="shared" si="23"/>
        <v>9.6505636694134561E-2</v>
      </c>
      <c r="I46" s="25">
        <v>1105.259</v>
      </c>
      <c r="J46" s="223">
        <v>1085.4860000000001</v>
      </c>
      <c r="K46" s="4">
        <f t="shared" si="19"/>
        <v>4.2410263165579103E-2</v>
      </c>
      <c r="L46" s="229">
        <f t="shared" si="20"/>
        <v>4.4642391530544348E-2</v>
      </c>
      <c r="M46" s="87">
        <f t="shared" si="24"/>
        <v>-1.7889924443049016E-2</v>
      </c>
      <c r="N46" s="83">
        <f t="shared" si="25"/>
        <v>5.2631797078233629E-2</v>
      </c>
      <c r="P46" s="49">
        <f t="shared" si="21"/>
        <v>2.8966846629625747</v>
      </c>
      <c r="Q46" s="254">
        <f t="shared" si="21"/>
        <v>2.8681581457534593</v>
      </c>
      <c r="R46" s="92">
        <f t="shared" si="9"/>
        <v>-9.8479884862372156E-3</v>
      </c>
    </row>
    <row r="47" spans="1:18" ht="20.100000000000001" customHeight="1" x14ac:dyDescent="0.25">
      <c r="A47" s="57" t="s">
        <v>174</v>
      </c>
      <c r="B47" s="25">
        <v>1548.5100000000002</v>
      </c>
      <c r="C47" s="223">
        <v>1388.0300000000002</v>
      </c>
      <c r="D47" s="4">
        <f t="shared" si="17"/>
        <v>1.5460468381774161E-2</v>
      </c>
      <c r="E47" s="229">
        <f t="shared" si="18"/>
        <v>1.5320045725153946E-2</v>
      </c>
      <c r="F47" s="87">
        <f t="shared" si="22"/>
        <v>-0.10363510729669166</v>
      </c>
      <c r="G47" s="83">
        <f t="shared" si="23"/>
        <v>-9.0826909736935191E-3</v>
      </c>
      <c r="I47" s="25">
        <v>501.87000000000012</v>
      </c>
      <c r="J47" s="223">
        <v>697.95899999999995</v>
      </c>
      <c r="K47" s="4">
        <f t="shared" si="19"/>
        <v>1.92574218123618E-2</v>
      </c>
      <c r="L47" s="229">
        <f t="shared" si="20"/>
        <v>2.8704708259956552E-2</v>
      </c>
      <c r="M47" s="87">
        <f t="shared" si="24"/>
        <v>0.39071671946918479</v>
      </c>
      <c r="N47" s="83">
        <f t="shared" si="25"/>
        <v>0.49057898506072672</v>
      </c>
      <c r="P47" s="49">
        <f t="shared" si="21"/>
        <v>3.2409864966968249</v>
      </c>
      <c r="Q47" s="254">
        <f t="shared" si="21"/>
        <v>5.028414371447302</v>
      </c>
      <c r="R47" s="92">
        <f t="shared" si="9"/>
        <v>0.5515073501763128</v>
      </c>
    </row>
    <row r="48" spans="1:18" ht="20.100000000000001" customHeight="1" x14ac:dyDescent="0.25">
      <c r="A48" s="57" t="s">
        <v>175</v>
      </c>
      <c r="B48" s="25">
        <v>2365.4100000000008</v>
      </c>
      <c r="C48" s="223">
        <v>1741.5000000000002</v>
      </c>
      <c r="D48" s="4">
        <f t="shared" si="17"/>
        <v>2.3616474233251594E-2</v>
      </c>
      <c r="E48" s="229">
        <f t="shared" si="18"/>
        <v>1.9221385438611266E-2</v>
      </c>
      <c r="F48" s="87">
        <f t="shared" si="22"/>
        <v>-0.26376399863025873</v>
      </c>
      <c r="G48" s="83">
        <f t="shared" si="23"/>
        <v>-0.1861026650816538</v>
      </c>
      <c r="I48" s="25">
        <v>842.2</v>
      </c>
      <c r="J48" s="223">
        <v>558.20400000000006</v>
      </c>
      <c r="K48" s="4">
        <f t="shared" si="19"/>
        <v>3.2316338195889582E-2</v>
      </c>
      <c r="L48" s="229">
        <f t="shared" si="20"/>
        <v>2.2957054740379866E-2</v>
      </c>
      <c r="M48" s="87">
        <f t="shared" si="24"/>
        <v>-0.33720731417715505</v>
      </c>
      <c r="N48" s="83">
        <f t="shared" si="25"/>
        <v>-0.28961460295338021</v>
      </c>
      <c r="P48" s="49">
        <f t="shared" si="21"/>
        <v>3.5604821151512835</v>
      </c>
      <c r="Q48" s="254">
        <f t="shared" si="21"/>
        <v>3.2053057708871662</v>
      </c>
      <c r="R48" s="92">
        <f t="shared" si="9"/>
        <v>-9.9755126630941118E-2</v>
      </c>
    </row>
    <row r="49" spans="1:18" ht="20.100000000000001" customHeight="1" x14ac:dyDescent="0.25">
      <c r="A49" s="57" t="s">
        <v>178</v>
      </c>
      <c r="B49" s="25">
        <v>1127.04</v>
      </c>
      <c r="C49" s="223">
        <v>993.22</v>
      </c>
      <c r="D49" s="4">
        <f t="shared" si="17"/>
        <v>1.1252472560716268E-2</v>
      </c>
      <c r="E49" s="229">
        <f t="shared" si="18"/>
        <v>1.0962425750983336E-2</v>
      </c>
      <c r="F49" s="87">
        <f t="shared" si="22"/>
        <v>-0.11873580352072681</v>
      </c>
      <c r="G49" s="83">
        <f t="shared" si="23"/>
        <v>-2.5776273451714102E-2</v>
      </c>
      <c r="I49" s="25">
        <v>375.54600000000005</v>
      </c>
      <c r="J49" s="223">
        <v>304.19299999999998</v>
      </c>
      <c r="K49" s="4">
        <f t="shared" si="19"/>
        <v>1.4410201310987353E-2</v>
      </c>
      <c r="L49" s="229">
        <f t="shared" si="20"/>
        <v>1.2510435884802638E-2</v>
      </c>
      <c r="M49" s="87">
        <f t="shared" si="24"/>
        <v>-0.18999802953566289</v>
      </c>
      <c r="N49" s="83">
        <f t="shared" si="25"/>
        <v>-0.13183475963907598</v>
      </c>
      <c r="P49" s="49">
        <f t="shared" si="21"/>
        <v>3.3321443781942084</v>
      </c>
      <c r="Q49" s="254">
        <f t="shared" si="21"/>
        <v>3.0626950725921747</v>
      </c>
      <c r="R49" s="92">
        <f t="shared" si="9"/>
        <v>-8.0863634650806038E-2</v>
      </c>
    </row>
    <row r="50" spans="1:18" ht="20.100000000000001" customHeight="1" x14ac:dyDescent="0.25">
      <c r="A50" s="57" t="s">
        <v>184</v>
      </c>
      <c r="B50" s="25">
        <v>1123.4599999999998</v>
      </c>
      <c r="C50" s="223">
        <v>546.4</v>
      </c>
      <c r="D50" s="4">
        <f t="shared" si="17"/>
        <v>1.1216729506550163E-2</v>
      </c>
      <c r="E50" s="229">
        <f t="shared" si="18"/>
        <v>6.0307579693696205E-3</v>
      </c>
      <c r="F50" s="87">
        <f t="shared" si="22"/>
        <v>-0.5136453456286828</v>
      </c>
      <c r="G50" s="83">
        <f t="shared" si="23"/>
        <v>-0.46234256911982441</v>
      </c>
      <c r="I50" s="25">
        <v>327.76499999999999</v>
      </c>
      <c r="J50" s="223">
        <v>227.99100000000001</v>
      </c>
      <c r="K50" s="4">
        <f t="shared" si="19"/>
        <v>1.2576780561358048E-2</v>
      </c>
      <c r="L50" s="229">
        <f t="shared" si="20"/>
        <v>9.3765036927609714E-3</v>
      </c>
      <c r="M50" s="87">
        <f t="shared" si="24"/>
        <v>-0.3044071209555626</v>
      </c>
      <c r="N50" s="83">
        <f t="shared" si="25"/>
        <v>-0.25445914818851773</v>
      </c>
      <c r="P50" s="49">
        <f t="shared" si="21"/>
        <v>2.9174603457176937</v>
      </c>
      <c r="Q50" s="254">
        <f t="shared" si="21"/>
        <v>4.1726024890190336</v>
      </c>
      <c r="R50" s="92">
        <f t="shared" si="9"/>
        <v>0.43021737901036511</v>
      </c>
    </row>
    <row r="51" spans="1:18" ht="20.100000000000001" customHeight="1" x14ac:dyDescent="0.25">
      <c r="A51" s="57" t="s">
        <v>185</v>
      </c>
      <c r="B51" s="25">
        <v>323.10000000000002</v>
      </c>
      <c r="C51" s="223">
        <v>522.44000000000005</v>
      </c>
      <c r="D51" s="4">
        <f t="shared" si="17"/>
        <v>3.2258605589574694E-3</v>
      </c>
      <c r="E51" s="229">
        <f t="shared" si="18"/>
        <v>5.7663052589997533E-3</v>
      </c>
      <c r="F51" s="87">
        <f t="shared" si="22"/>
        <v>0.61696069328381309</v>
      </c>
      <c r="G51" s="83">
        <f t="shared" si="23"/>
        <v>0.78752464764419405</v>
      </c>
      <c r="I51" s="25">
        <v>95.268000000000001</v>
      </c>
      <c r="J51" s="223">
        <v>144.94499999999999</v>
      </c>
      <c r="K51" s="4">
        <f t="shared" si="19"/>
        <v>3.6555603268178679E-3</v>
      </c>
      <c r="L51" s="229">
        <f t="shared" si="20"/>
        <v>5.9611007791853139E-3</v>
      </c>
      <c r="M51" s="87">
        <f t="shared" si="24"/>
        <v>0.52144476634336812</v>
      </c>
      <c r="N51" s="83">
        <f t="shared" si="25"/>
        <v>0.63069413338731528</v>
      </c>
      <c r="P51" s="49">
        <f t="shared" si="21"/>
        <v>2.9485608170844939</v>
      </c>
      <c r="Q51" s="254">
        <f t="shared" si="21"/>
        <v>2.7743855753770763</v>
      </c>
      <c r="R51" s="92">
        <f t="shared" si="9"/>
        <v>-5.9071273245650827E-2</v>
      </c>
    </row>
    <row r="52" spans="1:18" ht="20.100000000000001" customHeight="1" x14ac:dyDescent="0.25">
      <c r="A52" s="57" t="s">
        <v>183</v>
      </c>
      <c r="B52" s="25">
        <v>923.21000000000015</v>
      </c>
      <c r="C52" s="223">
        <v>216.73000000000002</v>
      </c>
      <c r="D52" s="4">
        <f t="shared" si="17"/>
        <v>9.2174148147171949E-3</v>
      </c>
      <c r="E52" s="229">
        <f t="shared" si="18"/>
        <v>2.39210500494414E-3</v>
      </c>
      <c r="F52" s="87">
        <f t="shared" si="22"/>
        <v>-0.76524301079927648</v>
      </c>
      <c r="G52" s="83">
        <f t="shared" si="23"/>
        <v>-0.74047983593786715</v>
      </c>
      <c r="I52" s="25">
        <v>253.16200000000001</v>
      </c>
      <c r="J52" s="223">
        <v>103.08899999999998</v>
      </c>
      <c r="K52" s="4">
        <f t="shared" si="19"/>
        <v>9.7141638688527637E-3</v>
      </c>
      <c r="L52" s="229">
        <f t="shared" si="20"/>
        <v>4.2397041514052559E-3</v>
      </c>
      <c r="M52" s="87">
        <f t="shared" si="24"/>
        <v>-0.59279433722280606</v>
      </c>
      <c r="N52" s="83">
        <f t="shared" si="25"/>
        <v>-0.56355439246816386</v>
      </c>
      <c r="P52" s="49">
        <f t="shared" si="21"/>
        <v>2.7421930005090926</v>
      </c>
      <c r="Q52" s="254">
        <f t="shared" si="21"/>
        <v>4.7565634660637652</v>
      </c>
      <c r="R52" s="92">
        <f t="shared" si="9"/>
        <v>0.73458376751042009</v>
      </c>
    </row>
    <row r="53" spans="1:18" ht="20.100000000000001" customHeight="1" x14ac:dyDescent="0.25">
      <c r="A53" s="57" t="s">
        <v>182</v>
      </c>
      <c r="B53" s="25">
        <v>135.45000000000002</v>
      </c>
      <c r="C53" s="223">
        <v>306.78000000000003</v>
      </c>
      <c r="D53" s="4">
        <f t="shared" si="17"/>
        <v>1.3523454432398305E-3</v>
      </c>
      <c r="E53" s="229">
        <f t="shared" si="18"/>
        <v>3.386010120503683E-3</v>
      </c>
      <c r="F53" s="87">
        <f t="shared" si="22"/>
        <v>1.2648947951273533</v>
      </c>
      <c r="G53" s="83">
        <f t="shared" si="23"/>
        <v>1.5038056196586704</v>
      </c>
      <c r="I53" s="25">
        <v>36.640000000000008</v>
      </c>
      <c r="J53" s="223">
        <v>87.100999999999985</v>
      </c>
      <c r="K53" s="4">
        <f t="shared" si="19"/>
        <v>1.4059257082609765E-3</v>
      </c>
      <c r="L53" s="229">
        <f t="shared" si="20"/>
        <v>3.5821714372197729E-3</v>
      </c>
      <c r="M53" s="87">
        <f t="shared" si="24"/>
        <v>1.3772106986899555</v>
      </c>
      <c r="N53" s="83">
        <f t="shared" si="25"/>
        <v>1.5479094778419318</v>
      </c>
      <c r="P53" s="49">
        <f t="shared" si="21"/>
        <v>2.7050572166851241</v>
      </c>
      <c r="Q53" s="254">
        <f t="shared" si="21"/>
        <v>2.8392007301649382</v>
      </c>
      <c r="R53" s="92">
        <f t="shared" si="9"/>
        <v>4.9589898746836301E-2</v>
      </c>
    </row>
    <row r="54" spans="1:18" ht="20.100000000000001" customHeight="1" x14ac:dyDescent="0.25">
      <c r="A54" s="57" t="s">
        <v>186</v>
      </c>
      <c r="B54" s="25">
        <v>209.75000000000006</v>
      </c>
      <c r="C54" s="223">
        <v>263.37</v>
      </c>
      <c r="D54" s="4">
        <f t="shared" si="17"/>
        <v>2.0941635785865966E-3</v>
      </c>
      <c r="E54" s="229">
        <f t="shared" si="18"/>
        <v>2.9068827349796431E-3</v>
      </c>
      <c r="F54" s="87">
        <f t="shared" si="22"/>
        <v>0.25563766388557774</v>
      </c>
      <c r="G54" s="83">
        <f t="shared" si="23"/>
        <v>0.38808771420882554</v>
      </c>
      <c r="I54" s="25">
        <v>60.754000000000005</v>
      </c>
      <c r="J54" s="223">
        <v>75.25500000000001</v>
      </c>
      <c r="K54" s="4">
        <f t="shared" si="19"/>
        <v>2.3312120764106812E-3</v>
      </c>
      <c r="L54" s="229">
        <f t="shared" si="20"/>
        <v>3.094985264325026E-3</v>
      </c>
      <c r="M54" s="87">
        <f t="shared" si="24"/>
        <v>0.23868387266682034</v>
      </c>
      <c r="N54" s="83">
        <f t="shared" si="25"/>
        <v>0.32762921728267236</v>
      </c>
      <c r="P54" s="49">
        <f t="shared" si="21"/>
        <v>2.8964958283671032</v>
      </c>
      <c r="Q54" s="254">
        <f t="shared" si="21"/>
        <v>2.8573869461214265</v>
      </c>
      <c r="R54" s="92">
        <f t="shared" si="9"/>
        <v>-1.3502136568836094E-2</v>
      </c>
    </row>
    <row r="55" spans="1:18" ht="20.100000000000001" customHeight="1" x14ac:dyDescent="0.25">
      <c r="A55" s="57" t="s">
        <v>181</v>
      </c>
      <c r="B55" s="25">
        <v>209.07999999999996</v>
      </c>
      <c r="C55" s="223">
        <v>218.96999999999997</v>
      </c>
      <c r="D55" s="4">
        <f t="shared" si="17"/>
        <v>2.0874742360471295E-3</v>
      </c>
      <c r="E55" s="229">
        <f t="shared" si="18"/>
        <v>2.4168284636765479E-3</v>
      </c>
      <c r="F55" s="87">
        <f t="shared" si="22"/>
        <v>4.7302467954849901E-2</v>
      </c>
      <c r="G55" s="83">
        <f t="shared" si="23"/>
        <v>0.15777642758029348</v>
      </c>
      <c r="I55" s="25">
        <v>61.025000000000006</v>
      </c>
      <c r="J55" s="223">
        <v>72.411000000000016</v>
      </c>
      <c r="K55" s="4">
        <f t="shared" si="19"/>
        <v>2.341610708150275E-3</v>
      </c>
      <c r="L55" s="229">
        <f t="shared" si="20"/>
        <v>2.9780211012562551E-3</v>
      </c>
      <c r="M55" s="87">
        <f t="shared" si="24"/>
        <v>0.18657927079065972</v>
      </c>
      <c r="N55" s="83">
        <f t="shared" si="25"/>
        <v>0.27178317509860733</v>
      </c>
      <c r="P55" s="49">
        <f t="shared" si="21"/>
        <v>2.9187392385689699</v>
      </c>
      <c r="Q55" s="254">
        <f t="shared" si="21"/>
        <v>3.3068913549801353</v>
      </c>
      <c r="R55" s="92">
        <f t="shared" si="9"/>
        <v>0.13298622613559433</v>
      </c>
    </row>
    <row r="56" spans="1:18" ht="20.100000000000001" customHeight="1" x14ac:dyDescent="0.25">
      <c r="A56" s="57" t="s">
        <v>201</v>
      </c>
      <c r="B56" s="25">
        <v>55.339999999999996</v>
      </c>
      <c r="C56" s="223">
        <v>50.519999999999996</v>
      </c>
      <c r="D56" s="4">
        <f t="shared" si="17"/>
        <v>5.5251972557321676E-4</v>
      </c>
      <c r="E56" s="229">
        <f t="shared" si="18"/>
        <v>5.5760229248271083E-4</v>
      </c>
      <c r="F56" s="87">
        <f t="shared" ref="F56" si="26">(C56-B56)/B56</f>
        <v>-8.709794000722805E-2</v>
      </c>
      <c r="G56" s="83">
        <f t="shared" ref="G56" si="27">(E56-D56)/D56</f>
        <v>9.1988877034591167E-3</v>
      </c>
      <c r="I56" s="25">
        <v>12.622</v>
      </c>
      <c r="J56" s="223">
        <v>46.217000000000006</v>
      </c>
      <c r="K56" s="4">
        <f t="shared" si="19"/>
        <v>4.8432298825518675E-4</v>
      </c>
      <c r="L56" s="229">
        <f t="shared" si="20"/>
        <v>1.9007499031467639E-3</v>
      </c>
      <c r="M56" s="87">
        <f t="shared" ref="M56" si="28">(J56-I56)/I56</f>
        <v>2.6616225637775317</v>
      </c>
      <c r="N56" s="83">
        <f t="shared" ref="N56" si="29">(L56-K56)/K56</f>
        <v>2.924550246921731</v>
      </c>
      <c r="P56" s="49">
        <f t="shared" ref="P56" si="30">(I56/B56)*10</f>
        <v>2.2808095410191545</v>
      </c>
      <c r="Q56" s="254">
        <f t="shared" ref="Q56" si="31">(J56/C56)*10</f>
        <v>9.148258115597784</v>
      </c>
      <c r="R56" s="92">
        <f t="shared" ref="R56" si="32">(Q56-P56)/P56</f>
        <v>3.0109697680017535</v>
      </c>
    </row>
    <row r="57" spans="1:18" ht="20.100000000000001" customHeight="1" x14ac:dyDescent="0.25">
      <c r="A57" s="57" t="s">
        <v>202</v>
      </c>
      <c r="B57" s="25">
        <v>146.76999999999998</v>
      </c>
      <c r="C57" s="223">
        <v>50.14</v>
      </c>
      <c r="D57" s="4">
        <f t="shared" si="17"/>
        <v>1.4653653798767801E-3</v>
      </c>
      <c r="E57" s="229">
        <f t="shared" si="18"/>
        <v>5.5340813430489167E-4</v>
      </c>
      <c r="F57" s="87">
        <f t="shared" ref="F57:F58" si="33">(C57-B57)/B57</f>
        <v>-0.65837705253117118</v>
      </c>
      <c r="G57" s="83">
        <f t="shared" ref="G57:G58" si="34">(E57-D57)/D57</f>
        <v>-0.62234119769403395</v>
      </c>
      <c r="I57" s="25">
        <v>44.045000000000002</v>
      </c>
      <c r="J57" s="223">
        <v>28.186</v>
      </c>
      <c r="K57" s="4">
        <f t="shared" si="19"/>
        <v>1.6900654426952701E-3</v>
      </c>
      <c r="L57" s="229">
        <f t="shared" si="20"/>
        <v>1.15919546422517E-3</v>
      </c>
      <c r="M57" s="87">
        <f t="shared" ref="M57:M58" si="35">(J57-I57)/I57</f>
        <v>-0.36006357134748557</v>
      </c>
      <c r="N57" s="83">
        <f t="shared" ref="N57:N58" si="36">(L57-K57)/K57</f>
        <v>-0.31411208409982228</v>
      </c>
      <c r="P57" s="49">
        <f t="shared" ref="P57:P58" si="37">(I57/B57)*10</f>
        <v>3.0009538734073726</v>
      </c>
      <c r="Q57" s="254">
        <f t="shared" ref="Q57:Q58" si="38">(J57/C57)*10</f>
        <v>5.6214599122457116</v>
      </c>
      <c r="R57" s="92">
        <f t="shared" ref="R57:R58" si="39">(Q57-P57)/P57</f>
        <v>0.87322436444614127</v>
      </c>
    </row>
    <row r="58" spans="1:18" ht="20.100000000000001" customHeight="1" x14ac:dyDescent="0.25">
      <c r="A58" s="57" t="s">
        <v>188</v>
      </c>
      <c r="B58" s="25">
        <v>18.91</v>
      </c>
      <c r="C58" s="223">
        <v>27.06</v>
      </c>
      <c r="D58" s="4">
        <f t="shared" si="17"/>
        <v>1.8879920510642446E-4</v>
      </c>
      <c r="E58" s="229">
        <f t="shared" si="18"/>
        <v>2.9866821129418363E-4</v>
      </c>
      <c r="F58" s="87">
        <f t="shared" si="33"/>
        <v>0.43098889476467472</v>
      </c>
      <c r="G58" s="83">
        <f t="shared" si="34"/>
        <v>0.58193574557597827</v>
      </c>
      <c r="I58" s="25">
        <v>5.8170000000000002</v>
      </c>
      <c r="J58" s="223">
        <v>19.047000000000001</v>
      </c>
      <c r="K58" s="4">
        <f t="shared" si="19"/>
        <v>2.2320605472036297E-4</v>
      </c>
      <c r="L58" s="229">
        <f t="shared" si="20"/>
        <v>7.8333910477175949E-4</v>
      </c>
      <c r="M58" s="87">
        <f t="shared" si="35"/>
        <v>2.2743682310469313</v>
      </c>
      <c r="N58" s="83">
        <f t="shared" si="36"/>
        <v>2.5094886012529654</v>
      </c>
      <c r="P58" s="49">
        <f t="shared" si="37"/>
        <v>3.076150185087255</v>
      </c>
      <c r="Q58" s="254">
        <f t="shared" si="38"/>
        <v>7.0388026607538814</v>
      </c>
      <c r="R58" s="92">
        <f t="shared" si="39"/>
        <v>1.2881856337434401</v>
      </c>
    </row>
    <row r="59" spans="1:18" ht="20.100000000000001" customHeight="1" x14ac:dyDescent="0.25">
      <c r="A59" s="57" t="s">
        <v>187</v>
      </c>
      <c r="B59" s="25">
        <v>1.1500000000000001</v>
      </c>
      <c r="C59" s="223">
        <v>33.11</v>
      </c>
      <c r="D59" s="4">
        <f t="shared" si="17"/>
        <v>1.1481707343859765E-5</v>
      </c>
      <c r="E59" s="229">
        <f t="shared" si="18"/>
        <v>3.6544362438841171E-4</v>
      </c>
      <c r="F59" s="87">
        <f t="shared" ref="F59:F60" si="40">(C59-B59)/B59</f>
        <v>27.791304347826085</v>
      </c>
      <c r="G59" s="83">
        <f t="shared" ref="G59:G60" si="41">(E59-D59)/D59</f>
        <v>30.828334710503235</v>
      </c>
      <c r="I59" s="25">
        <v>0.80500000000000005</v>
      </c>
      <c r="J59" s="223">
        <v>13.475999999999999</v>
      </c>
      <c r="K59" s="4">
        <f t="shared" si="19"/>
        <v>3.0888924540122431E-5</v>
      </c>
      <c r="L59" s="229">
        <f t="shared" si="20"/>
        <v>5.5422259546932483E-4</v>
      </c>
      <c r="M59" s="87">
        <f t="shared" ref="M59:M60" si="42">(J59-I59)/I59</f>
        <v>15.740372670807451</v>
      </c>
      <c r="N59" s="83">
        <f t="shared" ref="N59:N60" si="43">(L59-K59)/K59</f>
        <v>16.942437417962886</v>
      </c>
      <c r="P59" s="49">
        <f t="shared" ref="P59:P60" si="44">(I59/B59)*10</f>
        <v>7</v>
      </c>
      <c r="Q59" s="254">
        <f t="shared" ref="Q59:Q60" si="45">(J59/C59)*10</f>
        <v>4.0700694654183023</v>
      </c>
      <c r="R59" s="92">
        <f t="shared" ref="R59:R60" si="46">(Q59-P59)/P59</f>
        <v>-0.41856150494024252</v>
      </c>
    </row>
    <row r="60" spans="1:18" ht="20.100000000000001" customHeight="1" x14ac:dyDescent="0.25">
      <c r="A60" s="57" t="s">
        <v>203</v>
      </c>
      <c r="B60" s="25">
        <v>18.419999999999998</v>
      </c>
      <c r="C60" s="223">
        <v>20.119999999999997</v>
      </c>
      <c r="D60" s="4">
        <f t="shared" si="17"/>
        <v>1.8390699936860592E-4</v>
      </c>
      <c r="E60" s="229">
        <f t="shared" si="18"/>
        <v>2.2206963825716829E-4</v>
      </c>
      <c r="F60" s="87">
        <f t="shared" si="40"/>
        <v>9.2290988056460341E-2</v>
      </c>
      <c r="G60" s="83">
        <f t="shared" si="41"/>
        <v>0.20751052988512284</v>
      </c>
      <c r="I60" s="25">
        <v>8.375</v>
      </c>
      <c r="J60" s="223">
        <v>9.407</v>
      </c>
      <c r="K60" s="4">
        <f t="shared" si="19"/>
        <v>3.2135992922177061E-4</v>
      </c>
      <c r="L60" s="229">
        <f t="shared" si="20"/>
        <v>3.8687829887058025E-4</v>
      </c>
      <c r="M60" s="87">
        <f t="shared" si="42"/>
        <v>0.12322388059701493</v>
      </c>
      <c r="N60" s="83">
        <f t="shared" si="43"/>
        <v>0.20387846676302754</v>
      </c>
      <c r="P60" s="49">
        <f t="shared" si="44"/>
        <v>4.5466883821932687</v>
      </c>
      <c r="Q60" s="254">
        <f t="shared" si="45"/>
        <v>4.67544731610338</v>
      </c>
      <c r="R60" s="92">
        <f t="shared" si="46"/>
        <v>2.8319278359692557E-2</v>
      </c>
    </row>
    <row r="61" spans="1:18" ht="20.100000000000001" customHeight="1" thickBot="1" x14ac:dyDescent="0.3">
      <c r="A61" s="14" t="s">
        <v>18</v>
      </c>
      <c r="B61" s="25">
        <f>B62-SUM(B39:B60)</f>
        <v>240.4599999999773</v>
      </c>
      <c r="C61" s="223">
        <f>C62-SUM(C39:C60)</f>
        <v>34.900000000023283</v>
      </c>
      <c r="D61" s="4">
        <f t="shared" si="17"/>
        <v>2.4007750851341375E-3</v>
      </c>
      <c r="E61" s="229">
        <f t="shared" si="18"/>
        <v>3.8520031685787E-4</v>
      </c>
      <c r="F61" s="87">
        <f t="shared" si="22"/>
        <v>-0.85486151542865096</v>
      </c>
      <c r="G61" s="83">
        <f t="shared" si="23"/>
        <v>-0.83955168510241862</v>
      </c>
      <c r="I61" s="25">
        <f>I62-SUM(I39:I60)</f>
        <v>64.311000000005151</v>
      </c>
      <c r="J61" s="223">
        <f>J62-SUM(J39:J60)</f>
        <v>14.651999999998225</v>
      </c>
      <c r="K61" s="4">
        <f t="shared" si="19"/>
        <v>2.4676989144099041E-3</v>
      </c>
      <c r="L61" s="229">
        <f t="shared" si="20"/>
        <v>6.0258752365802647E-4</v>
      </c>
      <c r="M61" s="87">
        <f t="shared" si="24"/>
        <v>-0.77216961328548694</v>
      </c>
      <c r="N61" s="83">
        <f t="shared" si="25"/>
        <v>-0.75580994904229548</v>
      </c>
      <c r="P61" s="49">
        <f t="shared" si="21"/>
        <v>2.6744988771525917</v>
      </c>
      <c r="Q61" s="254">
        <f t="shared" si="21"/>
        <v>4.198280802288954</v>
      </c>
      <c r="R61" s="92">
        <f t="shared" si="9"/>
        <v>0.56974483637048989</v>
      </c>
    </row>
    <row r="62" spans="1:18" ht="26.25" customHeight="1" thickBot="1" x14ac:dyDescent="0.3">
      <c r="A62" s="18" t="s">
        <v>19</v>
      </c>
      <c r="B62" s="61">
        <v>100159.31999999999</v>
      </c>
      <c r="C62" s="251">
        <v>90602.21</v>
      </c>
      <c r="D62" s="58">
        <f>SUM(D39:D61)</f>
        <v>0.99999999999999978</v>
      </c>
      <c r="E62" s="252">
        <f>SUM(E39:E61)</f>
        <v>1.0000000000000004</v>
      </c>
      <c r="F62" s="97">
        <f t="shared" si="22"/>
        <v>-9.5419078324413417E-2</v>
      </c>
      <c r="G62" s="99">
        <v>0</v>
      </c>
      <c r="H62" s="2"/>
      <c r="I62" s="61">
        <v>26061.120999999999</v>
      </c>
      <c r="J62" s="251">
        <v>24315.14</v>
      </c>
      <c r="K62" s="58">
        <f>SUM(K39:K61)</f>
        <v>1.0000000000000002</v>
      </c>
      <c r="L62" s="252">
        <f>SUM(L39:L61)</f>
        <v>0.99999999999999989</v>
      </c>
      <c r="M62" s="97">
        <f t="shared" si="24"/>
        <v>-6.6995621562096264E-2</v>
      </c>
      <c r="N62" s="99">
        <v>0</v>
      </c>
      <c r="O62" s="2"/>
      <c r="P62" s="40">
        <f t="shared" si="21"/>
        <v>2.6019666467384166</v>
      </c>
      <c r="Q62" s="244">
        <f t="shared" si="21"/>
        <v>2.6837248230479145</v>
      </c>
      <c r="R62" s="98">
        <f t="shared" si="9"/>
        <v>3.1421684982773444E-2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139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B5</f>
        <v>jan.-abril</v>
      </c>
      <c r="C66" s="404"/>
      <c r="D66" s="416" t="str">
        <f>B5</f>
        <v>jan.-abril</v>
      </c>
      <c r="E66" s="404"/>
      <c r="F66" s="416" t="str">
        <f>B5</f>
        <v>jan.-abril</v>
      </c>
      <c r="G66" s="405"/>
      <c r="I66" s="418" t="str">
        <f>B5</f>
        <v>jan.-abril</v>
      </c>
      <c r="J66" s="404"/>
      <c r="K66" s="416" t="str">
        <f>B5</f>
        <v>jan.-abril</v>
      </c>
      <c r="L66" s="417"/>
      <c r="M66" s="404" t="str">
        <f>B5</f>
        <v>jan.-abril</v>
      </c>
      <c r="N66" s="405"/>
      <c r="P66" s="418" t="str">
        <f>B5</f>
        <v>jan.-abril</v>
      </c>
      <c r="Q66" s="417"/>
      <c r="R66" s="209" t="str">
        <f>R37</f>
        <v>2019/2018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</f>
        <v>2018</v>
      </c>
      <c r="E67" s="213">
        <f>C6</f>
        <v>2019</v>
      </c>
      <c r="F67" s="148" t="s">
        <v>1</v>
      </c>
      <c r="G67" s="212" t="s">
        <v>15</v>
      </c>
      <c r="I67" s="36">
        <f>B6</f>
        <v>2018</v>
      </c>
      <c r="J67" s="213">
        <f>C6</f>
        <v>2019</v>
      </c>
      <c r="K67" s="148">
        <f>B6</f>
        <v>2018</v>
      </c>
      <c r="L67" s="213">
        <f>C6</f>
        <v>2019</v>
      </c>
      <c r="M67" s="37">
        <v>1000</v>
      </c>
      <c r="N67" s="212" t="s">
        <v>15</v>
      </c>
      <c r="P67" s="36">
        <f>B6</f>
        <v>2018</v>
      </c>
      <c r="Q67" s="213">
        <f>C6</f>
        <v>2019</v>
      </c>
      <c r="R67" s="210" t="s">
        <v>24</v>
      </c>
    </row>
    <row r="68" spans="1:18" ht="20.100000000000001" customHeight="1" x14ac:dyDescent="0.25">
      <c r="A68" s="57" t="s">
        <v>140</v>
      </c>
      <c r="B68" s="59">
        <v>31637.59</v>
      </c>
      <c r="C68" s="245">
        <v>32284.910000000003</v>
      </c>
      <c r="D68" s="4">
        <f>B68/$B$96</f>
        <v>0.28319666382523478</v>
      </c>
      <c r="E68" s="247">
        <f>C68/$C$96</f>
        <v>0.29731713931950698</v>
      </c>
      <c r="F68" s="100">
        <f t="shared" ref="F68:F75" si="47">(C68-B68)/B68</f>
        <v>2.0460471230583723E-2</v>
      </c>
      <c r="G68" s="101">
        <f t="shared" ref="G68:G75" si="48">(E68-D68)/D68</f>
        <v>4.9861023444069147E-2</v>
      </c>
      <c r="I68" s="25">
        <v>9149.7710000000006</v>
      </c>
      <c r="J68" s="245">
        <v>9766.777</v>
      </c>
      <c r="K68" s="63">
        <f>I68/$I$96</f>
        <v>0.24501856095524813</v>
      </c>
      <c r="L68" s="247">
        <f>J68/$J$96</f>
        <v>0.26332285113523524</v>
      </c>
      <c r="M68" s="100">
        <f t="shared" ref="M68:M75" si="49">(J68-I68)/I68</f>
        <v>6.7434037420171428E-2</v>
      </c>
      <c r="N68" s="101">
        <f t="shared" ref="N68:N75" si="50">(L68-K68)/K68</f>
        <v>7.4705728858355067E-2</v>
      </c>
      <c r="P68" s="64">
        <f t="shared" ref="P68:Q96" si="51">(I68/B68)*10</f>
        <v>2.8920568854960194</v>
      </c>
      <c r="Q68" s="249">
        <f t="shared" si="51"/>
        <v>3.0251832822207025</v>
      </c>
      <c r="R68" s="104">
        <f t="shared" si="9"/>
        <v>4.6031735195917682E-2</v>
      </c>
    </row>
    <row r="69" spans="1:18" ht="20.100000000000001" customHeight="1" x14ac:dyDescent="0.25">
      <c r="A69" s="57" t="s">
        <v>143</v>
      </c>
      <c r="B69" s="25">
        <v>22177.96</v>
      </c>
      <c r="C69" s="223">
        <v>20917.060000000005</v>
      </c>
      <c r="D69" s="4">
        <f t="shared" ref="D69:D95" si="52">B69/$B$96</f>
        <v>0.19852094557295619</v>
      </c>
      <c r="E69" s="229">
        <f t="shared" ref="E69:E95" si="53">C69/$C$96</f>
        <v>0.19262870617184585</v>
      </c>
      <c r="F69" s="102">
        <f t="shared" si="47"/>
        <v>-5.6853741281885001E-2</v>
      </c>
      <c r="G69" s="83">
        <f t="shared" si="48"/>
        <v>-2.9680693813464346E-2</v>
      </c>
      <c r="I69" s="25">
        <v>7412.6959999999999</v>
      </c>
      <c r="J69" s="223">
        <v>6905.7270000000026</v>
      </c>
      <c r="K69" s="31">
        <f t="shared" ref="K69:K96" si="54">I69/$I$96</f>
        <v>0.19850202881784954</v>
      </c>
      <c r="L69" s="229">
        <f t="shared" ref="L69:L96" si="55">J69/$J$96</f>
        <v>0.18618585463777612</v>
      </c>
      <c r="M69" s="102">
        <f t="shared" si="49"/>
        <v>-6.8391985857776616E-2</v>
      </c>
      <c r="N69" s="83">
        <f t="shared" si="50"/>
        <v>-6.2045583379780188E-2</v>
      </c>
      <c r="P69" s="62">
        <f t="shared" si="51"/>
        <v>3.3423705336288823</v>
      </c>
      <c r="Q69" s="236">
        <f t="shared" si="51"/>
        <v>3.3014807052233923</v>
      </c>
      <c r="R69" s="92">
        <f t="shared" si="9"/>
        <v>-1.2233780783453409E-2</v>
      </c>
    </row>
    <row r="70" spans="1:18" ht="20.100000000000001" customHeight="1" x14ac:dyDescent="0.25">
      <c r="A70" s="57" t="s">
        <v>141</v>
      </c>
      <c r="B70" s="25">
        <v>20281.039999999997</v>
      </c>
      <c r="C70" s="223">
        <v>19495.519999999997</v>
      </c>
      <c r="D70" s="4">
        <f t="shared" si="52"/>
        <v>0.18154109927166193</v>
      </c>
      <c r="E70" s="229">
        <f t="shared" si="53"/>
        <v>0.17953750640612701</v>
      </c>
      <c r="F70" s="102">
        <f t="shared" si="47"/>
        <v>-3.8731741567493608E-2</v>
      </c>
      <c r="G70" s="83">
        <f t="shared" si="48"/>
        <v>-1.1036580000745184E-2</v>
      </c>
      <c r="I70" s="25">
        <v>6981.4840000000013</v>
      </c>
      <c r="J70" s="223">
        <v>6841.2549999999992</v>
      </c>
      <c r="K70" s="31">
        <f t="shared" si="54"/>
        <v>0.18695475143717694</v>
      </c>
      <c r="L70" s="229">
        <f t="shared" si="55"/>
        <v>0.18444761992038758</v>
      </c>
      <c r="M70" s="102">
        <f t="shared" si="49"/>
        <v>-2.0085844213064454E-2</v>
      </c>
      <c r="N70" s="83">
        <f t="shared" si="50"/>
        <v>-1.3410365329130656E-2</v>
      </c>
      <c r="P70" s="62">
        <f t="shared" si="51"/>
        <v>3.4423698192992087</v>
      </c>
      <c r="Q70" s="236">
        <f t="shared" si="51"/>
        <v>3.5091421003389502</v>
      </c>
      <c r="R70" s="92">
        <f t="shared" si="9"/>
        <v>1.939718407516567E-2</v>
      </c>
    </row>
    <row r="71" spans="1:18" ht="20.100000000000001" customHeight="1" x14ac:dyDescent="0.25">
      <c r="A71" s="57" t="s">
        <v>144</v>
      </c>
      <c r="B71" s="25">
        <v>11381.02</v>
      </c>
      <c r="C71" s="223">
        <v>10772.82</v>
      </c>
      <c r="D71" s="4">
        <f t="shared" si="52"/>
        <v>0.10187460217191871</v>
      </c>
      <c r="E71" s="229">
        <f t="shared" si="53"/>
        <v>9.9208702294786358E-2</v>
      </c>
      <c r="F71" s="102">
        <f t="shared" si="47"/>
        <v>-5.3439849855285437E-2</v>
      </c>
      <c r="G71" s="83">
        <f t="shared" si="48"/>
        <v>-2.6168444541589543E-2</v>
      </c>
      <c r="I71" s="25">
        <v>4083.8169999999996</v>
      </c>
      <c r="J71" s="223">
        <v>4279.3429999999998</v>
      </c>
      <c r="K71" s="31">
        <f t="shared" si="54"/>
        <v>0.10935912653383111</v>
      </c>
      <c r="L71" s="229">
        <f t="shared" si="55"/>
        <v>0.11537570682177047</v>
      </c>
      <c r="M71" s="102">
        <f t="shared" si="49"/>
        <v>4.787824723781705E-2</v>
      </c>
      <c r="N71" s="83">
        <f t="shared" si="50"/>
        <v>5.5016718573351844E-2</v>
      </c>
      <c r="P71" s="62">
        <f t="shared" si="51"/>
        <v>3.5882697684390323</v>
      </c>
      <c r="Q71" s="236">
        <f t="shared" si="51"/>
        <v>3.9723517147784886</v>
      </c>
      <c r="R71" s="92">
        <f t="shared" si="9"/>
        <v>0.10703820256706603</v>
      </c>
    </row>
    <row r="72" spans="1:18" ht="20.100000000000001" customHeight="1" x14ac:dyDescent="0.25">
      <c r="A72" s="57" t="s">
        <v>145</v>
      </c>
      <c r="B72" s="25">
        <v>4668.8500000000004</v>
      </c>
      <c r="C72" s="223">
        <v>4255.8500000000004</v>
      </c>
      <c r="D72" s="4">
        <f t="shared" si="52"/>
        <v>4.1792144847330265E-2</v>
      </c>
      <c r="E72" s="229">
        <f t="shared" si="53"/>
        <v>3.9192834899428985E-2</v>
      </c>
      <c r="F72" s="102">
        <f t="shared" si="47"/>
        <v>-8.8458614005590241E-2</v>
      </c>
      <c r="G72" s="83">
        <f t="shared" si="48"/>
        <v>-6.219613655620565E-2</v>
      </c>
      <c r="I72" s="25">
        <v>1672.4970000000001</v>
      </c>
      <c r="J72" s="223">
        <v>1902.588</v>
      </c>
      <c r="K72" s="31">
        <f t="shared" si="54"/>
        <v>4.4787220154686891E-2</v>
      </c>
      <c r="L72" s="229">
        <f t="shared" si="55"/>
        <v>5.129582631974549E-2</v>
      </c>
      <c r="M72" s="102">
        <f t="shared" si="49"/>
        <v>0.13757334093872808</v>
      </c>
      <c r="N72" s="83">
        <f t="shared" si="50"/>
        <v>0.14532284304716972</v>
      </c>
      <c r="P72" s="62">
        <f t="shared" si="51"/>
        <v>3.5822461634021225</v>
      </c>
      <c r="Q72" s="236">
        <f t="shared" si="51"/>
        <v>4.4705241021182598</v>
      </c>
      <c r="R72" s="92">
        <f t="shared" ref="R72:R75" si="56">(Q72-P72)/P72</f>
        <v>0.24796674996576001</v>
      </c>
    </row>
    <row r="73" spans="1:18" ht="20.100000000000001" customHeight="1" x14ac:dyDescent="0.25">
      <c r="A73" s="57" t="s">
        <v>142</v>
      </c>
      <c r="B73" s="25">
        <v>5476.0100000000011</v>
      </c>
      <c r="C73" s="223">
        <v>4794.1600000000008</v>
      </c>
      <c r="D73" s="4">
        <f t="shared" si="52"/>
        <v>4.9017253307651568E-2</v>
      </c>
      <c r="E73" s="229">
        <f t="shared" si="53"/>
        <v>4.4150221779772895E-2</v>
      </c>
      <c r="F73" s="102">
        <f t="shared" si="47"/>
        <v>-0.12451584273951294</v>
      </c>
      <c r="G73" s="83">
        <f t="shared" si="48"/>
        <v>-9.9292212424292065E-2</v>
      </c>
      <c r="I73" s="25">
        <v>2290.8429999999994</v>
      </c>
      <c r="J73" s="223">
        <v>1798.3359999999998</v>
      </c>
      <c r="K73" s="31">
        <f t="shared" si="54"/>
        <v>6.1345694360482171E-2</v>
      </c>
      <c r="L73" s="229">
        <f t="shared" si="55"/>
        <v>4.848507985993069E-2</v>
      </c>
      <c r="M73" s="102">
        <f t="shared" si="49"/>
        <v>-0.2149894165597554</v>
      </c>
      <c r="N73" s="83">
        <f t="shared" si="50"/>
        <v>-0.20964168120715029</v>
      </c>
      <c r="P73" s="62">
        <f t="shared" si="51"/>
        <v>4.1834163925924148</v>
      </c>
      <c r="Q73" s="236">
        <f t="shared" si="51"/>
        <v>3.7510971682213352</v>
      </c>
      <c r="R73" s="92">
        <f t="shared" si="56"/>
        <v>-0.10334118906656968</v>
      </c>
    </row>
    <row r="74" spans="1:18" ht="20.100000000000001" customHeight="1" x14ac:dyDescent="0.25">
      <c r="A74" s="57" t="s">
        <v>147</v>
      </c>
      <c r="B74" s="25">
        <v>3192.0000000000009</v>
      </c>
      <c r="C74" s="223">
        <v>2551.3000000000006</v>
      </c>
      <c r="D74" s="4">
        <f t="shared" si="52"/>
        <v>2.8572459246426471E-2</v>
      </c>
      <c r="E74" s="229">
        <f t="shared" si="53"/>
        <v>2.3495348679796794E-2</v>
      </c>
      <c r="F74" s="102">
        <f t="shared" si="47"/>
        <v>-0.20072055137844613</v>
      </c>
      <c r="G74" s="83">
        <f t="shared" si="48"/>
        <v>-0.17769245982089082</v>
      </c>
      <c r="I74" s="25">
        <v>1136.894</v>
      </c>
      <c r="J74" s="223">
        <v>876.84099999999978</v>
      </c>
      <c r="K74" s="31">
        <f t="shared" si="54"/>
        <v>3.0444492199712524E-2</v>
      </c>
      <c r="L74" s="229">
        <f t="shared" si="55"/>
        <v>2.3640579908015789E-2</v>
      </c>
      <c r="M74" s="102">
        <f t="shared" si="49"/>
        <v>-0.22873988252202951</v>
      </c>
      <c r="N74" s="83">
        <f t="shared" si="50"/>
        <v>-0.22348581960453856</v>
      </c>
      <c r="P74" s="62">
        <f t="shared" si="51"/>
        <v>3.5616979949874676</v>
      </c>
      <c r="Q74" s="236">
        <f t="shared" si="51"/>
        <v>3.436840042331359</v>
      </c>
      <c r="R74" s="92">
        <f t="shared" si="56"/>
        <v>-3.5055738255131877E-2</v>
      </c>
    </row>
    <row r="75" spans="1:18" ht="20.100000000000001" customHeight="1" x14ac:dyDescent="0.25">
      <c r="A75" s="57" t="s">
        <v>177</v>
      </c>
      <c r="B75" s="25">
        <v>1567.7299999999996</v>
      </c>
      <c r="C75" s="223">
        <v>1354.52</v>
      </c>
      <c r="D75" s="4">
        <f t="shared" si="52"/>
        <v>1.4033177172431122E-2</v>
      </c>
      <c r="E75" s="229">
        <f t="shared" si="53"/>
        <v>1.2474001369403185E-2</v>
      </c>
      <c r="F75" s="102">
        <f t="shared" si="47"/>
        <v>-0.13599918353287851</v>
      </c>
      <c r="G75" s="83">
        <f t="shared" si="48"/>
        <v>-0.111106400487198</v>
      </c>
      <c r="I75" s="25">
        <v>949.66800000000023</v>
      </c>
      <c r="J75" s="223">
        <v>757.96500000000015</v>
      </c>
      <c r="K75" s="31">
        <f t="shared" si="54"/>
        <v>2.5430831738329693E-2</v>
      </c>
      <c r="L75" s="229">
        <f t="shared" si="55"/>
        <v>2.0435554621623754E-2</v>
      </c>
      <c r="M75" s="102">
        <f t="shared" si="49"/>
        <v>-0.20186317744727636</v>
      </c>
      <c r="N75" s="83">
        <f t="shared" si="50"/>
        <v>-0.19642602208629262</v>
      </c>
      <c r="P75" s="62">
        <f t="shared" si="51"/>
        <v>6.0575992039445605</v>
      </c>
      <c r="Q75" s="236">
        <f t="shared" si="51"/>
        <v>5.5958199214481894</v>
      </c>
      <c r="R75" s="92">
        <f t="shared" si="56"/>
        <v>-7.6231402400421561E-2</v>
      </c>
    </row>
    <row r="76" spans="1:18" ht="20.100000000000001" customHeight="1" x14ac:dyDescent="0.25">
      <c r="A76" s="57" t="s">
        <v>146</v>
      </c>
      <c r="B76" s="25">
        <v>1032.53</v>
      </c>
      <c r="C76" s="223">
        <v>2442.8100000000004</v>
      </c>
      <c r="D76" s="4">
        <f t="shared" si="52"/>
        <v>9.2424565619400739E-3</v>
      </c>
      <c r="E76" s="229">
        <f t="shared" si="53"/>
        <v>2.2496246113155802E-2</v>
      </c>
      <c r="F76" s="102">
        <f t="shared" ref="F76:F81" si="57">(C76-B76)/B76</f>
        <v>1.3658489341714046</v>
      </c>
      <c r="G76" s="83">
        <f t="shared" ref="G76:G81" si="58">(E76-D76)/D76</f>
        <v>1.4340115598480714</v>
      </c>
      <c r="I76" s="25">
        <v>238.55700000000004</v>
      </c>
      <c r="J76" s="223">
        <v>679.48699999999997</v>
      </c>
      <c r="K76" s="31">
        <f t="shared" si="54"/>
        <v>6.3882356012845715E-3</v>
      </c>
      <c r="L76" s="229">
        <f t="shared" si="55"/>
        <v>1.8319703024787765E-2</v>
      </c>
      <c r="M76" s="102">
        <f t="shared" ref="M76:M81" si="59">(J76-I76)/I76</f>
        <v>1.8483213655436641</v>
      </c>
      <c r="N76" s="83">
        <f t="shared" ref="N76:N81" si="60">(L76-K76)/K76</f>
        <v>1.8677250133204177</v>
      </c>
      <c r="P76" s="62">
        <f t="shared" ref="P76:P81" si="61">(I76/B76)*10</f>
        <v>2.3104122882628113</v>
      </c>
      <c r="Q76" s="236">
        <f t="shared" ref="Q76:Q81" si="62">(J76/C76)*10</f>
        <v>2.7815794105968124</v>
      </c>
      <c r="R76" s="92">
        <f t="shared" ref="R76:R81" si="63">(Q76-P76)/P76</f>
        <v>0.20393205348135918</v>
      </c>
    </row>
    <row r="77" spans="1:18" ht="20.100000000000001" customHeight="1" x14ac:dyDescent="0.25">
      <c r="A77" s="57" t="s">
        <v>148</v>
      </c>
      <c r="B77" s="25">
        <v>2313.4299999999998</v>
      </c>
      <c r="C77" s="223">
        <v>2248.5700000000006</v>
      </c>
      <c r="D77" s="4">
        <f t="shared" si="52"/>
        <v>2.0708140474455003E-2</v>
      </c>
      <c r="E77" s="229">
        <f t="shared" si="53"/>
        <v>2.070745744558879E-2</v>
      </c>
      <c r="F77" s="102">
        <f t="shared" si="57"/>
        <v>-2.8036292431583936E-2</v>
      </c>
      <c r="G77" s="83">
        <f t="shared" si="58"/>
        <v>-3.2983592469608346E-5</v>
      </c>
      <c r="I77" s="25">
        <v>677.65699999999981</v>
      </c>
      <c r="J77" s="223">
        <v>633.2650000000001</v>
      </c>
      <c r="K77" s="31">
        <f t="shared" si="54"/>
        <v>1.8146743012612068E-2</v>
      </c>
      <c r="L77" s="229">
        <f t="shared" si="55"/>
        <v>1.7073508008235958E-2</v>
      </c>
      <c r="M77" s="102">
        <f t="shared" si="59"/>
        <v>-6.5508066765339587E-2</v>
      </c>
      <c r="N77" s="83">
        <f t="shared" si="60"/>
        <v>-5.914201813681972E-2</v>
      </c>
      <c r="P77" s="62">
        <f t="shared" si="61"/>
        <v>2.92923062292786</v>
      </c>
      <c r="Q77" s="236">
        <f t="shared" si="62"/>
        <v>2.8163010268748581</v>
      </c>
      <c r="R77" s="92">
        <f t="shared" si="63"/>
        <v>-3.8552647636916057E-2</v>
      </c>
    </row>
    <row r="78" spans="1:18" ht="20.100000000000001" customHeight="1" x14ac:dyDescent="0.25">
      <c r="A78" s="57" t="s">
        <v>149</v>
      </c>
      <c r="B78" s="25">
        <v>203.57999999999998</v>
      </c>
      <c r="C78" s="223">
        <v>282.59999999999997</v>
      </c>
      <c r="D78" s="4">
        <f t="shared" si="52"/>
        <v>1.8222998914121237E-3</v>
      </c>
      <c r="E78" s="229">
        <f t="shared" si="53"/>
        <v>2.6025106952967396E-3</v>
      </c>
      <c r="F78" s="102">
        <f t="shared" si="57"/>
        <v>0.38815207780725014</v>
      </c>
      <c r="G78" s="83">
        <f t="shared" si="58"/>
        <v>0.42814621652642504</v>
      </c>
      <c r="I78" s="25">
        <v>399.93900000000008</v>
      </c>
      <c r="J78" s="223">
        <v>501.47499999999991</v>
      </c>
      <c r="K78" s="31">
        <f t="shared" si="54"/>
        <v>1.0709828502798703E-2</v>
      </c>
      <c r="L78" s="229">
        <f t="shared" si="55"/>
        <v>1.3520307341208062E-2</v>
      </c>
      <c r="M78" s="102">
        <f t="shared" si="59"/>
        <v>0.25387871650426641</v>
      </c>
      <c r="N78" s="83">
        <f t="shared" si="60"/>
        <v>0.26242052687164152</v>
      </c>
      <c r="P78" s="62">
        <f t="shared" si="61"/>
        <v>19.645299145299152</v>
      </c>
      <c r="Q78" s="236">
        <f t="shared" si="62"/>
        <v>17.745046001415428</v>
      </c>
      <c r="R78" s="92">
        <f t="shared" si="63"/>
        <v>-9.6728134798518869E-2</v>
      </c>
    </row>
    <row r="79" spans="1:18" ht="20.100000000000001" customHeight="1" x14ac:dyDescent="0.25">
      <c r="A79" s="57" t="s">
        <v>192</v>
      </c>
      <c r="B79" s="25">
        <v>1720.4099999999999</v>
      </c>
      <c r="C79" s="223">
        <v>1435.56</v>
      </c>
      <c r="D79" s="4">
        <f t="shared" si="52"/>
        <v>1.5399857334631749E-2</v>
      </c>
      <c r="E79" s="229">
        <f t="shared" si="53"/>
        <v>1.3220312292074266E-2</v>
      </c>
      <c r="F79" s="102">
        <f t="shared" si="57"/>
        <v>-0.16557099761103455</v>
      </c>
      <c r="G79" s="83">
        <f t="shared" si="58"/>
        <v>-0.14153021000110466</v>
      </c>
      <c r="I79" s="25">
        <v>411.14</v>
      </c>
      <c r="J79" s="223">
        <v>340.70399999999995</v>
      </c>
      <c r="K79" s="31">
        <f t="shared" si="54"/>
        <v>1.100977621747481E-2</v>
      </c>
      <c r="L79" s="229">
        <f t="shared" si="55"/>
        <v>9.1857476292516119E-3</v>
      </c>
      <c r="M79" s="102">
        <f t="shared" si="59"/>
        <v>-0.17131877219438643</v>
      </c>
      <c r="N79" s="83">
        <f t="shared" si="60"/>
        <v>-0.16567353887975345</v>
      </c>
      <c r="P79" s="62">
        <f t="shared" si="61"/>
        <v>2.3897791805441724</v>
      </c>
      <c r="Q79" s="236">
        <f t="shared" si="62"/>
        <v>2.3733177296664714</v>
      </c>
      <c r="R79" s="92">
        <f t="shared" si="63"/>
        <v>-6.888272779224984E-3</v>
      </c>
    </row>
    <row r="80" spans="1:18" ht="20.100000000000001" customHeight="1" x14ac:dyDescent="0.25">
      <c r="A80" s="57" t="s">
        <v>152</v>
      </c>
      <c r="B80" s="25">
        <v>883.2600000000001</v>
      </c>
      <c r="C80" s="223">
        <v>941</v>
      </c>
      <c r="D80" s="4">
        <f t="shared" si="52"/>
        <v>7.9063002362151132E-3</v>
      </c>
      <c r="E80" s="229">
        <f t="shared" si="53"/>
        <v>8.6658264836313951E-3</v>
      </c>
      <c r="F80" s="102">
        <f t="shared" si="57"/>
        <v>6.5371464800851264E-2</v>
      </c>
      <c r="G80" s="83">
        <f t="shared" si="58"/>
        <v>9.6065950536161349E-2</v>
      </c>
      <c r="I80" s="25">
        <v>183.178</v>
      </c>
      <c r="J80" s="223">
        <v>166.68599999999998</v>
      </c>
      <c r="K80" s="31">
        <f t="shared" si="54"/>
        <v>4.905260465935206E-3</v>
      </c>
      <c r="L80" s="229">
        <f t="shared" si="55"/>
        <v>4.4940344971865142E-3</v>
      </c>
      <c r="M80" s="102">
        <f t="shared" si="59"/>
        <v>-9.0032645841749664E-2</v>
      </c>
      <c r="N80" s="83">
        <f t="shared" si="60"/>
        <v>-8.3833666245547694E-2</v>
      </c>
      <c r="P80" s="62">
        <f t="shared" si="61"/>
        <v>2.0738853791635528</v>
      </c>
      <c r="Q80" s="236">
        <f t="shared" si="62"/>
        <v>1.7713708820403822</v>
      </c>
      <c r="R80" s="92">
        <f t="shared" si="63"/>
        <v>-0.14586847477809109</v>
      </c>
    </row>
    <row r="81" spans="1:18" ht="20.100000000000001" customHeight="1" x14ac:dyDescent="0.25">
      <c r="A81" s="57" t="s">
        <v>153</v>
      </c>
      <c r="B81" s="25">
        <v>318.97000000000003</v>
      </c>
      <c r="C81" s="223">
        <v>383.36</v>
      </c>
      <c r="D81" s="4">
        <f t="shared" si="52"/>
        <v>2.8551871321530857E-3</v>
      </c>
      <c r="E81" s="229">
        <f t="shared" si="53"/>
        <v>3.5304263982624141E-3</v>
      </c>
      <c r="F81" s="102">
        <f t="shared" si="57"/>
        <v>0.20186851428033978</v>
      </c>
      <c r="G81" s="83">
        <f t="shared" si="58"/>
        <v>0.23649562527978088</v>
      </c>
      <c r="I81" s="25">
        <v>154.262</v>
      </c>
      <c r="J81" s="223">
        <v>157.55299999999997</v>
      </c>
      <c r="K81" s="31">
        <f t="shared" si="54"/>
        <v>4.1309288779007129E-3</v>
      </c>
      <c r="L81" s="229">
        <f t="shared" si="55"/>
        <v>4.2477989581322173E-3</v>
      </c>
      <c r="M81" s="102">
        <f t="shared" si="59"/>
        <v>2.1333834644954482E-2</v>
      </c>
      <c r="N81" s="83">
        <f t="shared" si="60"/>
        <v>2.829147721635342E-2</v>
      </c>
      <c r="P81" s="62">
        <f t="shared" si="61"/>
        <v>4.8362541931843115</v>
      </c>
      <c r="Q81" s="236">
        <f t="shared" si="62"/>
        <v>4.1097923622704498</v>
      </c>
      <c r="R81" s="92">
        <f t="shared" si="63"/>
        <v>-0.15021167248356335</v>
      </c>
    </row>
    <row r="82" spans="1:18" ht="20.100000000000001" customHeight="1" x14ac:dyDescent="0.25">
      <c r="A82" s="57" t="s">
        <v>157</v>
      </c>
      <c r="B82" s="25">
        <v>239.10999999999999</v>
      </c>
      <c r="C82" s="223">
        <v>520.37</v>
      </c>
      <c r="D82" s="4">
        <f t="shared" si="52"/>
        <v>2.1403385746907992E-3</v>
      </c>
      <c r="E82" s="229">
        <f t="shared" si="53"/>
        <v>4.7921744179460881E-3</v>
      </c>
      <c r="F82" s="102">
        <f t="shared" ref="F82:F93" si="64">(C82-B82)/B82</f>
        <v>1.1762787001798336</v>
      </c>
      <c r="G82" s="83">
        <f t="shared" ref="G82:G93" si="65">(E82-D82)/D82</f>
        <v>1.2389796056628015</v>
      </c>
      <c r="I82" s="25">
        <v>63.486000000000004</v>
      </c>
      <c r="J82" s="223">
        <v>133.047</v>
      </c>
      <c r="K82" s="31">
        <f t="shared" si="54"/>
        <v>1.7000696914496421E-3</v>
      </c>
      <c r="L82" s="229">
        <f t="shared" si="55"/>
        <v>3.5870907439567463E-3</v>
      </c>
      <c r="M82" s="102">
        <f t="shared" ref="M82:M93" si="66">(J82-I82)/I82</f>
        <v>1.095690388432095</v>
      </c>
      <c r="N82" s="83">
        <f t="shared" ref="N82:N93" si="67">(L82-K82)/K82</f>
        <v>1.109966880768311</v>
      </c>
      <c r="P82" s="62">
        <f t="shared" ref="P82:P93" si="68">(I82/B82)*10</f>
        <v>2.6550959809292793</v>
      </c>
      <c r="Q82" s="236">
        <f t="shared" ref="Q82:Q93" si="69">(J82/C82)*10</f>
        <v>2.556776908738013</v>
      </c>
      <c r="R82" s="92">
        <f t="shared" ref="R82:R93" si="70">(Q82-P82)/P82</f>
        <v>-3.7030326925075914E-2</v>
      </c>
    </row>
    <row r="83" spans="1:18" ht="20.100000000000001" customHeight="1" x14ac:dyDescent="0.25">
      <c r="A83" s="57" t="s">
        <v>154</v>
      </c>
      <c r="B83" s="25">
        <v>776.2600000000001</v>
      </c>
      <c r="C83" s="223">
        <v>469.1</v>
      </c>
      <c r="D83" s="4">
        <f t="shared" si="52"/>
        <v>6.9485141649846521E-3</v>
      </c>
      <c r="E83" s="229">
        <f t="shared" si="53"/>
        <v>4.3200204075148647E-3</v>
      </c>
      <c r="F83" s="102">
        <f t="shared" si="64"/>
        <v>-0.3956921649962642</v>
      </c>
      <c r="G83" s="83">
        <f t="shared" si="65"/>
        <v>-0.37828141312792346</v>
      </c>
      <c r="I83" s="25">
        <v>330.517</v>
      </c>
      <c r="J83" s="223">
        <v>132.1</v>
      </c>
      <c r="K83" s="31">
        <f t="shared" si="54"/>
        <v>8.8508007152578727E-3</v>
      </c>
      <c r="L83" s="229">
        <f t="shared" si="55"/>
        <v>3.5615586016722375E-3</v>
      </c>
      <c r="M83" s="102">
        <f t="shared" si="66"/>
        <v>-0.60032313012643834</v>
      </c>
      <c r="N83" s="83">
        <f t="shared" si="67"/>
        <v>-0.59760040743743381</v>
      </c>
      <c r="P83" s="62">
        <f t="shared" si="68"/>
        <v>4.2578131038569547</v>
      </c>
      <c r="Q83" s="236">
        <f t="shared" si="69"/>
        <v>2.8160306970795137</v>
      </c>
      <c r="R83" s="92">
        <f t="shared" si="70"/>
        <v>-0.33862040714548919</v>
      </c>
    </row>
    <row r="84" spans="1:18" ht="20.100000000000001" customHeight="1" x14ac:dyDescent="0.25">
      <c r="A84" s="57" t="s">
        <v>180</v>
      </c>
      <c r="B84" s="25">
        <v>13.370000000000001</v>
      </c>
      <c r="C84" s="223">
        <v>84.56</v>
      </c>
      <c r="D84" s="4">
        <f t="shared" si="52"/>
        <v>1.1967850254533892E-4</v>
      </c>
      <c r="E84" s="229">
        <f t="shared" si="53"/>
        <v>7.7872719177031957E-4</v>
      </c>
      <c r="F84" s="102">
        <f t="shared" si="64"/>
        <v>5.3246073298429311</v>
      </c>
      <c r="G84" s="83">
        <f t="shared" si="65"/>
        <v>5.5068259980551399</v>
      </c>
      <c r="I84" s="25">
        <v>7.3640000000000008</v>
      </c>
      <c r="J84" s="223">
        <v>99.567999999999998</v>
      </c>
      <c r="K84" s="31">
        <f t="shared" si="54"/>
        <v>1.9719801543387777E-4</v>
      </c>
      <c r="L84" s="229">
        <f t="shared" si="55"/>
        <v>2.6844607634466415E-3</v>
      </c>
      <c r="M84" s="102">
        <f t="shared" si="66"/>
        <v>12.520912547528514</v>
      </c>
      <c r="N84" s="83">
        <f t="shared" si="67"/>
        <v>12.613021193647686</v>
      </c>
      <c r="P84" s="62">
        <f t="shared" si="68"/>
        <v>5.507853403141362</v>
      </c>
      <c r="Q84" s="236">
        <f t="shared" si="69"/>
        <v>11.774834437086092</v>
      </c>
      <c r="R84" s="92">
        <f t="shared" si="70"/>
        <v>1.1378264044519424</v>
      </c>
    </row>
    <row r="85" spans="1:18" ht="20.100000000000001" customHeight="1" x14ac:dyDescent="0.25">
      <c r="A85" s="57" t="s">
        <v>150</v>
      </c>
      <c r="B85" s="25">
        <v>284.97999999999996</v>
      </c>
      <c r="C85" s="223">
        <v>425.83999999999992</v>
      </c>
      <c r="D85" s="4">
        <f t="shared" si="52"/>
        <v>2.5509334072827731E-3</v>
      </c>
      <c r="E85" s="229">
        <f t="shared" si="53"/>
        <v>3.9216318276191209E-3</v>
      </c>
      <c r="F85" s="102">
        <f t="shared" si="64"/>
        <v>0.49428030037195586</v>
      </c>
      <c r="G85" s="83">
        <f t="shared" si="65"/>
        <v>0.53733210613145765</v>
      </c>
      <c r="I85" s="25">
        <v>78.219999999999985</v>
      </c>
      <c r="J85" s="223">
        <v>95.681999999999974</v>
      </c>
      <c r="K85" s="31">
        <f t="shared" si="54"/>
        <v>2.0946263942474082E-3</v>
      </c>
      <c r="L85" s="229">
        <f t="shared" si="55"/>
        <v>2.5796900085178118E-3</v>
      </c>
      <c r="M85" s="102">
        <f t="shared" si="66"/>
        <v>0.22324213756072606</v>
      </c>
      <c r="N85" s="83">
        <f t="shared" si="67"/>
        <v>0.23157524205870864</v>
      </c>
      <c r="P85" s="62">
        <f t="shared" si="68"/>
        <v>2.7447540178258123</v>
      </c>
      <c r="Q85" s="236">
        <f t="shared" si="69"/>
        <v>2.2469002442231822</v>
      </c>
      <c r="R85" s="92">
        <f t="shared" si="70"/>
        <v>-0.18138374891495462</v>
      </c>
    </row>
    <row r="86" spans="1:18" ht="20.100000000000001" customHeight="1" x14ac:dyDescent="0.25">
      <c r="A86" s="57" t="s">
        <v>206</v>
      </c>
      <c r="B86" s="25">
        <v>234.66</v>
      </c>
      <c r="C86" s="223">
        <v>481.84</v>
      </c>
      <c r="D86" s="4">
        <f t="shared" si="52"/>
        <v>2.1005054156536447E-3</v>
      </c>
      <c r="E86" s="229">
        <f t="shared" si="53"/>
        <v>4.4373451996524453E-3</v>
      </c>
      <c r="F86" s="102">
        <f t="shared" si="64"/>
        <v>1.0533537884598994</v>
      </c>
      <c r="G86" s="83">
        <f t="shared" si="65"/>
        <v>1.1125130964118997</v>
      </c>
      <c r="I86" s="25">
        <v>54.548000000000009</v>
      </c>
      <c r="J86" s="223">
        <v>93.072000000000003</v>
      </c>
      <c r="K86" s="31">
        <f t="shared" si="54"/>
        <v>1.4607220730427982E-3</v>
      </c>
      <c r="L86" s="229">
        <f t="shared" si="55"/>
        <v>2.5093215910283006E-3</v>
      </c>
      <c r="M86" s="102">
        <f t="shared" si="66"/>
        <v>0.70624037544914553</v>
      </c>
      <c r="N86" s="83">
        <f t="shared" si="67"/>
        <v>0.71786381361458296</v>
      </c>
      <c r="P86" s="62">
        <f t="shared" si="68"/>
        <v>2.3245546748487178</v>
      </c>
      <c r="Q86" s="236">
        <f t="shared" si="69"/>
        <v>1.9315955503901709</v>
      </c>
      <c r="R86" s="92">
        <f t="shared" si="70"/>
        <v>-0.16904705607069478</v>
      </c>
    </row>
    <row r="87" spans="1:18" ht="20.100000000000001" customHeight="1" x14ac:dyDescent="0.25">
      <c r="A87" s="57" t="s">
        <v>191</v>
      </c>
      <c r="B87" s="25">
        <v>441.58000000000004</v>
      </c>
      <c r="C87" s="223">
        <v>249.55</v>
      </c>
      <c r="D87" s="4">
        <f t="shared" si="52"/>
        <v>3.9527025545228692E-3</v>
      </c>
      <c r="E87" s="229">
        <f t="shared" si="53"/>
        <v>2.2981477141235012E-3</v>
      </c>
      <c r="F87" s="102">
        <f t="shared" si="64"/>
        <v>-0.4348702386883464</v>
      </c>
      <c r="G87" s="83">
        <f t="shared" si="65"/>
        <v>-0.41858824881881085</v>
      </c>
      <c r="I87" s="25">
        <v>168.92300000000003</v>
      </c>
      <c r="J87" s="223">
        <v>87.748000000000005</v>
      </c>
      <c r="K87" s="31">
        <f t="shared" si="54"/>
        <v>4.523530738883343E-3</v>
      </c>
      <c r="L87" s="229">
        <f t="shared" si="55"/>
        <v>2.3657808037814954E-3</v>
      </c>
      <c r="M87" s="102">
        <f t="shared" si="66"/>
        <v>-0.48054439004753652</v>
      </c>
      <c r="N87" s="83">
        <f t="shared" si="67"/>
        <v>-0.47700569746421118</v>
      </c>
      <c r="P87" s="62">
        <f t="shared" si="68"/>
        <v>3.8254223470265867</v>
      </c>
      <c r="Q87" s="236">
        <f t="shared" si="69"/>
        <v>3.5162492486475654</v>
      </c>
      <c r="R87" s="92">
        <f t="shared" si="70"/>
        <v>-8.0820644188303675E-2</v>
      </c>
    </row>
    <row r="88" spans="1:18" ht="20.100000000000001" customHeight="1" x14ac:dyDescent="0.25">
      <c r="A88" s="57" t="s">
        <v>155</v>
      </c>
      <c r="B88" s="25">
        <v>116.43</v>
      </c>
      <c r="C88" s="223">
        <v>132.34</v>
      </c>
      <c r="D88" s="4">
        <f t="shared" si="52"/>
        <v>1.042196563302454E-3</v>
      </c>
      <c r="E88" s="229">
        <f t="shared" si="53"/>
        <v>1.2187412081230381E-3</v>
      </c>
      <c r="F88" s="102">
        <f t="shared" si="64"/>
        <v>0.1366486300781585</v>
      </c>
      <c r="G88" s="83">
        <f t="shared" si="65"/>
        <v>0.16939668680268852</v>
      </c>
      <c r="I88" s="25">
        <v>64.58</v>
      </c>
      <c r="J88" s="223">
        <v>85.739000000000004</v>
      </c>
      <c r="K88" s="31">
        <f t="shared" si="54"/>
        <v>1.7293655400217036E-3</v>
      </c>
      <c r="L88" s="229">
        <f t="shared" si="55"/>
        <v>2.3116159950702193E-3</v>
      </c>
      <c r="M88" s="102">
        <f t="shared" si="66"/>
        <v>0.32764013626509764</v>
      </c>
      <c r="N88" s="83">
        <f t="shared" si="67"/>
        <v>0.33668443228099038</v>
      </c>
      <c r="P88" s="62">
        <f t="shared" si="68"/>
        <v>5.5466804088293387</v>
      </c>
      <c r="Q88" s="236">
        <f t="shared" si="69"/>
        <v>6.4786912498110922</v>
      </c>
      <c r="R88" s="92">
        <f t="shared" si="70"/>
        <v>0.16803038435352366</v>
      </c>
    </row>
    <row r="89" spans="1:18" ht="20.100000000000001" customHeight="1" x14ac:dyDescent="0.25">
      <c r="A89" s="57" t="s">
        <v>204</v>
      </c>
      <c r="B89" s="25">
        <v>76</v>
      </c>
      <c r="C89" s="223">
        <v>132.22</v>
      </c>
      <c r="D89" s="4">
        <f t="shared" si="52"/>
        <v>6.8029664872443956E-4</v>
      </c>
      <c r="E89" s="229">
        <f t="shared" si="53"/>
        <v>1.2176361080401094E-3</v>
      </c>
      <c r="F89" s="102">
        <f t="shared" si="64"/>
        <v>0.73973684210526314</v>
      </c>
      <c r="G89" s="83">
        <f t="shared" si="65"/>
        <v>0.78986051206217867</v>
      </c>
      <c r="I89" s="25">
        <v>29.114000000000001</v>
      </c>
      <c r="J89" s="223">
        <v>78.591999999999985</v>
      </c>
      <c r="K89" s="31">
        <f t="shared" si="54"/>
        <v>7.7963376172486651E-4</v>
      </c>
      <c r="L89" s="229">
        <f t="shared" si="55"/>
        <v>2.1189251598987468E-3</v>
      </c>
      <c r="M89" s="102">
        <f t="shared" si="66"/>
        <v>1.6994573057635494</v>
      </c>
      <c r="N89" s="83">
        <f t="shared" si="67"/>
        <v>1.7178468454352513</v>
      </c>
      <c r="P89" s="62">
        <f t="shared" si="68"/>
        <v>3.8307894736842107</v>
      </c>
      <c r="Q89" s="236">
        <f t="shared" si="69"/>
        <v>5.9440326728180288</v>
      </c>
      <c r="R89" s="92">
        <f t="shared" si="70"/>
        <v>0.55164691603410787</v>
      </c>
    </row>
    <row r="90" spans="1:18" ht="20.100000000000001" customHeight="1" x14ac:dyDescent="0.25">
      <c r="A90" s="57" t="s">
        <v>197</v>
      </c>
      <c r="B90" s="25">
        <v>272.40999999999997</v>
      </c>
      <c r="C90" s="223">
        <v>339.03</v>
      </c>
      <c r="D90" s="4">
        <f t="shared" si="52"/>
        <v>2.4384159220924282E-3</v>
      </c>
      <c r="E90" s="229">
        <f t="shared" si="53"/>
        <v>3.1221840092938912E-3</v>
      </c>
      <c r="F90" s="102">
        <f t="shared" si="64"/>
        <v>0.24455783561543268</v>
      </c>
      <c r="G90" s="83">
        <f t="shared" si="65"/>
        <v>0.28041487139516175</v>
      </c>
      <c r="I90" s="25">
        <v>79.941000000000003</v>
      </c>
      <c r="J90" s="223">
        <v>65.108999999999995</v>
      </c>
      <c r="K90" s="31">
        <f t="shared" si="54"/>
        <v>2.1407124595056522E-3</v>
      </c>
      <c r="L90" s="229">
        <f t="shared" si="55"/>
        <v>1.7554089250285973E-3</v>
      </c>
      <c r="M90" s="102">
        <f t="shared" si="66"/>
        <v>-0.18553683341464339</v>
      </c>
      <c r="N90" s="83">
        <f t="shared" si="67"/>
        <v>-0.1799884579389199</v>
      </c>
      <c r="P90" s="62">
        <f t="shared" si="68"/>
        <v>2.9345838992694837</v>
      </c>
      <c r="Q90" s="236">
        <f t="shared" si="69"/>
        <v>1.9204495177417926</v>
      </c>
      <c r="R90" s="92">
        <f t="shared" si="70"/>
        <v>-0.34558029906050503</v>
      </c>
    </row>
    <row r="91" spans="1:18" ht="20.100000000000001" customHeight="1" x14ac:dyDescent="0.25">
      <c r="A91" s="57" t="s">
        <v>205</v>
      </c>
      <c r="B91" s="25">
        <v>255.76</v>
      </c>
      <c r="C91" s="223">
        <v>63.64</v>
      </c>
      <c r="D91" s="4">
        <f t="shared" si="52"/>
        <v>2.2893772483916141E-3</v>
      </c>
      <c r="E91" s="229">
        <f t="shared" si="53"/>
        <v>5.8607141064644206E-4</v>
      </c>
      <c r="F91" s="102">
        <f t="shared" si="64"/>
        <v>-0.75117297466374733</v>
      </c>
      <c r="G91" s="83">
        <f t="shared" si="65"/>
        <v>-0.74400400324665483</v>
      </c>
      <c r="I91" s="25">
        <v>69.192999999999998</v>
      </c>
      <c r="J91" s="223">
        <v>60.825999999999993</v>
      </c>
      <c r="K91" s="31">
        <f t="shared" si="54"/>
        <v>1.8528954755453969E-3</v>
      </c>
      <c r="L91" s="229">
        <f t="shared" si="55"/>
        <v>1.639934621539103E-3</v>
      </c>
      <c r="M91" s="102">
        <f t="shared" si="66"/>
        <v>-0.12092263668290151</v>
      </c>
      <c r="N91" s="83">
        <f t="shared" si="67"/>
        <v>-0.11493408927646566</v>
      </c>
      <c r="P91" s="62">
        <f t="shared" si="68"/>
        <v>2.7053878636221458</v>
      </c>
      <c r="Q91" s="236">
        <f t="shared" si="69"/>
        <v>9.5578252671275923</v>
      </c>
      <c r="R91" s="92">
        <f t="shared" si="70"/>
        <v>2.5328853934943605</v>
      </c>
    </row>
    <row r="92" spans="1:18" ht="20.100000000000001" customHeight="1" x14ac:dyDescent="0.25">
      <c r="A92" s="57" t="s">
        <v>195</v>
      </c>
      <c r="B92" s="25">
        <v>292.91000000000003</v>
      </c>
      <c r="C92" s="223">
        <v>212.42</v>
      </c>
      <c r="D92" s="4">
        <f t="shared" si="52"/>
        <v>2.6219169918141527E-3</v>
      </c>
      <c r="E92" s="229">
        <f t="shared" si="53"/>
        <v>1.9562113301306917E-3</v>
      </c>
      <c r="F92" s="102">
        <f t="shared" si="64"/>
        <v>-0.27479430541804661</v>
      </c>
      <c r="G92" s="83">
        <f t="shared" si="65"/>
        <v>-0.25390035754825596</v>
      </c>
      <c r="I92" s="25">
        <v>61.578999999999994</v>
      </c>
      <c r="J92" s="223">
        <v>49.834999999999994</v>
      </c>
      <c r="K92" s="31">
        <f t="shared" si="54"/>
        <v>1.649002796361048E-3</v>
      </c>
      <c r="L92" s="229">
        <f t="shared" si="55"/>
        <v>1.3436053967777134E-3</v>
      </c>
      <c r="M92" s="102">
        <f t="shared" si="66"/>
        <v>-0.19071436691079752</v>
      </c>
      <c r="N92" s="83">
        <f t="shared" si="67"/>
        <v>-0.18520126239765816</v>
      </c>
      <c r="P92" s="62">
        <f t="shared" si="68"/>
        <v>2.1023181181933013</v>
      </c>
      <c r="Q92" s="236">
        <f t="shared" si="69"/>
        <v>2.3460596930609166</v>
      </c>
      <c r="R92" s="92">
        <f t="shared" si="70"/>
        <v>0.11593943502569579</v>
      </c>
    </row>
    <row r="93" spans="1:18" ht="20.100000000000001" customHeight="1" x14ac:dyDescent="0.25">
      <c r="A93" s="57" t="s">
        <v>151</v>
      </c>
      <c r="B93" s="25">
        <v>659.03</v>
      </c>
      <c r="C93" s="223">
        <v>137.55000000000001</v>
      </c>
      <c r="D93" s="4">
        <f t="shared" si="52"/>
        <v>5.8991565843272021E-3</v>
      </c>
      <c r="E93" s="229">
        <f t="shared" si="53"/>
        <v>1.2667209700568528E-3</v>
      </c>
      <c r="F93" s="102">
        <f t="shared" si="64"/>
        <v>-0.79128416005341184</v>
      </c>
      <c r="G93" s="83">
        <f t="shared" si="65"/>
        <v>-0.78527083457620706</v>
      </c>
      <c r="I93" s="25">
        <v>86.143000000000001</v>
      </c>
      <c r="J93" s="223">
        <v>41.061</v>
      </c>
      <c r="K93" s="31">
        <f t="shared" si="54"/>
        <v>2.30679367782734E-3</v>
      </c>
      <c r="L93" s="229">
        <f t="shared" si="55"/>
        <v>1.1070488852631623E-3</v>
      </c>
      <c r="M93" s="102">
        <f t="shared" si="66"/>
        <v>-0.52333909894013442</v>
      </c>
      <c r="N93" s="83">
        <f t="shared" si="67"/>
        <v>-0.52009193717496249</v>
      </c>
      <c r="P93" s="62">
        <f t="shared" si="68"/>
        <v>1.3071180371151541</v>
      </c>
      <c r="Q93" s="236">
        <f t="shared" si="69"/>
        <v>2.9851690294438384</v>
      </c>
      <c r="R93" s="92">
        <f t="shared" si="70"/>
        <v>1.2837792339184528</v>
      </c>
    </row>
    <row r="94" spans="1:18" ht="20.100000000000001" customHeight="1" x14ac:dyDescent="0.25">
      <c r="A94" s="57" t="s">
        <v>210</v>
      </c>
      <c r="B94" s="25">
        <v>122.33999999999999</v>
      </c>
      <c r="C94" s="223">
        <v>90.31</v>
      </c>
      <c r="D94" s="4">
        <f t="shared" si="52"/>
        <v>1.0950985790124728E-3</v>
      </c>
      <c r="E94" s="229">
        <f t="shared" si="53"/>
        <v>8.3167990407731279E-4</v>
      </c>
      <c r="F94" s="102">
        <f t="shared" ref="F94" si="71">(C94-B94)/B94</f>
        <v>-0.26181134543076662</v>
      </c>
      <c r="G94" s="83">
        <f t="shared" ref="G94" si="72">(E94-D94)/D94</f>
        <v>-0.24054334466647115</v>
      </c>
      <c r="I94" s="25">
        <v>101.946</v>
      </c>
      <c r="J94" s="223">
        <v>38.814</v>
      </c>
      <c r="K94" s="31">
        <f t="shared" si="54"/>
        <v>2.7299767628221213E-3</v>
      </c>
      <c r="L94" s="229">
        <f t="shared" si="55"/>
        <v>1.046467339631387E-3</v>
      </c>
      <c r="M94" s="102">
        <f t="shared" ref="M94" si="73">(J94-I94)/I94</f>
        <v>-0.61926902477782353</v>
      </c>
      <c r="N94" s="83">
        <f t="shared" ref="N94" si="74">(L94-K94)/K94</f>
        <v>-0.61667536739411721</v>
      </c>
      <c r="P94" s="62">
        <f t="shared" ref="P94" si="75">(I94/B94)*10</f>
        <v>8.3330063756743513</v>
      </c>
      <c r="Q94" s="236">
        <f t="shared" ref="Q94" si="76">(J94/C94)*10</f>
        <v>4.2978629166205291</v>
      </c>
      <c r="R94" s="92">
        <f t="shared" ref="R94" si="77">(Q94-P94)/P94</f>
        <v>-0.48423621405513168</v>
      </c>
    </row>
    <row r="95" spans="1:18" ht="20.100000000000001" customHeight="1" thickBot="1" x14ac:dyDescent="0.3">
      <c r="A95" s="14" t="s">
        <v>18</v>
      </c>
      <c r="B95" s="25">
        <f>B96-SUM(B68:B94)</f>
        <v>1076.7499999999854</v>
      </c>
      <c r="C95" s="223">
        <f>C96-SUM(C68:C94)</f>
        <v>1088.6399999999994</v>
      </c>
      <c r="D95" s="4">
        <f t="shared" si="52"/>
        <v>9.6382817962372414E-3</v>
      </c>
      <c r="E95" s="229">
        <f t="shared" si="53"/>
        <v>1.0025467952327817E-2</v>
      </c>
      <c r="F95" s="102">
        <f>(C95-B95)/B95</f>
        <v>1.1042488971454963E-2</v>
      </c>
      <c r="G95" s="83">
        <f>(E95-D95)/D95</f>
        <v>4.0171699092854091E-2</v>
      </c>
      <c r="I95" s="25">
        <f>I96-SUM(I68:I94)</f>
        <v>405.21800000000803</v>
      </c>
      <c r="J95" s="223">
        <f>J96-SUM(J68:J94)</f>
        <v>421.30800000003364</v>
      </c>
      <c r="K95" s="31">
        <f t="shared" si="54"/>
        <v>1.0851193022553865E-2</v>
      </c>
      <c r="L95" s="229">
        <f t="shared" si="55"/>
        <v>1.1358918481101037E-2</v>
      </c>
      <c r="M95" s="102">
        <f>(J95-I95)/I95</f>
        <v>3.9707021899385742E-2</v>
      </c>
      <c r="N95" s="83">
        <f>(L95-K95)/K95</f>
        <v>4.6789828315824789E-2</v>
      </c>
      <c r="P95" s="62">
        <f t="shared" si="51"/>
        <v>3.7633433944742372</v>
      </c>
      <c r="Q95" s="236">
        <f t="shared" si="51"/>
        <v>3.8700396825399936</v>
      </c>
      <c r="R95" s="92">
        <f>(Q95-P95)/P95</f>
        <v>2.8351462219052329E-2</v>
      </c>
    </row>
    <row r="96" spans="1:18" ht="26.25" customHeight="1" thickBot="1" x14ac:dyDescent="0.3">
      <c r="A96" s="18" t="s">
        <v>19</v>
      </c>
      <c r="B96" s="23">
        <v>111715.96999999996</v>
      </c>
      <c r="C96" s="242">
        <v>108587.45000000001</v>
      </c>
      <c r="D96" s="20">
        <f>SUM(D68:D95)</f>
        <v>1.0000000000000002</v>
      </c>
      <c r="E96" s="243">
        <f>SUM(E68:E95)</f>
        <v>0.99999999999999978</v>
      </c>
      <c r="F96" s="103">
        <f>(C96-B96)/B96</f>
        <v>-2.8004232519307195E-2</v>
      </c>
      <c r="G96" s="99">
        <v>0</v>
      </c>
      <c r="H96" s="2"/>
      <c r="I96" s="23">
        <v>37343.17500000001</v>
      </c>
      <c r="J96" s="242">
        <v>37090.503000000019</v>
      </c>
      <c r="K96" s="30">
        <f t="shared" si="54"/>
        <v>1</v>
      </c>
      <c r="L96" s="243">
        <f t="shared" si="55"/>
        <v>1</v>
      </c>
      <c r="M96" s="103">
        <f>(J96-I96)/I96</f>
        <v>-6.7662163166359399E-3</v>
      </c>
      <c r="N96" s="99">
        <f>(L96-K96)/K96</f>
        <v>0</v>
      </c>
      <c r="O96" s="2"/>
      <c r="P96" s="56">
        <f t="shared" si="51"/>
        <v>3.342689053319774</v>
      </c>
      <c r="Q96" s="250">
        <f t="shared" si="51"/>
        <v>3.41572649509681</v>
      </c>
      <c r="R96" s="98">
        <f>(Q96-P96)/P96</f>
        <v>2.1849906052284263E-2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F27:F31 R28:R32 M28:M32 R57:R61 K57:M61 F51:F58 D68:E93 K68:L9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pageSetUpPr fitToPage="1"/>
  </sheetPr>
  <dimension ref="A1:U19"/>
  <sheetViews>
    <sheetView showGridLines="0" workbookViewId="0">
      <selection activeCell="L7" sqref="L7:M1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109</v>
      </c>
      <c r="B1" s="6"/>
    </row>
    <row r="3" spans="1:21" ht="15.75" thickBot="1" x14ac:dyDescent="0.3"/>
    <row r="4" spans="1:21" x14ac:dyDescent="0.25">
      <c r="A4" s="388" t="s">
        <v>17</v>
      </c>
      <c r="B4" s="410"/>
      <c r="C4" s="410"/>
      <c r="D4" s="410"/>
      <c r="E4" s="413" t="s">
        <v>1</v>
      </c>
      <c r="F4" s="414"/>
      <c r="G4" s="408" t="s">
        <v>13</v>
      </c>
      <c r="H4" s="408"/>
      <c r="I4" s="421" t="s">
        <v>137</v>
      </c>
      <c r="J4" s="409"/>
      <c r="L4" s="415" t="s">
        <v>20</v>
      </c>
      <c r="M4" s="408"/>
      <c r="N4" s="406" t="s">
        <v>13</v>
      </c>
      <c r="O4" s="407"/>
      <c r="P4" s="422" t="s">
        <v>137</v>
      </c>
      <c r="Q4" s="409"/>
      <c r="R4"/>
      <c r="S4" s="419" t="s">
        <v>23</v>
      </c>
      <c r="T4" s="408"/>
      <c r="U4" s="208" t="s">
        <v>0</v>
      </c>
    </row>
    <row r="5" spans="1:21" x14ac:dyDescent="0.25">
      <c r="A5" s="411"/>
      <c r="B5" s="412"/>
      <c r="C5" s="412"/>
      <c r="D5" s="412"/>
      <c r="E5" s="416" t="s">
        <v>222</v>
      </c>
      <c r="F5" s="417"/>
      <c r="G5" s="404" t="str">
        <f>E5</f>
        <v>jan.-abril</v>
      </c>
      <c r="H5" s="404"/>
      <c r="I5" s="416" t="str">
        <f>G5</f>
        <v>jan.-abril</v>
      </c>
      <c r="J5" s="405"/>
      <c r="L5" s="418" t="str">
        <f>E5</f>
        <v>jan.-abril</v>
      </c>
      <c r="M5" s="404"/>
      <c r="N5" s="402" t="str">
        <f>E5</f>
        <v>jan.-abril</v>
      </c>
      <c r="O5" s="403"/>
      <c r="P5" s="404" t="str">
        <f>E5</f>
        <v>jan.-abril</v>
      </c>
      <c r="Q5" s="405"/>
      <c r="R5"/>
      <c r="S5" s="418" t="str">
        <f>E5</f>
        <v>jan.-abril</v>
      </c>
      <c r="T5" s="417"/>
      <c r="U5" s="209" t="s">
        <v>135</v>
      </c>
    </row>
    <row r="6" spans="1:21" ht="15.75" thickBot="1" x14ac:dyDescent="0.3">
      <c r="A6" s="389"/>
      <c r="B6" s="420"/>
      <c r="C6" s="420"/>
      <c r="D6" s="420"/>
      <c r="E6" s="148">
        <v>2018</v>
      </c>
      <c r="F6" s="241">
        <v>2019</v>
      </c>
      <c r="G6" s="292">
        <f>E6</f>
        <v>2018</v>
      </c>
      <c r="H6" s="219">
        <f>F6</f>
        <v>2019</v>
      </c>
      <c r="I6" s="221" t="s">
        <v>1</v>
      </c>
      <c r="J6" s="222" t="s">
        <v>15</v>
      </c>
      <c r="L6" s="291">
        <f>E6</f>
        <v>2018</v>
      </c>
      <c r="M6" s="220">
        <f>F6</f>
        <v>2019</v>
      </c>
      <c r="N6" s="218">
        <f>G6</f>
        <v>2018</v>
      </c>
      <c r="O6" s="219">
        <f>H6</f>
        <v>2019</v>
      </c>
      <c r="P6" s="217">
        <v>1000</v>
      </c>
      <c r="Q6" s="222" t="s">
        <v>15</v>
      </c>
      <c r="R6"/>
      <c r="S6" s="291">
        <f>E6</f>
        <v>2018</v>
      </c>
      <c r="T6" s="220">
        <f>F6</f>
        <v>2019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61413.609999999979</v>
      </c>
      <c r="F7" s="242">
        <v>63485.859999999986</v>
      </c>
      <c r="G7" s="20">
        <f>E7/E15</f>
        <v>0.37326120251113848</v>
      </c>
      <c r="H7" s="243">
        <f>F7/F15</f>
        <v>0.37536687720274126</v>
      </c>
      <c r="I7" s="153">
        <f t="shared" ref="I7:I18" si="0">(F7-E7)/E7</f>
        <v>3.3742520591119915E-2</v>
      </c>
      <c r="J7" s="99">
        <f t="shared" ref="J7:J18" si="1">(H7-G7)/G7</f>
        <v>5.6412900066674931E-3</v>
      </c>
      <c r="K7" s="12"/>
      <c r="L7" s="23">
        <v>14845.580999999998</v>
      </c>
      <c r="M7" s="242">
        <v>15304.450999999995</v>
      </c>
      <c r="N7" s="20">
        <f>L7/L15</f>
        <v>0.3554728926191103</v>
      </c>
      <c r="O7" s="243">
        <f>M7/M15</f>
        <v>0.36064337787523254</v>
      </c>
      <c r="P7" s="153">
        <f t="shared" ref="P7:P18" si="2">(M7-L7)/L7</f>
        <v>3.0909534628519909E-2</v>
      </c>
      <c r="Q7" s="99">
        <f t="shared" ref="Q7:Q18" si="3">(O7-N7)/N7</f>
        <v>1.4545371429101962E-2</v>
      </c>
      <c r="R7" s="67"/>
      <c r="S7" s="331">
        <f>(L7/E7)*10</f>
        <v>2.4173112442014082</v>
      </c>
      <c r="T7" s="332">
        <f>(M7/F7)*10</f>
        <v>2.410686568631188</v>
      </c>
      <c r="U7" s="95">
        <f>(T7-S7)/S7</f>
        <v>-2.7405141088518476E-3</v>
      </c>
    </row>
    <row r="8" spans="1:21" s="9" customFormat="1" ht="24" customHeight="1" x14ac:dyDescent="0.25">
      <c r="A8" s="73"/>
      <c r="B8" s="300" t="s">
        <v>36</v>
      </c>
      <c r="C8" s="300"/>
      <c r="D8" s="301"/>
      <c r="E8" s="303">
        <v>49087.659999999982</v>
      </c>
      <c r="F8" s="304">
        <v>52435.059999999983</v>
      </c>
      <c r="G8" s="305">
        <f>E8/E7</f>
        <v>0.7992961169356434</v>
      </c>
      <c r="H8" s="306">
        <f>F8/F7</f>
        <v>0.8259328927732883</v>
      </c>
      <c r="I8" s="315">
        <f t="shared" si="0"/>
        <v>6.8192291097192298E-2</v>
      </c>
      <c r="J8" s="314">
        <f t="shared" si="1"/>
        <v>3.3325291182153459E-2</v>
      </c>
      <c r="K8" s="5"/>
      <c r="L8" s="303">
        <v>12666.471999999998</v>
      </c>
      <c r="M8" s="304">
        <v>13315.314999999995</v>
      </c>
      <c r="N8" s="318">
        <f>L8/L7</f>
        <v>0.85321497353320153</v>
      </c>
      <c r="O8" s="306">
        <f>M8/M7</f>
        <v>0.87002892165161616</v>
      </c>
      <c r="P8" s="313">
        <f t="shared" si="2"/>
        <v>5.1225234619394981E-2</v>
      </c>
      <c r="Q8" s="314">
        <f t="shared" si="3"/>
        <v>1.970657881071557E-2</v>
      </c>
      <c r="R8" s="72"/>
      <c r="S8" s="333">
        <f t="shared" ref="S8:T18" si="4">(L8/E8)*10</f>
        <v>2.5803780420578208</v>
      </c>
      <c r="T8" s="334">
        <f t="shared" si="4"/>
        <v>2.5393915826548112</v>
      </c>
      <c r="U8" s="307">
        <f t="shared" ref="U8:U18" si="5">(T8-S8)/S8</f>
        <v>-1.588389714025135E-2</v>
      </c>
    </row>
    <row r="9" spans="1:21" ht="24" customHeight="1" x14ac:dyDescent="0.25">
      <c r="A9" s="14"/>
      <c r="B9" s="1" t="s">
        <v>40</v>
      </c>
      <c r="D9" s="1"/>
      <c r="E9" s="25">
        <v>12322.969999999996</v>
      </c>
      <c r="F9" s="223">
        <v>10733.580000000002</v>
      </c>
      <c r="G9" s="4">
        <f>E9/E7</f>
        <v>0.20065535961816933</v>
      </c>
      <c r="H9" s="229">
        <f>F9/F7</f>
        <v>0.1690704040238252</v>
      </c>
      <c r="I9" s="311">
        <f t="shared" si="0"/>
        <v>-0.12897783570032179</v>
      </c>
      <c r="J9" s="312">
        <f t="shared" si="1"/>
        <v>-0.15740898052485469</v>
      </c>
      <c r="K9" s="1"/>
      <c r="L9" s="25">
        <v>2178.5279999999998</v>
      </c>
      <c r="M9" s="223">
        <v>1945.5709999999999</v>
      </c>
      <c r="N9" s="4">
        <f>L9/L7</f>
        <v>0.14674589024168203</v>
      </c>
      <c r="O9" s="229">
        <f>M9/M7</f>
        <v>0.12712452083384113</v>
      </c>
      <c r="P9" s="311">
        <f t="shared" si="2"/>
        <v>-0.10693321361947145</v>
      </c>
      <c r="Q9" s="312">
        <f t="shared" si="3"/>
        <v>-0.13370983933877559</v>
      </c>
      <c r="R9" s="8"/>
      <c r="S9" s="333">
        <f t="shared" si="4"/>
        <v>1.7678595338623728</v>
      </c>
      <c r="T9" s="334">
        <f t="shared" si="4"/>
        <v>1.8126021327460173</v>
      </c>
      <c r="U9" s="307">
        <f t="shared" si="5"/>
        <v>2.5308910593078663E-2</v>
      </c>
    </row>
    <row r="10" spans="1:21" ht="24" customHeight="1" thickBot="1" x14ac:dyDescent="0.3">
      <c r="A10" s="14"/>
      <c r="B10" s="1" t="s">
        <v>39</v>
      </c>
      <c r="D10" s="1"/>
      <c r="E10" s="25">
        <v>2.98</v>
      </c>
      <c r="F10" s="223">
        <v>317.21999999999997</v>
      </c>
      <c r="G10" s="4">
        <f>E10/E7</f>
        <v>4.8523446187253949E-5</v>
      </c>
      <c r="H10" s="229">
        <f>F10/F7</f>
        <v>4.9967032028864385E-3</v>
      </c>
      <c r="I10" s="316">
        <f t="shared" si="0"/>
        <v>105.44966442953019</v>
      </c>
      <c r="J10" s="309">
        <f t="shared" si="1"/>
        <v>101.97502744557669</v>
      </c>
      <c r="K10" s="1"/>
      <c r="L10" s="25">
        <v>0.58099999999999996</v>
      </c>
      <c r="M10" s="223">
        <v>43.565000000000005</v>
      </c>
      <c r="N10" s="4">
        <f>L10/L7</f>
        <v>3.9136225116416799E-5</v>
      </c>
      <c r="O10" s="229">
        <f>M10/M7</f>
        <v>2.8465575145426658E-3</v>
      </c>
      <c r="P10" s="317">
        <f t="shared" si="2"/>
        <v>73.982788296041321</v>
      </c>
      <c r="Q10" s="312">
        <f t="shared" si="3"/>
        <v>71.734595788815525</v>
      </c>
      <c r="R10" s="8"/>
      <c r="S10" s="333">
        <f t="shared" si="4"/>
        <v>1.9496644295302012</v>
      </c>
      <c r="T10" s="334">
        <f t="shared" si="4"/>
        <v>1.3733371161969612</v>
      </c>
      <c r="U10" s="307">
        <f t="shared" si="5"/>
        <v>-0.29560333799192007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103118.92000000004</v>
      </c>
      <c r="F11" s="242">
        <v>105644.30000000002</v>
      </c>
      <c r="G11" s="20">
        <f>E11/E15</f>
        <v>0.62673879748886152</v>
      </c>
      <c r="H11" s="243">
        <f>F11/F15</f>
        <v>0.62463312279725869</v>
      </c>
      <c r="I11" s="153">
        <f t="shared" si="0"/>
        <v>2.4489977203019334E-2</v>
      </c>
      <c r="J11" s="99">
        <f t="shared" si="1"/>
        <v>-3.3597324755377934E-3</v>
      </c>
      <c r="K11" s="12"/>
      <c r="L11" s="23">
        <v>26917.325000000008</v>
      </c>
      <c r="M11" s="242">
        <v>27132.072</v>
      </c>
      <c r="N11" s="20">
        <f>L11/L15</f>
        <v>0.64452710738088981</v>
      </c>
      <c r="O11" s="243">
        <f>M11/M15</f>
        <v>0.63935662212476752</v>
      </c>
      <c r="P11" s="153">
        <f t="shared" si="2"/>
        <v>7.9780215901837214E-3</v>
      </c>
      <c r="Q11" s="99">
        <f t="shared" si="3"/>
        <v>-8.0221377765369029E-3</v>
      </c>
      <c r="R11" s="8"/>
      <c r="S11" s="335">
        <f t="shared" si="4"/>
        <v>2.6103187465500994</v>
      </c>
      <c r="T11" s="336">
        <f t="shared" si="4"/>
        <v>2.5682476006750954</v>
      </c>
      <c r="U11" s="98">
        <f t="shared" si="5"/>
        <v>-1.6117244658571655E-2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91345.030000000042</v>
      </c>
      <c r="F12" s="225">
        <v>92804.85</v>
      </c>
      <c r="G12" s="74">
        <f>E12/E11</f>
        <v>0.88582221380906634</v>
      </c>
      <c r="H12" s="231">
        <f>F12/F11</f>
        <v>0.87846528397651358</v>
      </c>
      <c r="I12" s="315">
        <f t="shared" si="0"/>
        <v>1.5981383989911249E-2</v>
      </c>
      <c r="J12" s="314">
        <f t="shared" si="1"/>
        <v>-8.3051990770447118E-3</v>
      </c>
      <c r="K12" s="5"/>
      <c r="L12" s="42">
        <v>25187.29800000001</v>
      </c>
      <c r="M12" s="225">
        <v>25317.896000000001</v>
      </c>
      <c r="N12" s="74">
        <f>L12/L11</f>
        <v>0.93572812305829056</v>
      </c>
      <c r="O12" s="231">
        <f>M12/M11</f>
        <v>0.93313536835668132</v>
      </c>
      <c r="P12" s="315">
        <f t="shared" si="2"/>
        <v>5.1850738415843891E-3</v>
      </c>
      <c r="Q12" s="314">
        <f t="shared" si="3"/>
        <v>-2.7708419120023942E-3</v>
      </c>
      <c r="R12" s="72"/>
      <c r="S12" s="333">
        <f t="shared" si="4"/>
        <v>2.7573802318527889</v>
      </c>
      <c r="T12" s="334">
        <f t="shared" si="4"/>
        <v>2.7280789743208462</v>
      </c>
      <c r="U12" s="307">
        <f t="shared" si="5"/>
        <v>-1.0626484223488485E-2</v>
      </c>
    </row>
    <row r="13" spans="1:21" ht="24" customHeight="1" x14ac:dyDescent="0.25">
      <c r="A13" s="14"/>
      <c r="B13" s="5" t="s">
        <v>40</v>
      </c>
      <c r="D13" s="5"/>
      <c r="E13" s="273">
        <v>9660.61</v>
      </c>
      <c r="F13" s="269">
        <v>10015.879999999999</v>
      </c>
      <c r="G13" s="261">
        <f>E13/E11</f>
        <v>9.3684165815545742E-2</v>
      </c>
      <c r="H13" s="272">
        <f>F13/F11</f>
        <v>9.4807575988482079E-2</v>
      </c>
      <c r="I13" s="311">
        <f t="shared" si="0"/>
        <v>3.6775110474390187E-2</v>
      </c>
      <c r="J13" s="312">
        <f t="shared" si="1"/>
        <v>1.1991462625052494E-2</v>
      </c>
      <c r="K13" s="321"/>
      <c r="L13" s="273">
        <v>1503.904</v>
      </c>
      <c r="M13" s="269">
        <v>1544.8770000000002</v>
      </c>
      <c r="N13" s="261">
        <f>L13/L11</f>
        <v>5.5871227917335752E-2</v>
      </c>
      <c r="O13" s="272">
        <f>M13/M11</f>
        <v>5.6939145672324623E-2</v>
      </c>
      <c r="P13" s="311">
        <f t="shared" si="2"/>
        <v>2.7244425176075192E-2</v>
      </c>
      <c r="Q13" s="312">
        <f t="shared" si="3"/>
        <v>1.9113912380248895E-2</v>
      </c>
      <c r="R13" s="322"/>
      <c r="S13" s="333">
        <f t="shared" si="4"/>
        <v>1.5567381355835708</v>
      </c>
      <c r="T13" s="334">
        <f t="shared" si="4"/>
        <v>1.5424276249316087</v>
      </c>
      <c r="U13" s="307">
        <f t="shared" si="5"/>
        <v>-9.192625480712301E-3</v>
      </c>
    </row>
    <row r="14" spans="1:21" ht="24" customHeight="1" thickBot="1" x14ac:dyDescent="0.3">
      <c r="A14" s="14"/>
      <c r="B14" s="1" t="s">
        <v>39</v>
      </c>
      <c r="D14" s="1"/>
      <c r="E14" s="273">
        <v>2113.2799999999988</v>
      </c>
      <c r="F14" s="269">
        <v>2823.5700000000006</v>
      </c>
      <c r="G14" s="261">
        <f>E14/E11</f>
        <v>2.049362037538793E-2</v>
      </c>
      <c r="H14" s="272">
        <f>F14/F11</f>
        <v>2.6727140035004256E-2</v>
      </c>
      <c r="I14" s="316">
        <f t="shared" si="0"/>
        <v>0.33610785130224208</v>
      </c>
      <c r="J14" s="309">
        <f t="shared" si="1"/>
        <v>0.30416878742921138</v>
      </c>
      <c r="K14" s="321"/>
      <c r="L14" s="273">
        <v>226.12299999999996</v>
      </c>
      <c r="M14" s="269">
        <v>269.29900000000004</v>
      </c>
      <c r="N14" s="261">
        <f>L14/L11</f>
        <v>8.4006490243737041E-3</v>
      </c>
      <c r="O14" s="272">
        <f>M14/M11</f>
        <v>9.925485970994033E-3</v>
      </c>
      <c r="P14" s="317">
        <f t="shared" si="2"/>
        <v>0.19094032893602189</v>
      </c>
      <c r="Q14" s="312">
        <f t="shared" si="3"/>
        <v>0.18151418327276331</v>
      </c>
      <c r="R14" s="322"/>
      <c r="S14" s="333">
        <f t="shared" si="4"/>
        <v>1.0700096532404606</v>
      </c>
      <c r="T14" s="334">
        <f t="shared" si="4"/>
        <v>0.95375358145893308</v>
      </c>
      <c r="U14" s="307">
        <f t="shared" si="5"/>
        <v>-0.10864955416939738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f>E7+E11</f>
        <v>164532.53000000003</v>
      </c>
      <c r="F15" s="242">
        <f>F7+F11</f>
        <v>169130.16</v>
      </c>
      <c r="G15" s="20">
        <f>G7+G11</f>
        <v>1</v>
      </c>
      <c r="H15" s="243">
        <f>H7+H11</f>
        <v>1</v>
      </c>
      <c r="I15" s="153">
        <f t="shared" si="0"/>
        <v>2.7943592674348195E-2</v>
      </c>
      <c r="J15" s="99">
        <v>0</v>
      </c>
      <c r="K15" s="12"/>
      <c r="L15" s="23">
        <f>L7+L11</f>
        <v>41762.906000000003</v>
      </c>
      <c r="M15" s="242">
        <f>M7+M11</f>
        <v>42436.522999999994</v>
      </c>
      <c r="N15" s="20">
        <f>N7+N11</f>
        <v>1</v>
      </c>
      <c r="O15" s="243">
        <f>O7+O11</f>
        <v>1</v>
      </c>
      <c r="P15" s="153">
        <f t="shared" si="2"/>
        <v>1.6129552862053972E-2</v>
      </c>
      <c r="Q15" s="99">
        <v>0</v>
      </c>
      <c r="R15" s="8"/>
      <c r="S15" s="335">
        <f t="shared" si="4"/>
        <v>2.5382765341297553</v>
      </c>
      <c r="T15" s="336">
        <f t="shared" si="4"/>
        <v>2.509104408107933</v>
      </c>
      <c r="U15" s="98">
        <f t="shared" si="5"/>
        <v>-1.1492887252264621E-2</v>
      </c>
    </row>
    <row r="16" spans="1:21" s="68" customFormat="1" ht="24" customHeight="1" x14ac:dyDescent="0.25">
      <c r="A16" s="302"/>
      <c r="B16" s="300" t="s">
        <v>36</v>
      </c>
      <c r="C16" s="300"/>
      <c r="D16" s="301"/>
      <c r="E16" s="303">
        <f>E8+E12</f>
        <v>140432.69000000003</v>
      </c>
      <c r="F16" s="304">
        <f t="shared" ref="F16:F17" si="6">F8+F12</f>
        <v>145239.90999999997</v>
      </c>
      <c r="G16" s="305">
        <f>E16/E15</f>
        <v>0.85352537884149726</v>
      </c>
      <c r="H16" s="306">
        <f>F16/F15</f>
        <v>0.8587463643385661</v>
      </c>
      <c r="I16" s="313">
        <f t="shared" si="0"/>
        <v>3.4231488409144209E-2</v>
      </c>
      <c r="J16" s="314">
        <f t="shared" si="1"/>
        <v>6.1169657358699321E-3</v>
      </c>
      <c r="K16" s="5"/>
      <c r="L16" s="303">
        <f t="shared" ref="L16:M18" si="7">L8+L12</f>
        <v>37853.770000000004</v>
      </c>
      <c r="M16" s="304">
        <f t="shared" si="7"/>
        <v>38633.210999999996</v>
      </c>
      <c r="N16" s="318">
        <f>L16/L15</f>
        <v>0.90639693511749397</v>
      </c>
      <c r="O16" s="306">
        <f>M16/M15</f>
        <v>0.91037644625126335</v>
      </c>
      <c r="P16" s="313">
        <f t="shared" si="2"/>
        <v>2.0590842074646502E-2</v>
      </c>
      <c r="Q16" s="314">
        <f t="shared" si="3"/>
        <v>4.3904728486902061E-3</v>
      </c>
      <c r="R16" s="72"/>
      <c r="S16" s="333">
        <f t="shared" si="4"/>
        <v>2.6955098560029005</v>
      </c>
      <c r="T16" s="334">
        <f t="shared" si="4"/>
        <v>2.6599583406516847</v>
      </c>
      <c r="U16" s="307">
        <f t="shared" si="5"/>
        <v>-1.3189161698682936E-2</v>
      </c>
    </row>
    <row r="17" spans="1:21" ht="24" customHeight="1" x14ac:dyDescent="0.25">
      <c r="A17" s="14"/>
      <c r="B17" s="5" t="s">
        <v>40</v>
      </c>
      <c r="C17" s="5"/>
      <c r="D17" s="323"/>
      <c r="E17" s="273">
        <f>E9+E13</f>
        <v>21983.579999999994</v>
      </c>
      <c r="F17" s="269">
        <f t="shared" si="6"/>
        <v>20749.46</v>
      </c>
      <c r="G17" s="310">
        <f>E17/E15</f>
        <v>0.13361236224836506</v>
      </c>
      <c r="H17" s="272">
        <f>F17/F15</f>
        <v>0.122683381840353</v>
      </c>
      <c r="I17" s="311">
        <f t="shared" si="0"/>
        <v>-5.6138263194620515E-2</v>
      </c>
      <c r="J17" s="312">
        <f t="shared" si="1"/>
        <v>-8.1796176821548494E-2</v>
      </c>
      <c r="K17" s="321"/>
      <c r="L17" s="273">
        <f t="shared" si="7"/>
        <v>3682.4319999999998</v>
      </c>
      <c r="M17" s="269">
        <f t="shared" si="7"/>
        <v>3490.4480000000003</v>
      </c>
      <c r="N17" s="74">
        <f>L17/L15</f>
        <v>8.8174706999556013E-2</v>
      </c>
      <c r="O17" s="231">
        <f>M17/M15</f>
        <v>8.2251036448014389E-2</v>
      </c>
      <c r="P17" s="311">
        <f t="shared" si="2"/>
        <v>-5.2135110709444051E-2</v>
      </c>
      <c r="Q17" s="312">
        <f t="shared" si="3"/>
        <v>-6.7181063063486576E-2</v>
      </c>
      <c r="R17" s="322"/>
      <c r="S17" s="333">
        <f t="shared" si="4"/>
        <v>1.6750829482732117</v>
      </c>
      <c r="T17" s="334">
        <f t="shared" si="4"/>
        <v>1.6821873918646559</v>
      </c>
      <c r="U17" s="307">
        <f t="shared" si="5"/>
        <v>4.241248828165782E-3</v>
      </c>
    </row>
    <row r="18" spans="1:21" ht="24" customHeight="1" thickBot="1" x14ac:dyDescent="0.3">
      <c r="A18" s="15"/>
      <c r="B18" s="324" t="s">
        <v>39</v>
      </c>
      <c r="C18" s="324"/>
      <c r="D18" s="325"/>
      <c r="E18" s="326">
        <f>E10+E14</f>
        <v>2116.2599999999989</v>
      </c>
      <c r="F18" s="327">
        <f>F10+F14</f>
        <v>3140.7900000000004</v>
      </c>
      <c r="G18" s="328">
        <f>E18/E15</f>
        <v>1.2862258910137701E-2</v>
      </c>
      <c r="H18" s="329">
        <f>F18/F15</f>
        <v>1.8570253821080761E-2</v>
      </c>
      <c r="I18" s="308">
        <f t="shared" si="0"/>
        <v>0.48412293385500937</v>
      </c>
      <c r="J18" s="309">
        <f t="shared" si="1"/>
        <v>0.44377857348557687</v>
      </c>
      <c r="K18" s="321"/>
      <c r="L18" s="326">
        <f t="shared" si="7"/>
        <v>226.70399999999995</v>
      </c>
      <c r="M18" s="327">
        <f t="shared" si="7"/>
        <v>312.86400000000003</v>
      </c>
      <c r="N18" s="319">
        <f>L18/L15</f>
        <v>5.4283578829500021E-3</v>
      </c>
      <c r="O18" s="320">
        <f>M18/M15</f>
        <v>7.3725173007223067E-3</v>
      </c>
      <c r="P18" s="308">
        <f t="shared" si="2"/>
        <v>0.38005504975651111</v>
      </c>
      <c r="Q18" s="309">
        <f t="shared" si="3"/>
        <v>0.3581487182115865</v>
      </c>
      <c r="R18" s="322"/>
      <c r="S18" s="337">
        <f t="shared" si="4"/>
        <v>1.0712483343256503</v>
      </c>
      <c r="T18" s="338">
        <f t="shared" si="4"/>
        <v>0.99613154652173486</v>
      </c>
      <c r="U18" s="330">
        <f t="shared" si="5"/>
        <v>-7.0120797761801273E-2</v>
      </c>
    </row>
    <row r="19" spans="1:21" ht="6.75" customHeight="1" x14ac:dyDescent="0.25">
      <c r="S19" s="339"/>
      <c r="T19" s="339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pageSetUpPr fitToPage="1"/>
  </sheetPr>
  <dimension ref="A1:R96"/>
  <sheetViews>
    <sheetView showGridLines="0" workbookViewId="0">
      <selection activeCell="N92" sqref="N92"/>
    </sheetView>
  </sheetViews>
  <sheetFormatPr defaultRowHeight="15" x14ac:dyDescent="0.25"/>
  <cols>
    <col min="1" max="1" width="26.7109375" customWidth="1"/>
    <col min="6" max="6" width="11.42578125" customWidth="1"/>
    <col min="7" max="7" width="12.42578125" bestFit="1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35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140</v>
      </c>
      <c r="B7" s="59">
        <v>25517.049999999996</v>
      </c>
      <c r="C7" s="245">
        <v>26259.14</v>
      </c>
      <c r="D7" s="4">
        <f>B7/$B$33</f>
        <v>0.15508817618011464</v>
      </c>
      <c r="E7" s="247">
        <f>C7/$C$33</f>
        <v>0.15525994890562392</v>
      </c>
      <c r="F7" s="87">
        <f>(C7-B7)/B7</f>
        <v>2.9082123521331969E-2</v>
      </c>
      <c r="G7" s="101">
        <f>(E7-D7)/D7</f>
        <v>1.1075810531796227E-3</v>
      </c>
      <c r="I7" s="59">
        <v>6585.1329999999998</v>
      </c>
      <c r="J7" s="245">
        <v>6497.5319999999992</v>
      </c>
      <c r="K7" s="4">
        <f>I7/$I$33</f>
        <v>0.15767899388993664</v>
      </c>
      <c r="L7" s="247">
        <f>J7/$J$33</f>
        <v>0.15311179004934025</v>
      </c>
      <c r="M7" s="87">
        <f>(J7-I7)/I7</f>
        <v>-1.3302844452800052E-2</v>
      </c>
      <c r="N7" s="101">
        <f>(L7-K7)/K7</f>
        <v>-2.8965201565050558E-2</v>
      </c>
      <c r="P7" s="49">
        <f t="shared" ref="P7:Q33" si="0">(I7/B7)*10</f>
        <v>2.5806795848266164</v>
      </c>
      <c r="Q7" s="253">
        <f t="shared" si="0"/>
        <v>2.4743887271251075</v>
      </c>
      <c r="R7" s="104">
        <f>(Q7-P7)/P7</f>
        <v>-4.1187157958879311E-2</v>
      </c>
    </row>
    <row r="8" spans="1:18" ht="20.100000000000001" customHeight="1" x14ac:dyDescent="0.25">
      <c r="A8" s="14" t="s">
        <v>143</v>
      </c>
      <c r="B8" s="25">
        <v>20404.87</v>
      </c>
      <c r="C8" s="223">
        <v>18651.080000000002</v>
      </c>
      <c r="D8" s="4">
        <f t="shared" ref="D8:D32" si="1">B8/$B$33</f>
        <v>0.12401723841479857</v>
      </c>
      <c r="E8" s="229">
        <f t="shared" ref="E8:E32" si="2">C8/$C$33</f>
        <v>0.11027648764714704</v>
      </c>
      <c r="F8" s="87">
        <f t="shared" ref="F8:F33" si="3">(C8-B8)/B8</f>
        <v>-8.5949579683673422E-2</v>
      </c>
      <c r="G8" s="83">
        <f t="shared" ref="G8:G24" si="4">(E8-D8)/D8</f>
        <v>-0.11079710323570546</v>
      </c>
      <c r="I8" s="25">
        <v>5168.5569999999998</v>
      </c>
      <c r="J8" s="223">
        <v>4436.0210000000006</v>
      </c>
      <c r="K8" s="4">
        <f t="shared" ref="K8:K32" si="5">I8/$I$33</f>
        <v>0.1237595152023185</v>
      </c>
      <c r="L8" s="229">
        <f t="shared" ref="L8:L32" si="6">J8/$J$33</f>
        <v>0.10453309287379649</v>
      </c>
      <c r="M8" s="87">
        <f t="shared" ref="M8:M33" si="7">(J8-I8)/I8</f>
        <v>-0.14172930665174036</v>
      </c>
      <c r="N8" s="83">
        <f t="shared" ref="N8:N24" si="8">(L8-K8)/K8</f>
        <v>-0.15535308373736925</v>
      </c>
      <c r="P8" s="49">
        <f t="shared" si="0"/>
        <v>2.5330016804811795</v>
      </c>
      <c r="Q8" s="254">
        <f t="shared" si="0"/>
        <v>2.3784258069773978</v>
      </c>
      <c r="R8" s="92">
        <f t="shared" ref="R8:R71" si="9">(Q8-P8)/P8</f>
        <v>-6.1024781268371596E-2</v>
      </c>
    </row>
    <row r="9" spans="1:18" ht="20.100000000000001" customHeight="1" x14ac:dyDescent="0.25">
      <c r="A9" s="14" t="s">
        <v>141</v>
      </c>
      <c r="B9" s="25">
        <v>11658.289999999997</v>
      </c>
      <c r="C9" s="223">
        <v>12774.630000000001</v>
      </c>
      <c r="D9" s="4">
        <f t="shared" si="1"/>
        <v>7.0857051793952214E-2</v>
      </c>
      <c r="E9" s="229">
        <f t="shared" si="2"/>
        <v>7.5531354076647239E-2</v>
      </c>
      <c r="F9" s="87">
        <f t="shared" si="3"/>
        <v>9.5755037831449036E-2</v>
      </c>
      <c r="G9" s="83">
        <f t="shared" si="4"/>
        <v>6.5968060543749388E-2</v>
      </c>
      <c r="I9" s="25">
        <v>3342.5340000000001</v>
      </c>
      <c r="J9" s="223">
        <v>3557.2260000000006</v>
      </c>
      <c r="K9" s="4">
        <f t="shared" si="5"/>
        <v>8.0035953436765131E-2</v>
      </c>
      <c r="L9" s="229">
        <f t="shared" si="6"/>
        <v>8.3824633794809256E-2</v>
      </c>
      <c r="M9" s="87">
        <f t="shared" si="7"/>
        <v>6.4230311494213807E-2</v>
      </c>
      <c r="N9" s="83">
        <f t="shared" si="8"/>
        <v>4.7337230274110353E-2</v>
      </c>
      <c r="P9" s="49">
        <f t="shared" si="0"/>
        <v>2.867087711834241</v>
      </c>
      <c r="Q9" s="254">
        <f t="shared" si="0"/>
        <v>2.7846019806444495</v>
      </c>
      <c r="R9" s="92">
        <f t="shared" si="9"/>
        <v>-2.8769866666206963E-2</v>
      </c>
    </row>
    <row r="10" spans="1:18" ht="20.100000000000001" customHeight="1" x14ac:dyDescent="0.25">
      <c r="A10" s="14" t="s">
        <v>144</v>
      </c>
      <c r="B10" s="25">
        <v>9706.3799999999992</v>
      </c>
      <c r="C10" s="223">
        <v>11274.81</v>
      </c>
      <c r="D10" s="4">
        <f t="shared" si="1"/>
        <v>5.8993683498333123E-2</v>
      </c>
      <c r="E10" s="229">
        <f t="shared" si="2"/>
        <v>6.6663509335058865E-2</v>
      </c>
      <c r="F10" s="87">
        <f t="shared" si="3"/>
        <v>0.16158753314830043</v>
      </c>
      <c r="G10" s="83">
        <f t="shared" si="4"/>
        <v>0.13001096696975117</v>
      </c>
      <c r="I10" s="25">
        <v>2858.7640000000001</v>
      </c>
      <c r="J10" s="223">
        <v>3341.0750000000003</v>
      </c>
      <c r="K10" s="4">
        <f t="shared" si="5"/>
        <v>6.8452228875069174E-2</v>
      </c>
      <c r="L10" s="229">
        <f t="shared" si="6"/>
        <v>7.873112036063841E-2</v>
      </c>
      <c r="M10" s="87">
        <f t="shared" si="7"/>
        <v>0.16871312217447826</v>
      </c>
      <c r="N10" s="83">
        <f t="shared" si="8"/>
        <v>0.1501615309609427</v>
      </c>
      <c r="P10" s="49">
        <f t="shared" si="0"/>
        <v>2.9452422015210615</v>
      </c>
      <c r="Q10" s="254">
        <f t="shared" si="0"/>
        <v>2.9633093595368791</v>
      </c>
      <c r="R10" s="92">
        <f t="shared" si="9"/>
        <v>6.1343539103462753E-3</v>
      </c>
    </row>
    <row r="11" spans="1:18" ht="20.100000000000001" customHeight="1" x14ac:dyDescent="0.25">
      <c r="A11" s="14" t="s">
        <v>172</v>
      </c>
      <c r="B11" s="25">
        <v>12302.12</v>
      </c>
      <c r="C11" s="223">
        <v>13731.859999999997</v>
      </c>
      <c r="D11" s="4">
        <f t="shared" si="1"/>
        <v>7.4770138160520597E-2</v>
      </c>
      <c r="E11" s="229">
        <f t="shared" si="2"/>
        <v>8.1191077924836097E-2</v>
      </c>
      <c r="F11" s="87">
        <f t="shared" si="3"/>
        <v>0.11621899314914795</v>
      </c>
      <c r="G11" s="83">
        <f t="shared" si="4"/>
        <v>8.5875724216674276E-2</v>
      </c>
      <c r="I11" s="25">
        <v>2924.1570000000002</v>
      </c>
      <c r="J11" s="223">
        <v>3170.866</v>
      </c>
      <c r="K11" s="4">
        <f t="shared" si="5"/>
        <v>7.0018044242419322E-2</v>
      </c>
      <c r="L11" s="229">
        <f t="shared" si="6"/>
        <v>7.4720212115398796E-2</v>
      </c>
      <c r="M11" s="87">
        <f t="shared" si="7"/>
        <v>8.4369272922076285E-2</v>
      </c>
      <c r="N11" s="83">
        <f t="shared" si="8"/>
        <v>6.7156515493341062E-2</v>
      </c>
      <c r="P11" s="49">
        <f t="shared" si="0"/>
        <v>2.3769537283004878</v>
      </c>
      <c r="Q11" s="254">
        <f t="shared" si="0"/>
        <v>2.309130736841186</v>
      </c>
      <c r="R11" s="92">
        <f t="shared" si="9"/>
        <v>-2.8533576674963285E-2</v>
      </c>
    </row>
    <row r="12" spans="1:18" ht="20.100000000000001" customHeight="1" x14ac:dyDescent="0.25">
      <c r="A12" s="14" t="s">
        <v>173</v>
      </c>
      <c r="B12" s="25">
        <v>9005.6299999999992</v>
      </c>
      <c r="C12" s="223">
        <v>11248.560000000003</v>
      </c>
      <c r="D12" s="4">
        <f t="shared" si="1"/>
        <v>5.4734647306523512E-2</v>
      </c>
      <c r="E12" s="229">
        <f t="shared" si="2"/>
        <v>6.650830342737217E-2</v>
      </c>
      <c r="F12" s="87">
        <f t="shared" si="3"/>
        <v>0.24905864442576522</v>
      </c>
      <c r="G12" s="83">
        <f t="shared" si="4"/>
        <v>0.21510426576632791</v>
      </c>
      <c r="I12" s="25">
        <v>2056.9919999999997</v>
      </c>
      <c r="J12" s="223">
        <v>2599.7460000000001</v>
      </c>
      <c r="K12" s="4">
        <f t="shared" si="5"/>
        <v>4.9254043767931265E-2</v>
      </c>
      <c r="L12" s="229">
        <f t="shared" si="6"/>
        <v>6.1261993589814136E-2</v>
      </c>
      <c r="M12" s="87">
        <f t="shared" si="7"/>
        <v>0.26385809959397044</v>
      </c>
      <c r="N12" s="83">
        <f t="shared" si="8"/>
        <v>0.24379622267077913</v>
      </c>
      <c r="P12" s="49">
        <f t="shared" si="0"/>
        <v>2.2841178240722746</v>
      </c>
      <c r="Q12" s="254">
        <f t="shared" si="0"/>
        <v>2.3111811645223916</v>
      </c>
      <c r="R12" s="92">
        <f t="shared" si="9"/>
        <v>1.1848487046025829E-2</v>
      </c>
    </row>
    <row r="13" spans="1:18" ht="20.100000000000001" customHeight="1" x14ac:dyDescent="0.25">
      <c r="A13" s="14" t="s">
        <v>168</v>
      </c>
      <c r="B13" s="25">
        <v>9711.43</v>
      </c>
      <c r="C13" s="223">
        <v>9875.94</v>
      </c>
      <c r="D13" s="4">
        <f t="shared" si="1"/>
        <v>5.9024376516911281E-2</v>
      </c>
      <c r="E13" s="229">
        <f t="shared" si="2"/>
        <v>5.8392542169888567E-2</v>
      </c>
      <c r="F13" s="87">
        <f t="shared" si="3"/>
        <v>1.6939832753775728E-2</v>
      </c>
      <c r="G13" s="83">
        <f t="shared" si="4"/>
        <v>-1.0704633988665425E-2</v>
      </c>
      <c r="I13" s="25">
        <v>2413.9630000000002</v>
      </c>
      <c r="J13" s="223">
        <v>2439.8330000000001</v>
      </c>
      <c r="K13" s="4">
        <f t="shared" si="5"/>
        <v>5.7801605089454255E-2</v>
      </c>
      <c r="L13" s="229">
        <f t="shared" si="6"/>
        <v>5.7493706541414807E-2</v>
      </c>
      <c r="M13" s="87">
        <f t="shared" si="7"/>
        <v>1.0716817117743681E-2</v>
      </c>
      <c r="N13" s="83">
        <f t="shared" si="8"/>
        <v>-5.3268165747809536E-3</v>
      </c>
      <c r="P13" s="49">
        <f t="shared" si="0"/>
        <v>2.4856926322899926</v>
      </c>
      <c r="Q13" s="254">
        <f t="shared" si="0"/>
        <v>2.4704817971757627</v>
      </c>
      <c r="R13" s="92">
        <f t="shared" si="9"/>
        <v>-6.1193547893396054E-3</v>
      </c>
    </row>
    <row r="14" spans="1:18" ht="20.100000000000001" customHeight="1" x14ac:dyDescent="0.25">
      <c r="A14" s="14" t="s">
        <v>142</v>
      </c>
      <c r="B14" s="25">
        <v>7083.13</v>
      </c>
      <c r="C14" s="223">
        <v>8146.69</v>
      </c>
      <c r="D14" s="4">
        <f t="shared" si="1"/>
        <v>4.3050027857713002E-2</v>
      </c>
      <c r="E14" s="229">
        <f t="shared" si="2"/>
        <v>4.8168168232088228E-2</v>
      </c>
      <c r="F14" s="87">
        <f t="shared" si="3"/>
        <v>0.15015395736065829</v>
      </c>
      <c r="G14" s="83">
        <f t="shared" si="4"/>
        <v>0.11888820121769655</v>
      </c>
      <c r="I14" s="25">
        <v>1813.2139999999999</v>
      </c>
      <c r="J14" s="223">
        <v>2118.6519999999996</v>
      </c>
      <c r="K14" s="4">
        <f t="shared" si="5"/>
        <v>4.3416854181555269E-2</v>
      </c>
      <c r="L14" s="229">
        <f t="shared" si="6"/>
        <v>4.9925202401714192E-2</v>
      </c>
      <c r="M14" s="87">
        <f t="shared" si="7"/>
        <v>0.16845115910201425</v>
      </c>
      <c r="N14" s="83">
        <f t="shared" si="8"/>
        <v>0.1499037261645699</v>
      </c>
      <c r="P14" s="49">
        <f t="shared" si="0"/>
        <v>2.5599050137439239</v>
      </c>
      <c r="Q14" s="254">
        <f t="shared" si="0"/>
        <v>2.6006292126004542</v>
      </c>
      <c r="R14" s="92">
        <f t="shared" si="9"/>
        <v>1.5908480446690559E-2</v>
      </c>
    </row>
    <row r="15" spans="1:18" ht="20.100000000000001" customHeight="1" x14ac:dyDescent="0.25">
      <c r="A15" s="14" t="s">
        <v>145</v>
      </c>
      <c r="B15" s="25">
        <v>9027.5499999999993</v>
      </c>
      <c r="C15" s="223">
        <v>6816.13</v>
      </c>
      <c r="D15" s="4">
        <f t="shared" si="1"/>
        <v>5.486787324062907E-2</v>
      </c>
      <c r="E15" s="229">
        <f t="shared" si="2"/>
        <v>4.0301091183263825E-2</v>
      </c>
      <c r="F15" s="87">
        <f t="shared" si="3"/>
        <v>-0.24496347292454757</v>
      </c>
      <c r="G15" s="83">
        <f t="shared" si="4"/>
        <v>-0.26548836681678961</v>
      </c>
      <c r="I15" s="25">
        <v>2354.8589999999999</v>
      </c>
      <c r="J15" s="223">
        <v>1894.4950000000001</v>
      </c>
      <c r="K15" s="4">
        <f t="shared" si="5"/>
        <v>5.6386377901959203E-2</v>
      </c>
      <c r="L15" s="229">
        <f t="shared" si="6"/>
        <v>4.4643030721437757E-2</v>
      </c>
      <c r="M15" s="87">
        <f t="shared" si="7"/>
        <v>-0.19549535662220108</v>
      </c>
      <c r="N15" s="83">
        <f t="shared" si="8"/>
        <v>-0.2082656772339585</v>
      </c>
      <c r="P15" s="49">
        <f t="shared" si="0"/>
        <v>2.6085250150926886</v>
      </c>
      <c r="Q15" s="254">
        <f t="shared" si="0"/>
        <v>2.7794290895273424</v>
      </c>
      <c r="R15" s="92">
        <f t="shared" si="9"/>
        <v>6.5517514091610496E-2</v>
      </c>
    </row>
    <row r="16" spans="1:18" ht="20.100000000000001" customHeight="1" x14ac:dyDescent="0.25">
      <c r="A16" s="14" t="s">
        <v>147</v>
      </c>
      <c r="B16" s="25">
        <v>7810.42</v>
      </c>
      <c r="C16" s="223">
        <v>7361.21</v>
      </c>
      <c r="D16" s="4">
        <f t="shared" si="1"/>
        <v>4.7470369537258077E-2</v>
      </c>
      <c r="E16" s="229">
        <f t="shared" si="2"/>
        <v>4.3523934465621035E-2</v>
      </c>
      <c r="F16" s="87">
        <f t="shared" si="3"/>
        <v>-5.7514192578632141E-2</v>
      </c>
      <c r="G16" s="83">
        <f t="shared" si="4"/>
        <v>-8.3134702975918531E-2</v>
      </c>
      <c r="I16" s="25">
        <v>1573.4420000000002</v>
      </c>
      <c r="J16" s="223">
        <v>1519.4390000000003</v>
      </c>
      <c r="K16" s="4">
        <f t="shared" si="5"/>
        <v>3.7675587038890443E-2</v>
      </c>
      <c r="L16" s="229">
        <f t="shared" si="6"/>
        <v>3.5804983363033775E-2</v>
      </c>
      <c r="M16" s="87">
        <f t="shared" si="7"/>
        <v>-3.4321570162738707E-2</v>
      </c>
      <c r="N16" s="83">
        <f t="shared" si="8"/>
        <v>-4.965028611035964E-2</v>
      </c>
      <c r="P16" s="49">
        <f t="shared" si="0"/>
        <v>2.0145421116918172</v>
      </c>
      <c r="Q16" s="254">
        <f t="shared" si="0"/>
        <v>2.064115817915805</v>
      </c>
      <c r="R16" s="92">
        <f t="shared" si="9"/>
        <v>2.4607927496911798E-2</v>
      </c>
    </row>
    <row r="17" spans="1:18" ht="20.100000000000001" customHeight="1" x14ac:dyDescent="0.25">
      <c r="A17" s="14" t="s">
        <v>167</v>
      </c>
      <c r="B17" s="25">
        <v>6615.3500000000013</v>
      </c>
      <c r="C17" s="223">
        <v>6557.7200000000012</v>
      </c>
      <c r="D17" s="4">
        <f t="shared" si="1"/>
        <v>4.0206942663557177E-2</v>
      </c>
      <c r="E17" s="229">
        <f t="shared" si="2"/>
        <v>3.8773214664965736E-2</v>
      </c>
      <c r="F17" s="87">
        <f t="shared" si="3"/>
        <v>-8.7115572116365867E-3</v>
      </c>
      <c r="G17" s="83">
        <f t="shared" si="4"/>
        <v>-3.5658717216789169E-2</v>
      </c>
      <c r="I17" s="25">
        <v>1442.2660000000001</v>
      </c>
      <c r="J17" s="223">
        <v>1460.365</v>
      </c>
      <c r="K17" s="4">
        <f t="shared" si="5"/>
        <v>3.453461787357421E-2</v>
      </c>
      <c r="L17" s="229">
        <f t="shared" si="6"/>
        <v>3.4412927750937558E-2</v>
      </c>
      <c r="M17" s="87">
        <f t="shared" si="7"/>
        <v>1.2549002749839441E-2</v>
      </c>
      <c r="N17" s="83">
        <f t="shared" si="8"/>
        <v>-3.5237141781078881E-3</v>
      </c>
      <c r="P17" s="49">
        <f t="shared" si="0"/>
        <v>2.1801809428072585</v>
      </c>
      <c r="Q17" s="254">
        <f t="shared" si="0"/>
        <v>2.2269401560298392</v>
      </c>
      <c r="R17" s="92">
        <f t="shared" si="9"/>
        <v>2.144740021549418E-2</v>
      </c>
    </row>
    <row r="18" spans="1:18" ht="20.100000000000001" customHeight="1" x14ac:dyDescent="0.25">
      <c r="A18" s="14" t="s">
        <v>169</v>
      </c>
      <c r="B18" s="25">
        <v>4393.2300000000005</v>
      </c>
      <c r="C18" s="223">
        <v>4285.28</v>
      </c>
      <c r="D18" s="4">
        <f t="shared" si="1"/>
        <v>2.6701285150115911E-2</v>
      </c>
      <c r="E18" s="229">
        <f t="shared" si="2"/>
        <v>2.5337172270161631E-2</v>
      </c>
      <c r="F18" s="87">
        <f t="shared" si="3"/>
        <v>-2.4571898125069873E-2</v>
      </c>
      <c r="G18" s="83">
        <f t="shared" si="4"/>
        <v>-5.1087911023202516E-2</v>
      </c>
      <c r="I18" s="25">
        <v>1201.4199999999998</v>
      </c>
      <c r="J18" s="223">
        <v>1222.194</v>
      </c>
      <c r="K18" s="4">
        <f t="shared" si="5"/>
        <v>2.8767634129674778E-2</v>
      </c>
      <c r="L18" s="229">
        <f t="shared" si="6"/>
        <v>2.8800521663850734E-2</v>
      </c>
      <c r="M18" s="87">
        <f t="shared" si="7"/>
        <v>1.7291205406935226E-2</v>
      </c>
      <c r="N18" s="83">
        <f t="shared" si="8"/>
        <v>1.1432130298831614E-3</v>
      </c>
      <c r="P18" s="49">
        <f t="shared" si="0"/>
        <v>2.7347077207430512</v>
      </c>
      <c r="Q18" s="254">
        <f t="shared" si="0"/>
        <v>2.8520750102677073</v>
      </c>
      <c r="R18" s="92">
        <f t="shared" si="9"/>
        <v>4.2917672201095769E-2</v>
      </c>
    </row>
    <row r="19" spans="1:18" ht="20.100000000000001" customHeight="1" x14ac:dyDescent="0.25">
      <c r="A19" s="14" t="s">
        <v>170</v>
      </c>
      <c r="B19" s="25">
        <v>4755.59</v>
      </c>
      <c r="C19" s="223">
        <v>4390.32</v>
      </c>
      <c r="D19" s="4">
        <f t="shared" si="1"/>
        <v>2.8903645984171035E-2</v>
      </c>
      <c r="E19" s="229">
        <f t="shared" si="2"/>
        <v>2.5958232405148791E-2</v>
      </c>
      <c r="F19" s="87">
        <f t="shared" si="3"/>
        <v>-7.6808555825880795E-2</v>
      </c>
      <c r="G19" s="83">
        <f t="shared" si="4"/>
        <v>-0.10190456873971153</v>
      </c>
      <c r="I19" s="25">
        <v>1431.171</v>
      </c>
      <c r="J19" s="223">
        <v>1190.7959999999998</v>
      </c>
      <c r="K19" s="4">
        <f t="shared" si="5"/>
        <v>3.4268951494898357E-2</v>
      </c>
      <c r="L19" s="229">
        <f t="shared" si="6"/>
        <v>2.8060640123602959E-2</v>
      </c>
      <c r="M19" s="87">
        <f t="shared" si="7"/>
        <v>-0.16795686888568886</v>
      </c>
      <c r="N19" s="83">
        <f t="shared" si="8"/>
        <v>-0.18116432223552664</v>
      </c>
      <c r="P19" s="49">
        <f t="shared" si="0"/>
        <v>3.0094499315542338</v>
      </c>
      <c r="Q19" s="254">
        <f t="shared" si="0"/>
        <v>2.7123216530913465</v>
      </c>
      <c r="R19" s="92">
        <f t="shared" si="9"/>
        <v>-9.8731756706593565E-2</v>
      </c>
    </row>
    <row r="20" spans="1:18" ht="20.100000000000001" customHeight="1" x14ac:dyDescent="0.25">
      <c r="A20" s="14" t="s">
        <v>176</v>
      </c>
      <c r="B20" s="25">
        <v>3908.94</v>
      </c>
      <c r="C20" s="223">
        <v>2936.5</v>
      </c>
      <c r="D20" s="4">
        <f t="shared" si="1"/>
        <v>2.3757855057598639E-2</v>
      </c>
      <c r="E20" s="229">
        <f t="shared" si="2"/>
        <v>1.7362367539887621E-2</v>
      </c>
      <c r="F20" s="87">
        <f t="shared" si="3"/>
        <v>-0.24877332473765268</v>
      </c>
      <c r="G20" s="83">
        <f t="shared" si="4"/>
        <v>-0.26919465171438134</v>
      </c>
      <c r="I20" s="25">
        <v>1003.1269999999998</v>
      </c>
      <c r="J20" s="223">
        <v>808.06200000000001</v>
      </c>
      <c r="K20" s="4">
        <f t="shared" si="5"/>
        <v>2.4019568944747275E-2</v>
      </c>
      <c r="L20" s="229">
        <f t="shared" si="6"/>
        <v>1.904166371029031E-2</v>
      </c>
      <c r="M20" s="87">
        <f t="shared" si="7"/>
        <v>-0.19445693316997734</v>
      </c>
      <c r="N20" s="83">
        <f t="shared" si="8"/>
        <v>-0.20724373721725592</v>
      </c>
      <c r="P20" s="49">
        <f t="shared" si="0"/>
        <v>2.5662379059284612</v>
      </c>
      <c r="Q20" s="254">
        <f t="shared" si="0"/>
        <v>2.7517861399625403</v>
      </c>
      <c r="R20" s="92">
        <f t="shared" si="9"/>
        <v>7.2303598043435474E-2</v>
      </c>
    </row>
    <row r="21" spans="1:18" ht="20.100000000000001" customHeight="1" x14ac:dyDescent="0.25">
      <c r="A21" s="14" t="s">
        <v>171</v>
      </c>
      <c r="B21" s="25">
        <v>3439.24</v>
      </c>
      <c r="C21" s="223">
        <v>3306.89</v>
      </c>
      <c r="D21" s="4">
        <f t="shared" si="1"/>
        <v>2.0903100438557649E-2</v>
      </c>
      <c r="E21" s="229">
        <f t="shared" si="2"/>
        <v>1.9552337678862244E-2</v>
      </c>
      <c r="F21" s="87">
        <f t="shared" si="3"/>
        <v>-3.8482339121433784E-2</v>
      </c>
      <c r="G21" s="83">
        <f t="shared" si="4"/>
        <v>-6.4620210942669648E-2</v>
      </c>
      <c r="I21" s="25">
        <v>869.03200000000015</v>
      </c>
      <c r="J21" s="223">
        <v>737.72799999999995</v>
      </c>
      <c r="K21" s="4">
        <f t="shared" si="5"/>
        <v>2.0808705217975013E-2</v>
      </c>
      <c r="L21" s="229">
        <f t="shared" si="6"/>
        <v>1.7384270619909173E-2</v>
      </c>
      <c r="M21" s="87">
        <f t="shared" si="7"/>
        <v>-0.15109224976755767</v>
      </c>
      <c r="N21" s="83">
        <f t="shared" si="8"/>
        <v>-0.1645674039876224</v>
      </c>
      <c r="P21" s="49">
        <f t="shared" si="0"/>
        <v>2.5268140635721852</v>
      </c>
      <c r="Q21" s="254">
        <f t="shared" si="0"/>
        <v>2.2308815836027205</v>
      </c>
      <c r="R21" s="92">
        <f t="shared" si="9"/>
        <v>-0.11711684062384141</v>
      </c>
    </row>
    <row r="22" spans="1:18" ht="20.100000000000001" customHeight="1" x14ac:dyDescent="0.25">
      <c r="A22" s="14" t="s">
        <v>148</v>
      </c>
      <c r="B22" s="25">
        <v>786.47</v>
      </c>
      <c r="C22" s="223">
        <v>1909.07</v>
      </c>
      <c r="D22" s="4">
        <f t="shared" si="1"/>
        <v>4.7800273903282229E-3</v>
      </c>
      <c r="E22" s="229">
        <f t="shared" si="2"/>
        <v>1.1287578749999408E-2</v>
      </c>
      <c r="F22" s="87">
        <f t="shared" si="3"/>
        <v>1.4273907459915824</v>
      </c>
      <c r="G22" s="83">
        <f t="shared" si="4"/>
        <v>1.3614046172284255</v>
      </c>
      <c r="I22" s="25">
        <v>281.411</v>
      </c>
      <c r="J22" s="223">
        <v>529.822</v>
      </c>
      <c r="K22" s="4">
        <f t="shared" si="5"/>
        <v>6.7383002514240734E-3</v>
      </c>
      <c r="L22" s="229">
        <f t="shared" si="6"/>
        <v>1.2485047372990478E-2</v>
      </c>
      <c r="M22" s="87">
        <f t="shared" si="7"/>
        <v>0.88273379505420901</v>
      </c>
      <c r="N22" s="83">
        <f t="shared" si="8"/>
        <v>0.85284818235160809</v>
      </c>
      <c r="P22" s="49">
        <f t="shared" si="0"/>
        <v>3.5781530128294787</v>
      </c>
      <c r="Q22" s="254">
        <f t="shared" si="0"/>
        <v>2.7752884912549041</v>
      </c>
      <c r="R22" s="92">
        <f t="shared" si="9"/>
        <v>-0.22437959435940874</v>
      </c>
    </row>
    <row r="23" spans="1:18" ht="20.100000000000001" customHeight="1" x14ac:dyDescent="0.25">
      <c r="A23" s="14" t="s">
        <v>146</v>
      </c>
      <c r="B23" s="25">
        <v>1715.85</v>
      </c>
      <c r="C23" s="223">
        <v>2312.8999999999996</v>
      </c>
      <c r="D23" s="4">
        <f t="shared" si="1"/>
        <v>1.042863681729078E-2</v>
      </c>
      <c r="E23" s="229">
        <f t="shared" si="2"/>
        <v>1.367526643385189E-2</v>
      </c>
      <c r="F23" s="87">
        <f t="shared" si="3"/>
        <v>0.34796165165952719</v>
      </c>
      <c r="G23" s="83">
        <f t="shared" si="4"/>
        <v>0.31131869614810703</v>
      </c>
      <c r="I23" s="25">
        <v>309.67600000000004</v>
      </c>
      <c r="J23" s="223">
        <v>498.46199999999999</v>
      </c>
      <c r="K23" s="4">
        <f t="shared" si="5"/>
        <v>7.415097024139076E-3</v>
      </c>
      <c r="L23" s="229">
        <f t="shared" si="6"/>
        <v>1.1746061287820398E-2</v>
      </c>
      <c r="M23" s="87">
        <f t="shared" si="7"/>
        <v>0.60962425244449014</v>
      </c>
      <c r="N23" s="83">
        <f t="shared" si="8"/>
        <v>0.58407384955076369</v>
      </c>
      <c r="P23" s="49">
        <f t="shared" si="0"/>
        <v>1.8047964565667165</v>
      </c>
      <c r="Q23" s="254">
        <f t="shared" si="0"/>
        <v>2.1551385706256219</v>
      </c>
      <c r="R23" s="92">
        <f t="shared" si="9"/>
        <v>0.19411724396077598</v>
      </c>
    </row>
    <row r="24" spans="1:18" ht="20.100000000000001" customHeight="1" x14ac:dyDescent="0.25">
      <c r="A24" s="14" t="s">
        <v>177</v>
      </c>
      <c r="B24" s="25">
        <v>1657.1200000000001</v>
      </c>
      <c r="C24" s="223">
        <v>1462.57</v>
      </c>
      <c r="D24" s="4">
        <f t="shared" si="1"/>
        <v>1.0071686127965091E-2</v>
      </c>
      <c r="E24" s="229">
        <f t="shared" si="2"/>
        <v>8.647600167823408E-3</v>
      </c>
      <c r="F24" s="87">
        <f t="shared" si="3"/>
        <v>-0.11740248141353685</v>
      </c>
      <c r="G24" s="83">
        <f t="shared" si="4"/>
        <v>-0.14139499007892628</v>
      </c>
      <c r="I24" s="25">
        <v>579.56899999999996</v>
      </c>
      <c r="J24" s="223">
        <v>478.40200000000004</v>
      </c>
      <c r="K24" s="4">
        <f t="shared" si="5"/>
        <v>1.3877602291373111E-2</v>
      </c>
      <c r="L24" s="229">
        <f t="shared" si="6"/>
        <v>1.1273355265227551E-2</v>
      </c>
      <c r="M24" s="87">
        <f t="shared" si="7"/>
        <v>-0.17455557491860318</v>
      </c>
      <c r="N24" s="83">
        <f t="shared" si="8"/>
        <v>-0.18765828357572023</v>
      </c>
      <c r="P24" s="49">
        <f t="shared" si="0"/>
        <v>3.4974473785845319</v>
      </c>
      <c r="Q24" s="254">
        <f t="shared" si="0"/>
        <v>3.2709682271617773</v>
      </c>
      <c r="R24" s="92">
        <f t="shared" si="9"/>
        <v>-6.4755556526604294E-2</v>
      </c>
    </row>
    <row r="25" spans="1:18" ht="20.100000000000001" customHeight="1" x14ac:dyDescent="0.25">
      <c r="A25" s="14" t="s">
        <v>182</v>
      </c>
      <c r="B25" s="25">
        <v>71.14</v>
      </c>
      <c r="C25" s="223">
        <v>2207.0300000000002</v>
      </c>
      <c r="D25" s="4">
        <f t="shared" si="1"/>
        <v>4.3237650329694681E-4</v>
      </c>
      <c r="E25" s="229">
        <f t="shared" si="2"/>
        <v>1.3049298835878829E-2</v>
      </c>
      <c r="F25" s="87">
        <f t="shared" ref="F25:F27" si="10">(C25-B25)/B25</f>
        <v>30.023755974135511</v>
      </c>
      <c r="G25" s="83">
        <f t="shared" ref="G25:G27" si="11">(E25-D25)/D25</f>
        <v>29.180406974883304</v>
      </c>
      <c r="I25" s="25">
        <v>18.104999999999997</v>
      </c>
      <c r="J25" s="223">
        <v>439.35999999999996</v>
      </c>
      <c r="K25" s="4">
        <f t="shared" si="5"/>
        <v>4.335186828234604E-4</v>
      </c>
      <c r="L25" s="229">
        <f t="shared" si="6"/>
        <v>1.0353345866719569E-2</v>
      </c>
      <c r="M25" s="87">
        <f t="shared" ref="M25:M29" si="12">(J25-I25)/I25</f>
        <v>23.267329466998067</v>
      </c>
      <c r="N25" s="83">
        <f t="shared" ref="N25:N29" si="13">(L25-K25)/K25</f>
        <v>22.882121525396194</v>
      </c>
      <c r="P25" s="49">
        <f t="shared" ref="P25:P29" si="14">(I25/B25)*10</f>
        <v>2.5449817261737411</v>
      </c>
      <c r="Q25" s="254">
        <f t="shared" ref="Q25:Q29" si="15">(J25/C25)*10</f>
        <v>1.9907296230681049</v>
      </c>
      <c r="R25" s="92">
        <f t="shared" ref="R25:R29" si="16">(Q25-P25)/P25</f>
        <v>-0.21778235081433292</v>
      </c>
    </row>
    <row r="26" spans="1:18" ht="20.100000000000001" customHeight="1" x14ac:dyDescent="0.25">
      <c r="A26" s="14" t="s">
        <v>191</v>
      </c>
      <c r="B26" s="25">
        <v>538.13</v>
      </c>
      <c r="C26" s="223">
        <v>1421.4999999999998</v>
      </c>
      <c r="D26" s="4">
        <f t="shared" si="1"/>
        <v>3.2706602153385715E-3</v>
      </c>
      <c r="E26" s="229">
        <f t="shared" si="2"/>
        <v>8.4047694391112728E-3</v>
      </c>
      <c r="F26" s="87">
        <f t="shared" si="10"/>
        <v>1.6415550145875528</v>
      </c>
      <c r="G26" s="83">
        <f t="shared" si="11"/>
        <v>1.5697470497531427</v>
      </c>
      <c r="I26" s="25">
        <v>135.48399999999998</v>
      </c>
      <c r="J26" s="223">
        <v>317.95</v>
      </c>
      <c r="K26" s="4">
        <f t="shared" si="5"/>
        <v>3.24412290658126E-3</v>
      </c>
      <c r="L26" s="229">
        <f t="shared" si="6"/>
        <v>7.4923668934893644E-3</v>
      </c>
      <c r="M26" s="87">
        <f t="shared" si="12"/>
        <v>1.3467715745032627</v>
      </c>
      <c r="N26" s="83">
        <f t="shared" si="13"/>
        <v>1.3095200487903256</v>
      </c>
      <c r="P26" s="49">
        <f t="shared" si="14"/>
        <v>2.5176816011001057</v>
      </c>
      <c r="Q26" s="254">
        <f t="shared" si="15"/>
        <v>2.2367217727752378</v>
      </c>
      <c r="R26" s="92">
        <f t="shared" si="16"/>
        <v>-0.11159466240770956</v>
      </c>
    </row>
    <row r="27" spans="1:18" ht="20.100000000000001" customHeight="1" x14ac:dyDescent="0.25">
      <c r="A27" s="14" t="s">
        <v>175</v>
      </c>
      <c r="B27" s="25">
        <v>3196.1099999999997</v>
      </c>
      <c r="C27" s="223">
        <v>1017.77</v>
      </c>
      <c r="D27" s="4">
        <f t="shared" si="1"/>
        <v>1.9425398734219911E-2</v>
      </c>
      <c r="E27" s="229">
        <f t="shared" si="2"/>
        <v>6.0176730158595015E-3</v>
      </c>
      <c r="F27" s="87">
        <f t="shared" si="10"/>
        <v>-0.68155977109673949</v>
      </c>
      <c r="G27" s="83">
        <f t="shared" si="11"/>
        <v>-0.69021624224069444</v>
      </c>
      <c r="I27" s="25">
        <v>485.84100000000001</v>
      </c>
      <c r="J27" s="223">
        <v>298.524</v>
      </c>
      <c r="K27" s="4">
        <f t="shared" si="5"/>
        <v>1.1633314022735868E-2</v>
      </c>
      <c r="L27" s="229">
        <f t="shared" si="6"/>
        <v>7.0346008319296088E-3</v>
      </c>
      <c r="M27" s="87">
        <f t="shared" si="12"/>
        <v>-0.38555206332936087</v>
      </c>
      <c r="N27" s="83">
        <f t="shared" si="13"/>
        <v>-0.3953055149907107</v>
      </c>
      <c r="P27" s="49">
        <f t="shared" si="14"/>
        <v>1.520100997775421</v>
      </c>
      <c r="Q27" s="254">
        <f t="shared" si="15"/>
        <v>2.9331184845299036</v>
      </c>
      <c r="R27" s="92">
        <f t="shared" si="16"/>
        <v>0.92955500247835587</v>
      </c>
    </row>
    <row r="28" spans="1:18" ht="20.100000000000001" customHeight="1" x14ac:dyDescent="0.25">
      <c r="A28" s="14" t="s">
        <v>178</v>
      </c>
      <c r="B28" s="25">
        <v>740.6</v>
      </c>
      <c r="C28" s="223">
        <v>1455.41</v>
      </c>
      <c r="D28" s="4">
        <f t="shared" si="1"/>
        <v>4.5012375364312457E-3</v>
      </c>
      <c r="E28" s="229">
        <f t="shared" si="2"/>
        <v>8.6052659088124792E-3</v>
      </c>
      <c r="F28" s="87">
        <f t="shared" ref="F28:F29" si="17">(C28-B28)/B28</f>
        <v>0.96517688360788556</v>
      </c>
      <c r="G28" s="83">
        <f t="shared" ref="G28:G29" si="18">(E28-D28)/D28</f>
        <v>0.91175556481186393</v>
      </c>
      <c r="I28" s="25">
        <v>163.39399999999998</v>
      </c>
      <c r="J28" s="223">
        <v>290.63599999999997</v>
      </c>
      <c r="K28" s="4">
        <f t="shared" si="5"/>
        <v>3.9124193129663901E-3</v>
      </c>
      <c r="L28" s="229">
        <f t="shared" si="6"/>
        <v>6.8487232094863182E-3</v>
      </c>
      <c r="M28" s="87">
        <f t="shared" si="12"/>
        <v>0.77874340551060628</v>
      </c>
      <c r="N28" s="83">
        <f t="shared" si="13"/>
        <v>0.75050848634463652</v>
      </c>
      <c r="P28" s="49">
        <f t="shared" si="14"/>
        <v>2.2062381852551982</v>
      </c>
      <c r="Q28" s="254">
        <f t="shared" si="15"/>
        <v>1.996935571419737</v>
      </c>
      <c r="R28" s="92">
        <f t="shared" si="16"/>
        <v>-9.4868548298311206E-2</v>
      </c>
    </row>
    <row r="29" spans="1:18" ht="20.100000000000001" customHeight="1" x14ac:dyDescent="0.25">
      <c r="A29" s="14" t="s">
        <v>152</v>
      </c>
      <c r="B29" s="25">
        <v>1132.1099999999999</v>
      </c>
      <c r="C29" s="223">
        <v>1325.66</v>
      </c>
      <c r="D29" s="4">
        <f t="shared" si="1"/>
        <v>6.8807669826750975E-3</v>
      </c>
      <c r="E29" s="229">
        <f t="shared" si="2"/>
        <v>7.8381052793895546E-3</v>
      </c>
      <c r="F29" s="87">
        <f t="shared" si="17"/>
        <v>0.17096395226612274</v>
      </c>
      <c r="G29" s="83">
        <f t="shared" si="18"/>
        <v>0.13913249774696834</v>
      </c>
      <c r="I29" s="25">
        <v>237.04499999999996</v>
      </c>
      <c r="J29" s="223">
        <v>273.43600000000004</v>
      </c>
      <c r="K29" s="4">
        <f t="shared" si="5"/>
        <v>5.6759699624350833E-3</v>
      </c>
      <c r="L29" s="229">
        <f t="shared" si="6"/>
        <v>6.4434119637935472E-3</v>
      </c>
      <c r="M29" s="87">
        <f t="shared" si="12"/>
        <v>0.15351937395853144</v>
      </c>
      <c r="N29" s="83">
        <f t="shared" si="13"/>
        <v>0.13520896101240443</v>
      </c>
      <c r="P29" s="49">
        <f t="shared" si="14"/>
        <v>2.0938336380740386</v>
      </c>
      <c r="Q29" s="254">
        <f t="shared" si="15"/>
        <v>2.0626404960547955</v>
      </c>
      <c r="R29" s="92">
        <f t="shared" si="16"/>
        <v>-1.4897621975323362E-2</v>
      </c>
    </row>
    <row r="30" spans="1:18" ht="20.100000000000001" customHeight="1" x14ac:dyDescent="0.25">
      <c r="A30" s="14" t="s">
        <v>174</v>
      </c>
      <c r="B30" s="25">
        <v>1267.1600000000001</v>
      </c>
      <c r="C30" s="223">
        <v>999.65000000000009</v>
      </c>
      <c r="D30" s="4">
        <f t="shared" si="1"/>
        <v>7.7015773111858187E-3</v>
      </c>
      <c r="E30" s="229">
        <f t="shared" si="2"/>
        <v>5.9105365950106121E-3</v>
      </c>
      <c r="F30" s="87">
        <f t="shared" ref="F30" si="19">(C30-B30)/B30</f>
        <v>-0.21110988351905047</v>
      </c>
      <c r="G30" s="83">
        <f t="shared" ref="G30" si="20">(E30-D30)/D30</f>
        <v>-0.23255505253110789</v>
      </c>
      <c r="I30" s="25">
        <v>332.24099999999999</v>
      </c>
      <c r="J30" s="223">
        <v>266.096</v>
      </c>
      <c r="K30" s="4">
        <f t="shared" si="5"/>
        <v>7.9554090416983896E-3</v>
      </c>
      <c r="L30" s="229">
        <f t="shared" si="6"/>
        <v>6.2704477461548863E-3</v>
      </c>
      <c r="M30" s="87">
        <f t="shared" ref="M30" si="21">(J30-I30)/I30</f>
        <v>-0.19908740944073725</v>
      </c>
      <c r="N30" s="83">
        <f t="shared" ref="N30" si="22">(L30-K30)/K30</f>
        <v>-0.21180071152994834</v>
      </c>
      <c r="P30" s="49">
        <f t="shared" ref="P30" si="23">(I30/B30)*10</f>
        <v>2.6219340888285614</v>
      </c>
      <c r="Q30" s="254">
        <f t="shared" ref="Q30" si="24">(J30/C30)*10</f>
        <v>2.6618916620817283</v>
      </c>
      <c r="R30" s="92">
        <f t="shared" ref="R30" si="25">(Q30-P30)/P30</f>
        <v>1.523973215933104E-2</v>
      </c>
    </row>
    <row r="31" spans="1:18" ht="20.100000000000001" customHeight="1" x14ac:dyDescent="0.25">
      <c r="A31" s="14" t="s">
        <v>149</v>
      </c>
      <c r="B31" s="25">
        <v>94.670000000000016</v>
      </c>
      <c r="C31" s="223">
        <v>145.76999999999998</v>
      </c>
      <c r="D31" s="4">
        <f t="shared" si="1"/>
        <v>5.7538773639474218E-4</v>
      </c>
      <c r="E31" s="229">
        <f t="shared" si="2"/>
        <v>8.6188057765687663E-4</v>
      </c>
      <c r="F31" s="87">
        <f t="shared" ref="F31:F32" si="26">(C31-B31)/B31</f>
        <v>0.53976972641808341</v>
      </c>
      <c r="G31" s="83">
        <f t="shared" ref="G31:G32" si="27">(E31-D31)/D31</f>
        <v>0.49791266504433684</v>
      </c>
      <c r="I31" s="25">
        <v>158.70400000000001</v>
      </c>
      <c r="J31" s="223">
        <v>262.64799999999997</v>
      </c>
      <c r="K31" s="4">
        <f t="shared" si="5"/>
        <v>3.8001186986365357E-3</v>
      </c>
      <c r="L31" s="229">
        <f t="shared" si="6"/>
        <v>6.189196980157869E-3</v>
      </c>
      <c r="M31" s="87">
        <f t="shared" ref="M31:M32" si="28">(J31-I31)/I31</f>
        <v>0.6549551366065125</v>
      </c>
      <c r="N31" s="83">
        <f t="shared" ref="N31:N32" si="29">(L31-K31)/K31</f>
        <v>0.62868517301275961</v>
      </c>
      <c r="P31" s="49">
        <f t="shared" ref="P31:P32" si="30">(I31/B31)*10</f>
        <v>16.763916763494244</v>
      </c>
      <c r="Q31" s="254">
        <f t="shared" ref="Q31:Q32" si="31">(J31/C31)*10</f>
        <v>18.017973519928653</v>
      </c>
      <c r="R31" s="92">
        <f t="shared" ref="R31:R32" si="32">(Q31-P31)/P31</f>
        <v>7.4806906651152749E-2</v>
      </c>
    </row>
    <row r="32" spans="1:18" ht="20.100000000000001" customHeight="1" thickBot="1" x14ac:dyDescent="0.3">
      <c r="A32" s="14" t="s">
        <v>18</v>
      </c>
      <c r="B32" s="25">
        <f>B33-SUM(B7:B31)</f>
        <v>7993.9499999999825</v>
      </c>
      <c r="C32" s="223">
        <f>C33-SUM(C7:C31)</f>
        <v>7256.0699999999779</v>
      </c>
      <c r="D32" s="4">
        <f t="shared" si="1"/>
        <v>4.858583284411893E-2</v>
      </c>
      <c r="E32" s="229">
        <f t="shared" si="2"/>
        <v>4.2902283070033034E-2</v>
      </c>
      <c r="F32" s="87">
        <f t="shared" si="26"/>
        <v>-9.2304805509167087E-2</v>
      </c>
      <c r="G32" s="83">
        <f t="shared" si="27"/>
        <v>-0.11697956876278721</v>
      </c>
      <c r="I32" s="25">
        <f>I33-SUM(I7:I31)</f>
        <v>2022.8050000000148</v>
      </c>
      <c r="J32" s="223">
        <f>J33-SUM(J7:J31)</f>
        <v>1787.1570000000065</v>
      </c>
      <c r="K32" s="4">
        <f t="shared" si="5"/>
        <v>4.8435446518018031E-2</v>
      </c>
      <c r="L32" s="229">
        <f t="shared" si="6"/>
        <v>4.2113652902241928E-2</v>
      </c>
      <c r="M32" s="87">
        <f t="shared" si="28"/>
        <v>-0.11649565825673092</v>
      </c>
      <c r="N32" s="83">
        <f t="shared" si="29"/>
        <v>-0.13051998216687008</v>
      </c>
      <c r="P32" s="49">
        <f t="shared" si="30"/>
        <v>2.5304198800342999</v>
      </c>
      <c r="Q32" s="254">
        <f t="shared" si="31"/>
        <v>2.4629820274611629</v>
      </c>
      <c r="R32" s="92">
        <f t="shared" si="32"/>
        <v>-2.6650854708042692E-2</v>
      </c>
    </row>
    <row r="33" spans="1:18" ht="26.25" customHeight="1" thickBot="1" x14ac:dyDescent="0.3">
      <c r="A33" s="18" t="s">
        <v>19</v>
      </c>
      <c r="B33" s="23">
        <v>164532.53</v>
      </c>
      <c r="C33" s="242">
        <v>169130.16</v>
      </c>
      <c r="D33" s="20">
        <f>SUM(D7:D32)</f>
        <v>0.99999999999999989</v>
      </c>
      <c r="E33" s="243">
        <f>SUM(E7:E32)</f>
        <v>1</v>
      </c>
      <c r="F33" s="97">
        <f t="shared" si="3"/>
        <v>2.7943592674348379E-2</v>
      </c>
      <c r="G33" s="99">
        <v>0</v>
      </c>
      <c r="H33" s="2"/>
      <c r="I33" s="23">
        <v>41762.90600000001</v>
      </c>
      <c r="J33" s="242">
        <v>42436.523000000001</v>
      </c>
      <c r="K33" s="20">
        <f>SUM(K7:K32)</f>
        <v>1.0000000000000002</v>
      </c>
      <c r="L33" s="243">
        <f>SUM(L7:L32)</f>
        <v>1</v>
      </c>
      <c r="M33" s="97">
        <f t="shared" si="7"/>
        <v>1.6129552862053972E-2</v>
      </c>
      <c r="N33" s="99">
        <v>0</v>
      </c>
      <c r="P33" s="40">
        <f t="shared" si="0"/>
        <v>2.5382765341297557</v>
      </c>
      <c r="Q33" s="244">
        <f t="shared" si="0"/>
        <v>2.509104408107933</v>
      </c>
      <c r="R33" s="98">
        <f t="shared" si="9"/>
        <v>-1.1492887252264793E-2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172</v>
      </c>
      <c r="B39" s="59">
        <v>12302.119999999997</v>
      </c>
      <c r="C39" s="245">
        <v>13731.859999999997</v>
      </c>
      <c r="D39" s="4">
        <f t="shared" ref="D39:D61" si="33">B39/$B$62</f>
        <v>0.2003158583252149</v>
      </c>
      <c r="E39" s="247">
        <f t="shared" ref="E39:E61" si="34">C39/$C$62</f>
        <v>0.2162979283890932</v>
      </c>
      <c r="F39" s="87">
        <f>(C39-B39)/B39</f>
        <v>0.11621899314914828</v>
      </c>
      <c r="G39" s="101">
        <f>(E39-D39)/D39</f>
        <v>7.9784347567386546E-2</v>
      </c>
      <c r="I39" s="59">
        <v>2924.1569999999997</v>
      </c>
      <c r="J39" s="245">
        <v>3170.866</v>
      </c>
      <c r="K39" s="4">
        <f t="shared" ref="K39:K61" si="35">I39/$I$62</f>
        <v>0.19697154324913252</v>
      </c>
      <c r="L39" s="247">
        <f t="shared" ref="L39:L61" si="36">J39/$J$62</f>
        <v>0.20718587030661864</v>
      </c>
      <c r="M39" s="87">
        <f>(J39-I39)/I39</f>
        <v>8.4369272922076452E-2</v>
      </c>
      <c r="N39" s="101">
        <f>(L39-K39)/K39</f>
        <v>5.1856866677268659E-2</v>
      </c>
      <c r="P39" s="49">
        <f t="shared" ref="P39:Q62" si="37">(I39/B39)*10</f>
        <v>2.3769537283004882</v>
      </c>
      <c r="Q39" s="253">
        <f t="shared" si="37"/>
        <v>2.309130736841186</v>
      </c>
      <c r="R39" s="104">
        <f t="shared" si="9"/>
        <v>-2.8533576674963469E-2</v>
      </c>
    </row>
    <row r="40" spans="1:18" ht="20.100000000000001" customHeight="1" x14ac:dyDescent="0.25">
      <c r="A40" s="57" t="s">
        <v>173</v>
      </c>
      <c r="B40" s="25">
        <v>9005.630000000001</v>
      </c>
      <c r="C40" s="223">
        <v>11248.560000000003</v>
      </c>
      <c r="D40" s="4">
        <f t="shared" si="33"/>
        <v>0.14663899419037577</v>
      </c>
      <c r="E40" s="229">
        <f t="shared" si="34"/>
        <v>0.17718213158016607</v>
      </c>
      <c r="F40" s="87">
        <f t="shared" ref="F40:F62" si="38">(C40-B40)/B40</f>
        <v>0.24905864442576497</v>
      </c>
      <c r="G40" s="83">
        <f t="shared" ref="G40:G43" si="39">(E40-D40)/D40</f>
        <v>0.20828796295572874</v>
      </c>
      <c r="I40" s="25">
        <v>2056.9919999999997</v>
      </c>
      <c r="J40" s="223">
        <v>2599.7460000000001</v>
      </c>
      <c r="K40" s="4">
        <f t="shared" si="35"/>
        <v>0.13855921166035873</v>
      </c>
      <c r="L40" s="229">
        <f t="shared" si="36"/>
        <v>0.16986862188000079</v>
      </c>
      <c r="M40" s="87">
        <f t="shared" ref="M40:M62" si="40">(J40-I40)/I40</f>
        <v>0.26385809959397044</v>
      </c>
      <c r="N40" s="83">
        <f t="shared" ref="N40:N43" si="41">(L40-K40)/K40</f>
        <v>0.22596411919828763</v>
      </c>
      <c r="P40" s="49">
        <f t="shared" si="37"/>
        <v>2.2841178240722741</v>
      </c>
      <c r="Q40" s="254">
        <f t="shared" si="37"/>
        <v>2.3111811645223916</v>
      </c>
      <c r="R40" s="92">
        <f t="shared" si="9"/>
        <v>1.1848487046026025E-2</v>
      </c>
    </row>
    <row r="41" spans="1:18" ht="20.100000000000001" customHeight="1" x14ac:dyDescent="0.25">
      <c r="A41" s="57" t="s">
        <v>168</v>
      </c>
      <c r="B41" s="25">
        <v>9711.43</v>
      </c>
      <c r="C41" s="223">
        <v>9875.94</v>
      </c>
      <c r="D41" s="4">
        <f t="shared" si="33"/>
        <v>0.15813156074036361</v>
      </c>
      <c r="E41" s="229">
        <f t="shared" si="34"/>
        <v>0.15556125411233304</v>
      </c>
      <c r="F41" s="87">
        <f t="shared" si="38"/>
        <v>1.6939832753775728E-2</v>
      </c>
      <c r="G41" s="83">
        <f t="shared" si="39"/>
        <v>-1.6254229174723418E-2</v>
      </c>
      <c r="I41" s="25">
        <v>2413.9629999999997</v>
      </c>
      <c r="J41" s="223">
        <v>2439.8330000000001</v>
      </c>
      <c r="K41" s="4">
        <f t="shared" si="35"/>
        <v>0.16260481822840075</v>
      </c>
      <c r="L41" s="229">
        <f t="shared" si="36"/>
        <v>0.15941983152482894</v>
      </c>
      <c r="M41" s="87">
        <f t="shared" si="40"/>
        <v>1.0716817117743872E-2</v>
      </c>
      <c r="N41" s="83">
        <f t="shared" si="41"/>
        <v>-1.9587283687363202E-2</v>
      </c>
      <c r="P41" s="49">
        <f t="shared" si="37"/>
        <v>2.4856926322899922</v>
      </c>
      <c r="Q41" s="254">
        <f t="shared" si="37"/>
        <v>2.4704817971757627</v>
      </c>
      <c r="R41" s="92">
        <f t="shared" si="9"/>
        <v>-6.1193547893394276E-3</v>
      </c>
    </row>
    <row r="42" spans="1:18" ht="20.100000000000001" customHeight="1" x14ac:dyDescent="0.25">
      <c r="A42" s="57" t="s">
        <v>167</v>
      </c>
      <c r="B42" s="25">
        <v>6615.35</v>
      </c>
      <c r="C42" s="223">
        <v>6557.7200000000012</v>
      </c>
      <c r="D42" s="4">
        <f t="shared" si="33"/>
        <v>0.10771797977679544</v>
      </c>
      <c r="E42" s="229">
        <f t="shared" si="34"/>
        <v>0.10329418235808731</v>
      </c>
      <c r="F42" s="87">
        <f t="shared" si="38"/>
        <v>-8.7115572116364514E-3</v>
      </c>
      <c r="G42" s="83">
        <f t="shared" si="39"/>
        <v>-4.1068328870210613E-2</v>
      </c>
      <c r="I42" s="25">
        <v>1442.2659999999996</v>
      </c>
      <c r="J42" s="223">
        <v>1460.365</v>
      </c>
      <c r="K42" s="4">
        <f t="shared" si="35"/>
        <v>9.7151199404051605E-2</v>
      </c>
      <c r="L42" s="229">
        <f t="shared" si="36"/>
        <v>9.5420933426491411E-2</v>
      </c>
      <c r="M42" s="87">
        <f t="shared" si="40"/>
        <v>1.254900274983976E-2</v>
      </c>
      <c r="N42" s="83">
        <f t="shared" si="41"/>
        <v>-1.7810032075507604E-2</v>
      </c>
      <c r="P42" s="49">
        <f t="shared" si="37"/>
        <v>2.180180942807258</v>
      </c>
      <c r="Q42" s="254">
        <f t="shared" si="37"/>
        <v>2.2269401560298392</v>
      </c>
      <c r="R42" s="92">
        <f t="shared" si="9"/>
        <v>2.1447400215494388E-2</v>
      </c>
    </row>
    <row r="43" spans="1:18" ht="20.100000000000001" customHeight="1" x14ac:dyDescent="0.25">
      <c r="A43" s="57" t="s">
        <v>169</v>
      </c>
      <c r="B43" s="25">
        <v>4393.2300000000005</v>
      </c>
      <c r="C43" s="223">
        <v>4285.28</v>
      </c>
      <c r="D43" s="4">
        <f t="shared" si="33"/>
        <v>7.1535120635311963E-2</v>
      </c>
      <c r="E43" s="229">
        <f t="shared" si="34"/>
        <v>6.7499755063568478E-2</v>
      </c>
      <c r="F43" s="87">
        <f t="shared" si="38"/>
        <v>-2.4571898125069873E-2</v>
      </c>
      <c r="G43" s="83">
        <f t="shared" si="39"/>
        <v>-5.641097038636296E-2</v>
      </c>
      <c r="I43" s="25">
        <v>1201.42</v>
      </c>
      <c r="J43" s="223">
        <v>1222.194</v>
      </c>
      <c r="K43" s="4">
        <f t="shared" si="35"/>
        <v>8.0927785850887224E-2</v>
      </c>
      <c r="L43" s="229">
        <f t="shared" si="36"/>
        <v>7.9858728679650118E-2</v>
      </c>
      <c r="M43" s="87">
        <f t="shared" si="40"/>
        <v>1.7291205406935031E-2</v>
      </c>
      <c r="N43" s="83">
        <f t="shared" si="41"/>
        <v>-1.3210013841313883E-2</v>
      </c>
      <c r="P43" s="49">
        <f t="shared" ref="P43:P54" si="42">(I43/B43)*10</f>
        <v>2.7347077207430521</v>
      </c>
      <c r="Q43" s="254">
        <f t="shared" ref="Q43:Q54" si="43">(J43/C43)*10</f>
        <v>2.8520750102677073</v>
      </c>
      <c r="R43" s="92">
        <f t="shared" ref="R43:R54" si="44">(Q43-P43)/P43</f>
        <v>4.2917672201095429E-2</v>
      </c>
    </row>
    <row r="44" spans="1:18" ht="20.100000000000001" customHeight="1" x14ac:dyDescent="0.25">
      <c r="A44" s="57" t="s">
        <v>170</v>
      </c>
      <c r="B44" s="25">
        <v>4755.59</v>
      </c>
      <c r="C44" s="223">
        <v>4390.32</v>
      </c>
      <c r="D44" s="4">
        <f t="shared" si="33"/>
        <v>7.7435441427396973E-2</v>
      </c>
      <c r="E44" s="229">
        <f t="shared" si="34"/>
        <v>6.9154296720561073E-2</v>
      </c>
      <c r="F44" s="87">
        <f t="shared" ref="F44:F54" si="45">(C44-B44)/B44</f>
        <v>-7.6808555825880795E-2</v>
      </c>
      <c r="G44" s="83">
        <f t="shared" ref="G44:G54" si="46">(E44-D44)/D44</f>
        <v>-0.10694256472471012</v>
      </c>
      <c r="I44" s="25">
        <v>1431.1709999999998</v>
      </c>
      <c r="J44" s="223">
        <v>1190.7959999999998</v>
      </c>
      <c r="K44" s="4">
        <f t="shared" si="35"/>
        <v>9.6403838960563412E-2</v>
      </c>
      <c r="L44" s="229">
        <f t="shared" si="36"/>
        <v>7.780716864655908E-2</v>
      </c>
      <c r="M44" s="87">
        <f t="shared" ref="M44:M54" si="47">(J44-I44)/I44</f>
        <v>-0.16795686888568873</v>
      </c>
      <c r="N44" s="83">
        <f t="shared" ref="N44:N54" si="48">(L44-K44)/K44</f>
        <v>-0.19290383572392591</v>
      </c>
      <c r="P44" s="49">
        <f t="shared" si="42"/>
        <v>3.0094499315542333</v>
      </c>
      <c r="Q44" s="254">
        <f t="shared" si="43"/>
        <v>2.7123216530913465</v>
      </c>
      <c r="R44" s="92">
        <f t="shared" si="44"/>
        <v>-9.8731756706593427E-2</v>
      </c>
    </row>
    <row r="45" spans="1:18" ht="20.100000000000001" customHeight="1" x14ac:dyDescent="0.25">
      <c r="A45" s="57" t="s">
        <v>176</v>
      </c>
      <c r="B45" s="25">
        <v>3908.94</v>
      </c>
      <c r="C45" s="223">
        <v>2936.5</v>
      </c>
      <c r="D45" s="4">
        <f t="shared" si="33"/>
        <v>6.364940930845786E-2</v>
      </c>
      <c r="E45" s="229">
        <f t="shared" si="34"/>
        <v>4.6254394285593671E-2</v>
      </c>
      <c r="F45" s="87">
        <f t="shared" si="45"/>
        <v>-0.24877332473765268</v>
      </c>
      <c r="G45" s="83">
        <f t="shared" si="46"/>
        <v>-0.27329420982627572</v>
      </c>
      <c r="I45" s="25">
        <v>1003.127</v>
      </c>
      <c r="J45" s="223">
        <v>808.06200000000001</v>
      </c>
      <c r="K45" s="4">
        <f t="shared" si="35"/>
        <v>6.7570747146911941E-2</v>
      </c>
      <c r="L45" s="229">
        <f t="shared" si="36"/>
        <v>5.2799149737550205E-2</v>
      </c>
      <c r="M45" s="87">
        <f t="shared" si="47"/>
        <v>-0.19445693316997742</v>
      </c>
      <c r="N45" s="83">
        <f t="shared" si="48"/>
        <v>-0.2186093543888957</v>
      </c>
      <c r="P45" s="49">
        <f t="shared" si="42"/>
        <v>2.5662379059284612</v>
      </c>
      <c r="Q45" s="254">
        <f t="shared" si="43"/>
        <v>2.7517861399625403</v>
      </c>
      <c r="R45" s="92">
        <f t="shared" si="44"/>
        <v>7.2303598043435474E-2</v>
      </c>
    </row>
    <row r="46" spans="1:18" ht="20.100000000000001" customHeight="1" x14ac:dyDescent="0.25">
      <c r="A46" s="57" t="s">
        <v>171</v>
      </c>
      <c r="B46" s="25">
        <v>3439.24</v>
      </c>
      <c r="C46" s="223">
        <v>3306.89</v>
      </c>
      <c r="D46" s="4">
        <f t="shared" si="33"/>
        <v>5.6001267471493706E-2</v>
      </c>
      <c r="E46" s="229">
        <f t="shared" si="34"/>
        <v>5.2088606817329082E-2</v>
      </c>
      <c r="F46" s="87">
        <f t="shared" si="45"/>
        <v>-3.8482339121433784E-2</v>
      </c>
      <c r="G46" s="83">
        <f t="shared" si="46"/>
        <v>-6.9867358915693886E-2</v>
      </c>
      <c r="I46" s="25">
        <v>869.03200000000004</v>
      </c>
      <c r="J46" s="223">
        <v>737.72799999999995</v>
      </c>
      <c r="K46" s="4">
        <f t="shared" si="35"/>
        <v>5.8538092918020528E-2</v>
      </c>
      <c r="L46" s="229">
        <f t="shared" si="36"/>
        <v>4.8203493219064177E-2</v>
      </c>
      <c r="M46" s="87">
        <f t="shared" si="47"/>
        <v>-0.15109224976755756</v>
      </c>
      <c r="N46" s="83">
        <f t="shared" si="48"/>
        <v>-0.1765448647845328</v>
      </c>
      <c r="P46" s="49">
        <f t="shared" si="42"/>
        <v>2.5268140635721847</v>
      </c>
      <c r="Q46" s="254">
        <f t="shared" si="43"/>
        <v>2.2308815836027205</v>
      </c>
      <c r="R46" s="92">
        <f t="shared" si="44"/>
        <v>-0.11711684062384126</v>
      </c>
    </row>
    <row r="47" spans="1:18" ht="20.100000000000001" customHeight="1" x14ac:dyDescent="0.25">
      <c r="A47" s="57" t="s">
        <v>182</v>
      </c>
      <c r="B47" s="25">
        <v>71.14</v>
      </c>
      <c r="C47" s="223">
        <v>2207.0300000000002</v>
      </c>
      <c r="D47" s="4">
        <f t="shared" si="33"/>
        <v>1.1583751549534382E-3</v>
      </c>
      <c r="E47" s="229">
        <f t="shared" si="34"/>
        <v>3.4764119128259427E-2</v>
      </c>
      <c r="F47" s="87">
        <f t="shared" si="45"/>
        <v>30.023755974135511</v>
      </c>
      <c r="G47" s="83">
        <f t="shared" si="46"/>
        <v>29.011105624634016</v>
      </c>
      <c r="I47" s="25">
        <v>18.104999999999997</v>
      </c>
      <c r="J47" s="223">
        <v>439.35999999999996</v>
      </c>
      <c r="K47" s="4">
        <f t="shared" si="35"/>
        <v>1.2195548291441068E-3</v>
      </c>
      <c r="L47" s="229">
        <f t="shared" si="36"/>
        <v>2.870798828393125E-2</v>
      </c>
      <c r="M47" s="87">
        <f t="shared" si="47"/>
        <v>23.267329466998067</v>
      </c>
      <c r="N47" s="83">
        <f t="shared" si="48"/>
        <v>22.539727446349211</v>
      </c>
      <c r="P47" s="49">
        <f t="shared" si="42"/>
        <v>2.5449817261737411</v>
      </c>
      <c r="Q47" s="254">
        <f t="shared" si="43"/>
        <v>1.9907296230681049</v>
      </c>
      <c r="R47" s="92">
        <f t="shared" si="44"/>
        <v>-0.21778235081433292</v>
      </c>
    </row>
    <row r="48" spans="1:18" ht="20.100000000000001" customHeight="1" x14ac:dyDescent="0.25">
      <c r="A48" s="57" t="s">
        <v>175</v>
      </c>
      <c r="B48" s="25">
        <v>3196.11</v>
      </c>
      <c r="C48" s="223">
        <v>1017.77</v>
      </c>
      <c r="D48" s="4">
        <f t="shared" si="33"/>
        <v>5.2042373017967852E-2</v>
      </c>
      <c r="E48" s="229">
        <f t="shared" si="34"/>
        <v>1.6031443852221581E-2</v>
      </c>
      <c r="F48" s="87">
        <f t="shared" si="45"/>
        <v>-0.68155977109673949</v>
      </c>
      <c r="G48" s="83">
        <f t="shared" si="46"/>
        <v>-0.69195401895515696</v>
      </c>
      <c r="I48" s="25">
        <v>485.84100000000007</v>
      </c>
      <c r="J48" s="223">
        <v>298.524</v>
      </c>
      <c r="K48" s="4">
        <f t="shared" si="35"/>
        <v>3.2726304211334011E-2</v>
      </c>
      <c r="L48" s="229">
        <f t="shared" si="36"/>
        <v>1.9505698048234463E-2</v>
      </c>
      <c r="M48" s="87">
        <f t="shared" si="47"/>
        <v>-0.38555206332936093</v>
      </c>
      <c r="N48" s="83">
        <f t="shared" si="48"/>
        <v>-0.40397492114373523</v>
      </c>
      <c r="P48" s="49">
        <f t="shared" si="42"/>
        <v>1.520100997775421</v>
      </c>
      <c r="Q48" s="254">
        <f t="shared" si="43"/>
        <v>2.9331184845299036</v>
      </c>
      <c r="R48" s="92">
        <f t="shared" si="44"/>
        <v>0.92955500247835587</v>
      </c>
    </row>
    <row r="49" spans="1:18" ht="20.100000000000001" customHeight="1" x14ac:dyDescent="0.25">
      <c r="A49" s="57" t="s">
        <v>178</v>
      </c>
      <c r="B49" s="25">
        <v>740.6</v>
      </c>
      <c r="C49" s="223">
        <v>1455.41</v>
      </c>
      <c r="D49" s="4">
        <f t="shared" si="33"/>
        <v>1.2059216190026936E-2</v>
      </c>
      <c r="E49" s="229">
        <f t="shared" si="34"/>
        <v>2.2924947381983959E-2</v>
      </c>
      <c r="F49" s="87">
        <f t="shared" si="45"/>
        <v>0.96517688360788556</v>
      </c>
      <c r="G49" s="83">
        <f t="shared" si="46"/>
        <v>0.90103129595960518</v>
      </c>
      <c r="I49" s="25">
        <v>163.39399999999998</v>
      </c>
      <c r="J49" s="223">
        <v>290.63599999999997</v>
      </c>
      <c r="K49" s="4">
        <f t="shared" si="35"/>
        <v>1.1006238152619287E-2</v>
      </c>
      <c r="L49" s="229">
        <f t="shared" si="36"/>
        <v>1.899029243192062E-2</v>
      </c>
      <c r="M49" s="87">
        <f t="shared" si="47"/>
        <v>0.77874340551060628</v>
      </c>
      <c r="N49" s="83">
        <f t="shared" si="48"/>
        <v>0.72541173183693752</v>
      </c>
      <c r="P49" s="49">
        <f t="shared" si="42"/>
        <v>2.2062381852551982</v>
      </c>
      <c r="Q49" s="254">
        <f t="shared" si="43"/>
        <v>1.996935571419737</v>
      </c>
      <c r="R49" s="92">
        <f t="shared" si="44"/>
        <v>-9.4868548298311206E-2</v>
      </c>
    </row>
    <row r="50" spans="1:18" ht="20.100000000000001" customHeight="1" x14ac:dyDescent="0.25">
      <c r="A50" s="57" t="s">
        <v>174</v>
      </c>
      <c r="B50" s="25">
        <v>1267.1600000000001</v>
      </c>
      <c r="C50" s="223">
        <v>999.65000000000009</v>
      </c>
      <c r="D50" s="4">
        <f t="shared" si="33"/>
        <v>2.0633211433100911E-2</v>
      </c>
      <c r="E50" s="229">
        <f t="shared" si="34"/>
        <v>1.5746025965466957E-2</v>
      </c>
      <c r="F50" s="87">
        <f t="shared" si="45"/>
        <v>-0.21110988351905047</v>
      </c>
      <c r="G50" s="83">
        <f t="shared" si="46"/>
        <v>-0.23686014576449635</v>
      </c>
      <c r="I50" s="25">
        <v>332.24099999999999</v>
      </c>
      <c r="J50" s="223">
        <v>266.096</v>
      </c>
      <c r="K50" s="4">
        <f t="shared" si="35"/>
        <v>2.2379790996391452E-2</v>
      </c>
      <c r="L50" s="229">
        <f t="shared" si="36"/>
        <v>1.7386837332485822E-2</v>
      </c>
      <c r="M50" s="87">
        <f t="shared" si="47"/>
        <v>-0.19908740944073725</v>
      </c>
      <c r="N50" s="83">
        <f t="shared" si="48"/>
        <v>-0.22310099610450787</v>
      </c>
      <c r="P50" s="49">
        <f t="shared" si="42"/>
        <v>2.6219340888285614</v>
      </c>
      <c r="Q50" s="254">
        <f t="shared" si="43"/>
        <v>2.6618916620817283</v>
      </c>
      <c r="R50" s="92">
        <f t="shared" si="44"/>
        <v>1.523973215933104E-2</v>
      </c>
    </row>
    <row r="51" spans="1:18" ht="20.100000000000001" customHeight="1" x14ac:dyDescent="0.25">
      <c r="A51" s="57" t="s">
        <v>184</v>
      </c>
      <c r="B51" s="25">
        <v>833.24</v>
      </c>
      <c r="C51" s="223">
        <v>664.76999999999987</v>
      </c>
      <c r="D51" s="4">
        <f t="shared" si="33"/>
        <v>1.3567676611096469E-2</v>
      </c>
      <c r="E51" s="229">
        <f t="shared" si="34"/>
        <v>1.0471150583767784E-2</v>
      </c>
      <c r="F51" s="87">
        <f t="shared" si="45"/>
        <v>-0.20218664490422944</v>
      </c>
      <c r="G51" s="83">
        <f t="shared" si="46"/>
        <v>-0.2282281717118875</v>
      </c>
      <c r="I51" s="25">
        <v>226.40599999999998</v>
      </c>
      <c r="J51" s="223">
        <v>167.28600000000003</v>
      </c>
      <c r="K51" s="4">
        <f t="shared" si="35"/>
        <v>1.5250733534780484E-2</v>
      </c>
      <c r="L51" s="229">
        <f t="shared" si="36"/>
        <v>1.0930545630156874E-2</v>
      </c>
      <c r="M51" s="87">
        <f t="shared" si="47"/>
        <v>-0.26112382180684235</v>
      </c>
      <c r="N51" s="83">
        <f t="shared" si="48"/>
        <v>-0.28327738431538951</v>
      </c>
      <c r="P51" s="49">
        <f t="shared" si="42"/>
        <v>2.7171763237482596</v>
      </c>
      <c r="Q51" s="254">
        <f t="shared" si="43"/>
        <v>2.5164492982535327</v>
      </c>
      <c r="R51" s="92">
        <f t="shared" si="44"/>
        <v>-7.3873389717245233E-2</v>
      </c>
    </row>
    <row r="52" spans="1:18" ht="20.100000000000001" customHeight="1" x14ac:dyDescent="0.25">
      <c r="A52" s="57" t="s">
        <v>181</v>
      </c>
      <c r="B52" s="25">
        <v>182.45999999999998</v>
      </c>
      <c r="C52" s="223">
        <v>226.39999999999998</v>
      </c>
      <c r="D52" s="4">
        <f t="shared" si="33"/>
        <v>2.9710026816531388E-3</v>
      </c>
      <c r="E52" s="229">
        <f t="shared" si="34"/>
        <v>3.5661484305324048E-3</v>
      </c>
      <c r="F52" s="87">
        <f t="shared" si="45"/>
        <v>0.24081990573276335</v>
      </c>
      <c r="G52" s="83">
        <f t="shared" si="46"/>
        <v>0.20031814597626424</v>
      </c>
      <c r="I52" s="25">
        <v>48.259000000000007</v>
      </c>
      <c r="J52" s="223">
        <v>66.096000000000004</v>
      </c>
      <c r="K52" s="4">
        <f t="shared" si="35"/>
        <v>3.2507316486973473E-3</v>
      </c>
      <c r="L52" s="229">
        <f t="shared" si="36"/>
        <v>4.3187436125608162E-3</v>
      </c>
      <c r="M52" s="87">
        <f t="shared" si="47"/>
        <v>0.3696098137135041</v>
      </c>
      <c r="N52" s="83">
        <f t="shared" si="48"/>
        <v>0.32854510285136856</v>
      </c>
      <c r="P52" s="49">
        <f t="shared" si="42"/>
        <v>2.644908473089993</v>
      </c>
      <c r="Q52" s="254">
        <f t="shared" si="43"/>
        <v>2.9194346289752655</v>
      </c>
      <c r="R52" s="92">
        <f t="shared" si="44"/>
        <v>0.10379419880815352</v>
      </c>
    </row>
    <row r="53" spans="1:18" ht="20.100000000000001" customHeight="1" x14ac:dyDescent="0.25">
      <c r="A53" s="57" t="s">
        <v>185</v>
      </c>
      <c r="B53" s="25">
        <v>123.15</v>
      </c>
      <c r="C53" s="223">
        <v>158.23000000000002</v>
      </c>
      <c r="D53" s="4">
        <f t="shared" si="33"/>
        <v>2.0052558382417192E-3</v>
      </c>
      <c r="E53" s="229">
        <f t="shared" si="34"/>
        <v>2.4923660166216543E-3</v>
      </c>
      <c r="F53" s="87">
        <f t="shared" si="45"/>
        <v>0.28485586682907033</v>
      </c>
      <c r="G53" s="83">
        <f t="shared" si="46"/>
        <v>0.24291672368701392</v>
      </c>
      <c r="I53" s="25">
        <v>31.697999999999997</v>
      </c>
      <c r="J53" s="223">
        <v>43.084000000000003</v>
      </c>
      <c r="K53" s="4">
        <f t="shared" si="35"/>
        <v>2.1351808325992764E-3</v>
      </c>
      <c r="L53" s="229">
        <f t="shared" si="36"/>
        <v>2.8151287491462451E-3</v>
      </c>
      <c r="M53" s="87">
        <f t="shared" si="47"/>
        <v>0.35920247334216693</v>
      </c>
      <c r="N53" s="83">
        <f t="shared" si="48"/>
        <v>0.31844980348537022</v>
      </c>
      <c r="P53" s="49">
        <f t="shared" si="42"/>
        <v>2.5739342265529834</v>
      </c>
      <c r="Q53" s="254">
        <f t="shared" si="43"/>
        <v>2.7228717689439423</v>
      </c>
      <c r="R53" s="92">
        <f t="shared" si="44"/>
        <v>5.7863771674700595E-2</v>
      </c>
    </row>
    <row r="54" spans="1:18" ht="20.100000000000001" customHeight="1" x14ac:dyDescent="0.25">
      <c r="A54" s="57" t="s">
        <v>209</v>
      </c>
      <c r="B54" s="25">
        <v>48.03</v>
      </c>
      <c r="C54" s="223">
        <v>143.73000000000002</v>
      </c>
      <c r="D54" s="4">
        <f t="shared" si="33"/>
        <v>7.8207420146772044E-4</v>
      </c>
      <c r="E54" s="229">
        <f t="shared" si="34"/>
        <v>2.2639687010619376E-3</v>
      </c>
      <c r="F54" s="87">
        <f t="shared" si="45"/>
        <v>1.9925046845721428</v>
      </c>
      <c r="G54" s="83">
        <f t="shared" si="46"/>
        <v>1.894825960008836</v>
      </c>
      <c r="I54" s="25">
        <v>5.8810000000000002</v>
      </c>
      <c r="J54" s="223">
        <v>33.628999999999998</v>
      </c>
      <c r="K54" s="4">
        <f t="shared" si="35"/>
        <v>3.9614481912159593E-4</v>
      </c>
      <c r="L54" s="229">
        <f t="shared" si="36"/>
        <v>2.1973346185367899E-3</v>
      </c>
      <c r="M54" s="87">
        <f t="shared" si="47"/>
        <v>4.7182451963951699</v>
      </c>
      <c r="N54" s="83">
        <f t="shared" si="48"/>
        <v>4.5467963039605532</v>
      </c>
      <c r="P54" s="49">
        <f t="shared" si="42"/>
        <v>1.2244430564230688</v>
      </c>
      <c r="Q54" s="254">
        <f t="shared" si="43"/>
        <v>2.3397342238920196</v>
      </c>
      <c r="R54" s="92">
        <f t="shared" si="44"/>
        <v>0.91085588800431405</v>
      </c>
    </row>
    <row r="55" spans="1:18" ht="20.100000000000001" customHeight="1" x14ac:dyDescent="0.25">
      <c r="A55" s="57" t="s">
        <v>186</v>
      </c>
      <c r="B55" s="25">
        <v>81.510000000000005</v>
      </c>
      <c r="C55" s="223">
        <v>163.79</v>
      </c>
      <c r="D55" s="4">
        <f t="shared" si="33"/>
        <v>1.3272302344708286E-3</v>
      </c>
      <c r="E55" s="229">
        <f t="shared" si="34"/>
        <v>2.5799445734845522E-3</v>
      </c>
      <c r="F55" s="87">
        <f t="shared" ref="F55:F61" si="49">(C55-B55)/B55</f>
        <v>1.0094466936572197</v>
      </c>
      <c r="G55" s="83">
        <f t="shared" ref="G55:G61" si="50">(E55-D55)/D55</f>
        <v>0.94385608953007705</v>
      </c>
      <c r="I55" s="25">
        <v>18.616000000000003</v>
      </c>
      <c r="J55" s="223">
        <v>33.540999999999997</v>
      </c>
      <c r="K55" s="4">
        <f t="shared" si="35"/>
        <v>1.2539758464151726E-3</v>
      </c>
      <c r="L55" s="229">
        <f t="shared" si="36"/>
        <v>2.1915846573000229E-3</v>
      </c>
      <c r="M55" s="87">
        <f t="shared" ref="M55:M61" si="51">(J55-I55)/I55</f>
        <v>0.801729694886119</v>
      </c>
      <c r="N55" s="83">
        <f t="shared" ref="N55:N61" si="52">(L55-K55)/K55</f>
        <v>0.74770882833609387</v>
      </c>
      <c r="P55" s="49">
        <f t="shared" ref="P55:P61" si="53">(I55/B55)*10</f>
        <v>2.2838915470494419</v>
      </c>
      <c r="Q55" s="254">
        <f t="shared" ref="Q55:Q61" si="54">(J55/C55)*10</f>
        <v>2.0478051163074666</v>
      </c>
      <c r="R55" s="92">
        <f t="shared" ref="R55:R61" si="55">(Q55-P55)/P55</f>
        <v>-0.10337024586258273</v>
      </c>
    </row>
    <row r="56" spans="1:18" ht="20.100000000000001" customHeight="1" x14ac:dyDescent="0.25">
      <c r="A56" s="57" t="s">
        <v>202</v>
      </c>
      <c r="B56" s="25">
        <v>10</v>
      </c>
      <c r="C56" s="223">
        <v>51.08</v>
      </c>
      <c r="D56" s="4">
        <f t="shared" si="33"/>
        <v>1.6283035633306693E-4</v>
      </c>
      <c r="E56" s="229">
        <f t="shared" si="34"/>
        <v>8.0458861233036769E-4</v>
      </c>
      <c r="F56" s="87">
        <f t="shared" si="49"/>
        <v>4.1079999999999997</v>
      </c>
      <c r="G56" s="83">
        <f t="shared" si="50"/>
        <v>3.9412691248098377</v>
      </c>
      <c r="I56" s="25">
        <v>3.524</v>
      </c>
      <c r="J56" s="223">
        <v>12.899000000000001</v>
      </c>
      <c r="K56" s="4">
        <f t="shared" si="35"/>
        <v>2.3737703495740588E-4</v>
      </c>
      <c r="L56" s="229">
        <f t="shared" si="36"/>
        <v>8.428267044665634E-4</v>
      </c>
      <c r="M56" s="87">
        <f t="shared" si="51"/>
        <v>2.6603291713961408</v>
      </c>
      <c r="N56" s="83">
        <f t="shared" si="52"/>
        <v>2.5505823240980212</v>
      </c>
      <c r="P56" s="49">
        <f t="shared" si="53"/>
        <v>3.524</v>
      </c>
      <c r="Q56" s="254">
        <f t="shared" si="54"/>
        <v>2.5252545027407991</v>
      </c>
      <c r="R56" s="92">
        <f t="shared" si="55"/>
        <v>-0.28341245665698095</v>
      </c>
    </row>
    <row r="57" spans="1:18" ht="20.100000000000001" customHeight="1" x14ac:dyDescent="0.25">
      <c r="A57" s="57" t="s">
        <v>183</v>
      </c>
      <c r="B57" s="25">
        <v>75.819999999999993</v>
      </c>
      <c r="C57" s="223">
        <v>32.32</v>
      </c>
      <c r="D57" s="4">
        <f t="shared" si="33"/>
        <v>1.2345797617173133E-3</v>
      </c>
      <c r="E57" s="229">
        <f t="shared" si="34"/>
        <v>5.0908974061310665E-4</v>
      </c>
      <c r="F57" s="87">
        <f t="shared" si="49"/>
        <v>-0.5737272487470324</v>
      </c>
      <c r="G57" s="83">
        <f t="shared" si="50"/>
        <v>-0.5876412716299857</v>
      </c>
      <c r="I57" s="25">
        <v>41.964999999999989</v>
      </c>
      <c r="J57" s="223">
        <v>11.924000000000001</v>
      </c>
      <c r="K57" s="4">
        <f t="shared" si="35"/>
        <v>2.8267671032881766E-3</v>
      </c>
      <c r="L57" s="229">
        <f t="shared" si="36"/>
        <v>7.7911974758192897E-4</v>
      </c>
      <c r="M57" s="87">
        <f t="shared" si="51"/>
        <v>-0.71585845347313226</v>
      </c>
      <c r="N57" s="83">
        <f t="shared" si="52"/>
        <v>-0.72437780718629607</v>
      </c>
      <c r="P57" s="49">
        <f t="shared" si="53"/>
        <v>5.5348193088894737</v>
      </c>
      <c r="Q57" s="254">
        <f t="shared" si="54"/>
        <v>3.6893564356435649</v>
      </c>
      <c r="R57" s="92">
        <f t="shared" si="55"/>
        <v>-0.33342784475039877</v>
      </c>
    </row>
    <row r="58" spans="1:18" ht="20.100000000000001" customHeight="1" x14ac:dyDescent="0.25">
      <c r="A58" s="57" t="s">
        <v>190</v>
      </c>
      <c r="B58" s="25">
        <v>63</v>
      </c>
      <c r="C58" s="223">
        <v>7.38</v>
      </c>
      <c r="D58" s="4">
        <f t="shared" si="33"/>
        <v>1.0258312448983217E-3</v>
      </c>
      <c r="E58" s="229">
        <f t="shared" si="34"/>
        <v>1.1624635785039377E-4</v>
      </c>
      <c r="F58" s="87">
        <f t="shared" si="49"/>
        <v>-0.88285714285714278</v>
      </c>
      <c r="G58" s="83">
        <f t="shared" si="50"/>
        <v>-0.8866808176992933</v>
      </c>
      <c r="I58" s="25">
        <v>15.044</v>
      </c>
      <c r="J58" s="223">
        <v>4.367</v>
      </c>
      <c r="K58" s="4">
        <f t="shared" si="35"/>
        <v>1.0133655260780971E-3</v>
      </c>
      <c r="L58" s="229">
        <f t="shared" si="36"/>
        <v>2.8534182637456252E-4</v>
      </c>
      <c r="M58" s="87">
        <f t="shared" si="51"/>
        <v>-0.70971816006381272</v>
      </c>
      <c r="N58" s="83">
        <f t="shared" si="52"/>
        <v>-0.71842161684847761</v>
      </c>
      <c r="P58" s="49">
        <f t="shared" si="53"/>
        <v>2.3879365079365082</v>
      </c>
      <c r="Q58" s="254">
        <f t="shared" si="54"/>
        <v>5.9173441734417338</v>
      </c>
      <c r="R58" s="92">
        <f t="shared" si="55"/>
        <v>1.478015706772329</v>
      </c>
    </row>
    <row r="59" spans="1:18" ht="20.100000000000001" customHeight="1" x14ac:dyDescent="0.25">
      <c r="A59" s="57" t="s">
        <v>203</v>
      </c>
      <c r="B59" s="25">
        <v>4.9700000000000006</v>
      </c>
      <c r="C59" s="223">
        <v>13.5</v>
      </c>
      <c r="D59" s="4">
        <f t="shared" si="33"/>
        <v>8.0926687097534268E-5</v>
      </c>
      <c r="E59" s="229">
        <f t="shared" si="34"/>
        <v>2.1264577655559836E-4</v>
      </c>
      <c r="F59" s="87">
        <f t="shared" si="49"/>
        <v>1.7162977867203215</v>
      </c>
      <c r="G59" s="83">
        <f t="shared" si="50"/>
        <v>1.6276347665055648</v>
      </c>
      <c r="I59" s="25">
        <v>1.7109999999999999</v>
      </c>
      <c r="J59" s="223">
        <v>2.3279999999999998</v>
      </c>
      <c r="K59" s="4">
        <f t="shared" si="35"/>
        <v>1.1525315176280403E-4</v>
      </c>
      <c r="L59" s="229">
        <f t="shared" si="36"/>
        <v>1.5211261089992706E-4</v>
      </c>
      <c r="M59" s="87">
        <f t="shared" si="51"/>
        <v>0.3606078316773817</v>
      </c>
      <c r="N59" s="83">
        <f t="shared" si="52"/>
        <v>0.31981302526963773</v>
      </c>
      <c r="P59" s="49">
        <f t="shared" si="53"/>
        <v>3.4426559356136814</v>
      </c>
      <c r="Q59" s="254">
        <f t="shared" si="54"/>
        <v>1.7244444444444442</v>
      </c>
      <c r="R59" s="92">
        <f t="shared" si="55"/>
        <v>-0.49909474641210466</v>
      </c>
    </row>
    <row r="60" spans="1:18" ht="20.100000000000001" customHeight="1" x14ac:dyDescent="0.25">
      <c r="A60" s="57" t="s">
        <v>187</v>
      </c>
      <c r="B60" s="25">
        <v>356.37999999999994</v>
      </c>
      <c r="C60" s="223">
        <v>1.95</v>
      </c>
      <c r="D60" s="4">
        <f t="shared" si="33"/>
        <v>5.8029482389978385E-3</v>
      </c>
      <c r="E60" s="229">
        <f t="shared" si="34"/>
        <v>3.0715501058030875E-5</v>
      </c>
      <c r="F60" s="87">
        <f t="shared" ref="F60:F61" si="56">(C60-B60)/B60</f>
        <v>-0.9945283124754476</v>
      </c>
      <c r="G60" s="83">
        <f t="shared" ref="G60:G61" si="57">(E60-D60)/D60</f>
        <v>-0.9947069145212063</v>
      </c>
      <c r="I60" s="25">
        <v>56.593000000000004</v>
      </c>
      <c r="J60" s="223">
        <v>2.1539999999999999</v>
      </c>
      <c r="K60" s="4">
        <f t="shared" si="35"/>
        <v>3.8121108227424719E-3</v>
      </c>
      <c r="L60" s="229">
        <f t="shared" si="36"/>
        <v>1.4074336936359231E-4</v>
      </c>
      <c r="M60" s="87">
        <f t="shared" ref="M60" si="58">(J60-I60)/I60</f>
        <v>-0.96193875567649711</v>
      </c>
      <c r="N60" s="83">
        <f t="shared" ref="N60" si="59">(L60-K60)/K60</f>
        <v>-0.96307993762302535</v>
      </c>
      <c r="P60" s="49">
        <f t="shared" ref="P60" si="60">(I60/B60)*10</f>
        <v>1.587995959369213</v>
      </c>
      <c r="Q60" s="254">
        <f t="shared" ref="Q60" si="61">(J60/C60)*10</f>
        <v>11.046153846153846</v>
      </c>
      <c r="R60" s="92">
        <f t="shared" ref="R60" si="62">(Q60-P60)/P60</f>
        <v>5.9560339753897242</v>
      </c>
    </row>
    <row r="61" spans="1:18" ht="20.100000000000001" customHeight="1" thickBot="1" x14ac:dyDescent="0.3">
      <c r="A61" s="14" t="s">
        <v>18</v>
      </c>
      <c r="B61" s="25">
        <f>B62-SUM(B39:B60)</f>
        <v>228.50999999998021</v>
      </c>
      <c r="C61" s="223">
        <f>C62-SUM(C39:C60)</f>
        <v>9.7799999999988358</v>
      </c>
      <c r="D61" s="4">
        <f t="shared" si="33"/>
        <v>3.72083647256659E-3</v>
      </c>
      <c r="E61" s="229">
        <f t="shared" si="34"/>
        <v>1.5405005146025959E-4</v>
      </c>
      <c r="F61" s="87">
        <f t="shared" si="56"/>
        <v>-0.9572009977681516</v>
      </c>
      <c r="G61" s="83">
        <f t="shared" si="57"/>
        <v>-0.95859800542268991</v>
      </c>
      <c r="I61" s="25">
        <f>I62-SUM(I39:I60)</f>
        <v>54.174999999999272</v>
      </c>
      <c r="J61" s="223">
        <f>J62-SUM(J39:J60)</f>
        <v>2.9370000000017171</v>
      </c>
      <c r="K61" s="4">
        <f t="shared" si="35"/>
        <v>3.6492340717415692E-3</v>
      </c>
      <c r="L61" s="229">
        <f t="shared" si="36"/>
        <v>1.9190495627721091E-4</v>
      </c>
      <c r="M61" s="87">
        <f t="shared" si="51"/>
        <v>-0.94578680203042442</v>
      </c>
      <c r="N61" s="83">
        <f t="shared" si="52"/>
        <v>-0.94741226446303961</v>
      </c>
      <c r="P61" s="49">
        <f t="shared" si="53"/>
        <v>2.3707934007266189</v>
      </c>
      <c r="Q61" s="254">
        <f t="shared" si="54"/>
        <v>3.0030674846646899</v>
      </c>
      <c r="R61" s="92">
        <f t="shared" si="55"/>
        <v>0.266693033540707</v>
      </c>
    </row>
    <row r="62" spans="1:18" ht="26.25" customHeight="1" thickBot="1" x14ac:dyDescent="0.3">
      <c r="A62" s="18" t="s">
        <v>19</v>
      </c>
      <c r="B62" s="61">
        <v>61413.609999999986</v>
      </c>
      <c r="C62" s="251">
        <v>63485.86</v>
      </c>
      <c r="D62" s="58">
        <f>SUM(D39:D61)</f>
        <v>0.99999999999999989</v>
      </c>
      <c r="E62" s="252">
        <f>SUM(E39:E61)</f>
        <v>0.99999999999999956</v>
      </c>
      <c r="F62" s="97">
        <f t="shared" si="38"/>
        <v>3.3742520591120033E-2</v>
      </c>
      <c r="G62" s="99">
        <v>0</v>
      </c>
      <c r="H62" s="2"/>
      <c r="I62" s="61">
        <v>14845.580999999998</v>
      </c>
      <c r="J62" s="251">
        <v>15304.451000000001</v>
      </c>
      <c r="K62" s="58">
        <f>SUM(K39:K61)</f>
        <v>0.99999999999999989</v>
      </c>
      <c r="L62" s="252">
        <f>SUM(L39:L61)</f>
        <v>1</v>
      </c>
      <c r="M62" s="97">
        <f t="shared" si="40"/>
        <v>3.0909534628520276E-2</v>
      </c>
      <c r="N62" s="99">
        <v>0</v>
      </c>
      <c r="O62" s="2"/>
      <c r="P62" s="40">
        <f t="shared" si="37"/>
        <v>2.4173112442014077</v>
      </c>
      <c r="Q62" s="244">
        <f t="shared" si="37"/>
        <v>2.410686568631188</v>
      </c>
      <c r="R62" s="98">
        <f t="shared" si="9"/>
        <v>-2.7405141088516645E-3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139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B5</f>
        <v>jan.-abril</v>
      </c>
      <c r="C66" s="404"/>
      <c r="D66" s="416" t="str">
        <f>B5</f>
        <v>jan.-abril</v>
      </c>
      <c r="E66" s="404"/>
      <c r="F66" s="416" t="str">
        <f>B5</f>
        <v>jan.-abril</v>
      </c>
      <c r="G66" s="405"/>
      <c r="I66" s="418" t="str">
        <f>B5</f>
        <v>jan.-abril</v>
      </c>
      <c r="J66" s="404"/>
      <c r="K66" s="416" t="str">
        <f>B5</f>
        <v>jan.-abril</v>
      </c>
      <c r="L66" s="417"/>
      <c r="M66" s="404" t="str">
        <f>B5</f>
        <v>jan.-abril</v>
      </c>
      <c r="N66" s="405"/>
      <c r="P66" s="418" t="str">
        <f>B5</f>
        <v>jan.-abril</v>
      </c>
      <c r="Q66" s="417"/>
      <c r="R66" s="209" t="str">
        <f>R37</f>
        <v>2019/2018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</f>
        <v>2018</v>
      </c>
      <c r="E67" s="213">
        <f>C6</f>
        <v>2019</v>
      </c>
      <c r="F67" s="148" t="s">
        <v>1</v>
      </c>
      <c r="G67" s="212" t="s">
        <v>15</v>
      </c>
      <c r="I67" s="36">
        <f>B6</f>
        <v>2018</v>
      </c>
      <c r="J67" s="213">
        <f>C6</f>
        <v>2019</v>
      </c>
      <c r="K67" s="148">
        <f>B6</f>
        <v>2018</v>
      </c>
      <c r="L67" s="213">
        <f>C6</f>
        <v>2019</v>
      </c>
      <c r="M67" s="37">
        <v>1000</v>
      </c>
      <c r="N67" s="212" t="s">
        <v>15</v>
      </c>
      <c r="P67" s="36">
        <f>B6</f>
        <v>2018</v>
      </c>
      <c r="Q67" s="213">
        <f>C6</f>
        <v>2019</v>
      </c>
      <c r="R67" s="210" t="s">
        <v>24</v>
      </c>
    </row>
    <row r="68" spans="1:18" ht="20.100000000000001" customHeight="1" x14ac:dyDescent="0.25">
      <c r="A68" s="57" t="s">
        <v>140</v>
      </c>
      <c r="B68" s="59">
        <v>25517.05</v>
      </c>
      <c r="C68" s="245">
        <v>26259.14</v>
      </c>
      <c r="D68" s="4">
        <f>B68/$B$96</f>
        <v>0.24745264981440843</v>
      </c>
      <c r="E68" s="247">
        <f>C68/$C$96</f>
        <v>0.24856182491625201</v>
      </c>
      <c r="F68" s="100">
        <f t="shared" ref="F68:F76" si="63">(C68-B68)/B68</f>
        <v>2.9082123521331823E-2</v>
      </c>
      <c r="G68" s="101">
        <f t="shared" ref="G68:G76" si="64">(E68-D68)/D68</f>
        <v>4.4823731031996212E-3</v>
      </c>
      <c r="I68" s="25">
        <v>6585.1330000000007</v>
      </c>
      <c r="J68" s="245">
        <v>6497.5319999999992</v>
      </c>
      <c r="K68" s="287">
        <f>I68/$I$96</f>
        <v>0.24464292049822936</v>
      </c>
      <c r="L68" s="247">
        <f>J68/$J$96</f>
        <v>0.23947791381358552</v>
      </c>
      <c r="M68" s="100">
        <f t="shared" ref="M68:M76" si="65">(J68-I68)/I68</f>
        <v>-1.3302844452800189E-2</v>
      </c>
      <c r="N68" s="101">
        <f t="shared" ref="N68:N76" si="66">(L68-K68)/K68</f>
        <v>-2.1112430615711292E-2</v>
      </c>
      <c r="P68" s="64">
        <f t="shared" ref="P68:Q96" si="67">(I68/B68)*10</f>
        <v>2.5806795848266164</v>
      </c>
      <c r="Q68" s="249">
        <f t="shared" si="67"/>
        <v>2.4743887271251075</v>
      </c>
      <c r="R68" s="104">
        <f t="shared" si="9"/>
        <v>-4.1187157958879311E-2</v>
      </c>
    </row>
    <row r="69" spans="1:18" ht="20.100000000000001" customHeight="1" x14ac:dyDescent="0.25">
      <c r="A69" s="57" t="s">
        <v>143</v>
      </c>
      <c r="B69" s="25">
        <v>20404.87</v>
      </c>
      <c r="C69" s="223">
        <v>18651.080000000002</v>
      </c>
      <c r="D69" s="4">
        <f t="shared" ref="D69:D95" si="68">B69/$B$96</f>
        <v>0.19787707241309352</v>
      </c>
      <c r="E69" s="229">
        <f t="shared" ref="E69:E95" si="69">C69/$C$96</f>
        <v>0.17654601336749834</v>
      </c>
      <c r="F69" s="102">
        <f t="shared" si="63"/>
        <v>-8.5949579683673422E-2</v>
      </c>
      <c r="G69" s="83">
        <f t="shared" si="64"/>
        <v>-0.10779954840378821</v>
      </c>
      <c r="I69" s="25">
        <v>5168.5569999999998</v>
      </c>
      <c r="J69" s="223">
        <v>4436.0210000000006</v>
      </c>
      <c r="K69" s="288">
        <f t="shared" ref="K69:K95" si="70">I69/$I$96</f>
        <v>0.19201599713195872</v>
      </c>
      <c r="L69" s="229">
        <f t="shared" ref="L69:L96" si="71">J69/$J$96</f>
        <v>0.1634973178605747</v>
      </c>
      <c r="M69" s="102">
        <f t="shared" si="65"/>
        <v>-0.14172930665174036</v>
      </c>
      <c r="N69" s="83">
        <f t="shared" si="66"/>
        <v>-0.1485224132226087</v>
      </c>
      <c r="P69" s="62">
        <f t="shared" si="67"/>
        <v>2.5330016804811795</v>
      </c>
      <c r="Q69" s="236">
        <f t="shared" si="67"/>
        <v>2.3784258069773978</v>
      </c>
      <c r="R69" s="92">
        <f t="shared" si="9"/>
        <v>-6.1024781268371596E-2</v>
      </c>
    </row>
    <row r="70" spans="1:18" ht="20.100000000000001" customHeight="1" x14ac:dyDescent="0.25">
      <c r="A70" s="57" t="s">
        <v>141</v>
      </c>
      <c r="B70" s="25">
        <v>11658.289999999997</v>
      </c>
      <c r="C70" s="223">
        <v>12774.630000000001</v>
      </c>
      <c r="D70" s="4">
        <f t="shared" si="68"/>
        <v>0.11305675040041145</v>
      </c>
      <c r="E70" s="229">
        <f t="shared" si="69"/>
        <v>0.12092114766248631</v>
      </c>
      <c r="F70" s="102">
        <f t="shared" si="63"/>
        <v>9.5755037831449036E-2</v>
      </c>
      <c r="G70" s="83">
        <f t="shared" si="64"/>
        <v>6.9561501053423486E-2</v>
      </c>
      <c r="I70" s="25">
        <v>3342.5340000000001</v>
      </c>
      <c r="J70" s="223">
        <v>3557.2260000000006</v>
      </c>
      <c r="K70" s="288">
        <f t="shared" si="70"/>
        <v>0.12417779255553814</v>
      </c>
      <c r="L70" s="229">
        <f t="shared" si="71"/>
        <v>0.13110779007220677</v>
      </c>
      <c r="M70" s="102">
        <f t="shared" si="65"/>
        <v>6.4230311494213807E-2</v>
      </c>
      <c r="N70" s="83">
        <f t="shared" si="66"/>
        <v>5.5807059974666659E-2</v>
      </c>
      <c r="P70" s="62">
        <f t="shared" si="67"/>
        <v>2.867087711834241</v>
      </c>
      <c r="Q70" s="236">
        <f t="shared" si="67"/>
        <v>2.7846019806444495</v>
      </c>
      <c r="R70" s="92">
        <f t="shared" si="9"/>
        <v>-2.8769866666206963E-2</v>
      </c>
    </row>
    <row r="71" spans="1:18" ht="20.100000000000001" customHeight="1" x14ac:dyDescent="0.25">
      <c r="A71" s="57" t="s">
        <v>144</v>
      </c>
      <c r="B71" s="25">
        <v>9706.3800000000028</v>
      </c>
      <c r="C71" s="223">
        <v>11274.81</v>
      </c>
      <c r="D71" s="4">
        <f t="shared" si="68"/>
        <v>9.4128022287277652E-2</v>
      </c>
      <c r="E71" s="229">
        <f t="shared" si="69"/>
        <v>0.10672426245429238</v>
      </c>
      <c r="F71" s="102">
        <f t="shared" si="63"/>
        <v>0.16158753314830002</v>
      </c>
      <c r="G71" s="83">
        <f t="shared" si="64"/>
        <v>0.13382029985258959</v>
      </c>
      <c r="I71" s="25">
        <v>2858.7640000000001</v>
      </c>
      <c r="J71" s="223">
        <v>3341.0750000000003</v>
      </c>
      <c r="K71" s="288">
        <f t="shared" si="70"/>
        <v>0.10620535287217435</v>
      </c>
      <c r="L71" s="229">
        <f t="shared" si="71"/>
        <v>0.12314116666062212</v>
      </c>
      <c r="M71" s="102">
        <f t="shared" si="65"/>
        <v>0.16871312217447826</v>
      </c>
      <c r="N71" s="83">
        <f t="shared" si="66"/>
        <v>0.15946290210843914</v>
      </c>
      <c r="P71" s="62">
        <f t="shared" si="67"/>
        <v>2.9452422015210606</v>
      </c>
      <c r="Q71" s="236">
        <f t="shared" si="67"/>
        <v>2.9633093595368791</v>
      </c>
      <c r="R71" s="92">
        <f t="shared" si="9"/>
        <v>6.1343539103465789E-3</v>
      </c>
    </row>
    <row r="72" spans="1:18" ht="20.100000000000001" customHeight="1" x14ac:dyDescent="0.25">
      <c r="A72" s="57" t="s">
        <v>142</v>
      </c>
      <c r="B72" s="25">
        <v>7083.13</v>
      </c>
      <c r="C72" s="223">
        <v>8146.69</v>
      </c>
      <c r="D72" s="4">
        <f t="shared" si="68"/>
        <v>6.8688946703475945E-2</v>
      </c>
      <c r="E72" s="229">
        <f t="shared" si="69"/>
        <v>7.7114335558094479E-2</v>
      </c>
      <c r="F72" s="102">
        <f t="shared" si="63"/>
        <v>0.15015395736065829</v>
      </c>
      <c r="G72" s="83">
        <f t="shared" si="64"/>
        <v>0.12266003860839775</v>
      </c>
      <c r="I72" s="25">
        <v>1813.2140000000002</v>
      </c>
      <c r="J72" s="223">
        <v>2118.6519999999996</v>
      </c>
      <c r="K72" s="288">
        <f t="shared" si="70"/>
        <v>6.7362340054221592E-2</v>
      </c>
      <c r="L72" s="229">
        <f t="shared" si="71"/>
        <v>7.8086627515952287E-2</v>
      </c>
      <c r="M72" s="102">
        <f t="shared" si="65"/>
        <v>0.16845115910201411</v>
      </c>
      <c r="N72" s="83">
        <f t="shared" si="66"/>
        <v>0.15920301244135007</v>
      </c>
      <c r="P72" s="62">
        <f t="shared" si="67"/>
        <v>2.5599050137439239</v>
      </c>
      <c r="Q72" s="236">
        <f t="shared" si="67"/>
        <v>2.6006292126004542</v>
      </c>
      <c r="R72" s="92">
        <f t="shared" ref="R72:R76" si="72">(Q72-P72)/P72</f>
        <v>1.5908480446690559E-2</v>
      </c>
    </row>
    <row r="73" spans="1:18" ht="20.100000000000001" customHeight="1" x14ac:dyDescent="0.25">
      <c r="A73" s="57" t="s">
        <v>145</v>
      </c>
      <c r="B73" s="25">
        <v>9027.5499999999975</v>
      </c>
      <c r="C73" s="223">
        <v>6816.13</v>
      </c>
      <c r="D73" s="4">
        <f t="shared" si="68"/>
        <v>8.7545040231220381E-2</v>
      </c>
      <c r="E73" s="229">
        <f t="shared" si="69"/>
        <v>6.4519619137047624E-2</v>
      </c>
      <c r="F73" s="102">
        <f t="shared" si="63"/>
        <v>-0.2449634729245474</v>
      </c>
      <c r="G73" s="83">
        <f t="shared" si="64"/>
        <v>-0.26301228525749665</v>
      </c>
      <c r="I73" s="25">
        <v>2354.8589999999999</v>
      </c>
      <c r="J73" s="223">
        <v>1894.4950000000001</v>
      </c>
      <c r="K73" s="288">
        <f t="shared" si="70"/>
        <v>8.7484881948707766E-2</v>
      </c>
      <c r="L73" s="229">
        <f t="shared" si="71"/>
        <v>6.9824928962299651E-2</v>
      </c>
      <c r="M73" s="102">
        <f t="shared" si="65"/>
        <v>-0.19549535662220108</v>
      </c>
      <c r="N73" s="83">
        <f t="shared" si="66"/>
        <v>-0.20186291154581559</v>
      </c>
      <c r="P73" s="62">
        <f t="shared" si="67"/>
        <v>2.6085250150926891</v>
      </c>
      <c r="Q73" s="236">
        <f t="shared" si="67"/>
        <v>2.7794290895273424</v>
      </c>
      <c r="R73" s="92">
        <f t="shared" si="72"/>
        <v>6.5517514091610315E-2</v>
      </c>
    </row>
    <row r="74" spans="1:18" ht="20.100000000000001" customHeight="1" x14ac:dyDescent="0.25">
      <c r="A74" s="57" t="s">
        <v>147</v>
      </c>
      <c r="B74" s="25">
        <v>7810.42</v>
      </c>
      <c r="C74" s="223">
        <v>7361.21</v>
      </c>
      <c r="D74" s="4">
        <f t="shared" si="68"/>
        <v>7.5741871617739973E-2</v>
      </c>
      <c r="E74" s="229">
        <f t="shared" si="69"/>
        <v>6.9679197079255586E-2</v>
      </c>
      <c r="F74" s="102">
        <f t="shared" si="63"/>
        <v>-5.7514192578632141E-2</v>
      </c>
      <c r="G74" s="83">
        <f t="shared" si="64"/>
        <v>-8.0043896579186327E-2</v>
      </c>
      <c r="I74" s="25">
        <v>1573.4420000000005</v>
      </c>
      <c r="J74" s="223">
        <v>1519.4390000000003</v>
      </c>
      <c r="K74" s="288">
        <f t="shared" si="70"/>
        <v>5.8454619840567393E-2</v>
      </c>
      <c r="L74" s="229">
        <f t="shared" si="71"/>
        <v>5.6001583660842402E-2</v>
      </c>
      <c r="M74" s="102">
        <f t="shared" si="65"/>
        <v>-3.4321570162738846E-2</v>
      </c>
      <c r="N74" s="83">
        <f t="shared" si="66"/>
        <v>-4.196479570674734E-2</v>
      </c>
      <c r="P74" s="62">
        <f t="shared" si="67"/>
        <v>2.0145421116918176</v>
      </c>
      <c r="Q74" s="236">
        <f t="shared" si="67"/>
        <v>2.064115817915805</v>
      </c>
      <c r="R74" s="92">
        <f t="shared" si="72"/>
        <v>2.4607927496911569E-2</v>
      </c>
    </row>
    <row r="75" spans="1:18" ht="20.100000000000001" customHeight="1" x14ac:dyDescent="0.25">
      <c r="A75" s="57" t="s">
        <v>148</v>
      </c>
      <c r="B75" s="25">
        <v>786.46999999999991</v>
      </c>
      <c r="C75" s="223">
        <v>1909.07</v>
      </c>
      <c r="D75" s="4">
        <f t="shared" si="68"/>
        <v>7.6268254167130515E-3</v>
      </c>
      <c r="E75" s="229">
        <f t="shared" si="69"/>
        <v>1.8070733584301283E-2</v>
      </c>
      <c r="F75" s="102">
        <f t="shared" si="63"/>
        <v>1.4273907459915827</v>
      </c>
      <c r="G75" s="83">
        <f t="shared" si="64"/>
        <v>1.3693650499330905</v>
      </c>
      <c r="I75" s="25">
        <v>281.411</v>
      </c>
      <c r="J75" s="223">
        <v>529.822</v>
      </c>
      <c r="K75" s="288">
        <f t="shared" si="70"/>
        <v>1.0454642131043855E-2</v>
      </c>
      <c r="L75" s="229">
        <f t="shared" si="71"/>
        <v>1.9527517102269219E-2</v>
      </c>
      <c r="M75" s="102">
        <f t="shared" si="65"/>
        <v>0.88273379505420901</v>
      </c>
      <c r="N75" s="83">
        <f t="shared" si="66"/>
        <v>0.86783218951938179</v>
      </c>
      <c r="P75" s="62">
        <f t="shared" si="67"/>
        <v>3.5781530128294792</v>
      </c>
      <c r="Q75" s="236">
        <f t="shared" si="67"/>
        <v>2.7752884912549041</v>
      </c>
      <c r="R75" s="92">
        <f t="shared" si="72"/>
        <v>-0.22437959435940882</v>
      </c>
    </row>
    <row r="76" spans="1:18" ht="20.100000000000001" customHeight="1" x14ac:dyDescent="0.25">
      <c r="A76" s="57" t="s">
        <v>146</v>
      </c>
      <c r="B76" s="25">
        <v>1715.8500000000001</v>
      </c>
      <c r="C76" s="223">
        <v>2312.8999999999996</v>
      </c>
      <c r="D76" s="4">
        <f t="shared" si="68"/>
        <v>1.6639526480688508E-2</v>
      </c>
      <c r="E76" s="229">
        <f t="shared" si="69"/>
        <v>2.1893277725348173E-2</v>
      </c>
      <c r="F76" s="102">
        <f t="shared" si="63"/>
        <v>0.34796165165952703</v>
      </c>
      <c r="G76" s="83">
        <f t="shared" si="64"/>
        <v>0.31573922796162862</v>
      </c>
      <c r="I76" s="25">
        <v>309.67600000000004</v>
      </c>
      <c r="J76" s="223">
        <v>498.46199999999999</v>
      </c>
      <c r="K76" s="288">
        <f t="shared" si="70"/>
        <v>1.1504709327542766E-2</v>
      </c>
      <c r="L76" s="229">
        <f t="shared" si="71"/>
        <v>1.837168941612715E-2</v>
      </c>
      <c r="M76" s="102">
        <f t="shared" si="65"/>
        <v>0.60962425244449014</v>
      </c>
      <c r="N76" s="83">
        <f t="shared" si="66"/>
        <v>0.59688427521976073</v>
      </c>
      <c r="P76" s="62">
        <f t="shared" si="67"/>
        <v>1.8047964565667163</v>
      </c>
      <c r="Q76" s="236">
        <f t="shared" si="67"/>
        <v>2.1551385706256219</v>
      </c>
      <c r="R76" s="92">
        <f t="shared" si="72"/>
        <v>0.19411724396077615</v>
      </c>
    </row>
    <row r="77" spans="1:18" ht="20.100000000000001" customHeight="1" x14ac:dyDescent="0.25">
      <c r="A77" s="57" t="s">
        <v>177</v>
      </c>
      <c r="B77" s="25">
        <v>1657.1200000000003</v>
      </c>
      <c r="C77" s="223">
        <v>1462.57</v>
      </c>
      <c r="D77" s="4">
        <f t="shared" si="68"/>
        <v>1.6069989871887722E-2</v>
      </c>
      <c r="E77" s="229">
        <f t="shared" si="69"/>
        <v>1.3844286913728427E-2</v>
      </c>
      <c r="F77" s="102">
        <f t="shared" ref="F77:F80" si="73">(C77-B77)/B77</f>
        <v>-0.11740248141353696</v>
      </c>
      <c r="G77" s="83">
        <f t="shared" ref="G77:G80" si="74">(E77-D77)/D77</f>
        <v>-0.13850058250832264</v>
      </c>
      <c r="I77" s="25">
        <v>579.56899999999985</v>
      </c>
      <c r="J77" s="223">
        <v>478.40200000000004</v>
      </c>
      <c r="K77" s="288">
        <f t="shared" si="70"/>
        <v>2.1531448611628382E-2</v>
      </c>
      <c r="L77" s="229">
        <f t="shared" si="71"/>
        <v>1.7632343007198265E-2</v>
      </c>
      <c r="M77" s="102">
        <f t="shared" ref="M77:M80" si="75">(J77-I77)/I77</f>
        <v>-0.17455557491860302</v>
      </c>
      <c r="N77" s="83">
        <f t="shared" ref="N77:N80" si="76">(L77-K77)/K77</f>
        <v>-0.18108886562905696</v>
      </c>
      <c r="P77" s="62">
        <f t="shared" ref="P77:P80" si="77">(I77/B77)*10</f>
        <v>3.4974473785845306</v>
      </c>
      <c r="Q77" s="236">
        <f t="shared" ref="Q77:Q80" si="78">(J77/C77)*10</f>
        <v>3.2709682271617773</v>
      </c>
      <c r="R77" s="92">
        <f t="shared" ref="R77:R80" si="79">(Q77-P77)/P77</f>
        <v>-6.4755556526603933E-2</v>
      </c>
    </row>
    <row r="78" spans="1:18" ht="20.100000000000001" customHeight="1" x14ac:dyDescent="0.25">
      <c r="A78" s="57" t="s">
        <v>191</v>
      </c>
      <c r="B78" s="25">
        <v>538.13</v>
      </c>
      <c r="C78" s="223">
        <v>1421.4999999999998</v>
      </c>
      <c r="D78" s="4">
        <f t="shared" si="68"/>
        <v>5.2185379753783298E-3</v>
      </c>
      <c r="E78" s="229">
        <f t="shared" si="69"/>
        <v>1.345552954584393E-2</v>
      </c>
      <c r="F78" s="102">
        <f t="shared" si="73"/>
        <v>1.6415550145875528</v>
      </c>
      <c r="G78" s="83">
        <f t="shared" si="74"/>
        <v>1.5784098169503962</v>
      </c>
      <c r="I78" s="25">
        <v>135.48399999999998</v>
      </c>
      <c r="J78" s="223">
        <v>317.95</v>
      </c>
      <c r="K78" s="288">
        <f t="shared" si="70"/>
        <v>5.0333381938955672E-3</v>
      </c>
      <c r="L78" s="229">
        <f t="shared" si="71"/>
        <v>1.1718603724772654E-2</v>
      </c>
      <c r="M78" s="102">
        <f t="shared" si="75"/>
        <v>1.3467715745032627</v>
      </c>
      <c r="N78" s="83">
        <f t="shared" si="76"/>
        <v>1.3281971672368404</v>
      </c>
      <c r="P78" s="62">
        <f t="shared" si="77"/>
        <v>2.5176816011001057</v>
      </c>
      <c r="Q78" s="236">
        <f t="shared" si="78"/>
        <v>2.2367217727752378</v>
      </c>
      <c r="R78" s="92">
        <f t="shared" si="79"/>
        <v>-0.11159466240770956</v>
      </c>
    </row>
    <row r="79" spans="1:18" ht="20.100000000000001" customHeight="1" x14ac:dyDescent="0.25">
      <c r="A79" s="57" t="s">
        <v>152</v>
      </c>
      <c r="B79" s="25">
        <v>1132.1099999999999</v>
      </c>
      <c r="C79" s="223">
        <v>1325.66</v>
      </c>
      <c r="D79" s="4">
        <f t="shared" si="68"/>
        <v>1.0978683640208797E-2</v>
      </c>
      <c r="E79" s="229">
        <f t="shared" si="69"/>
        <v>1.2548334363519851E-2</v>
      </c>
      <c r="F79" s="102">
        <f t="shared" si="73"/>
        <v>0.17096395226612274</v>
      </c>
      <c r="G79" s="83">
        <f t="shared" si="74"/>
        <v>0.14297257984211317</v>
      </c>
      <c r="I79" s="25">
        <v>237.04499999999999</v>
      </c>
      <c r="J79" s="223">
        <v>273.43600000000004</v>
      </c>
      <c r="K79" s="288">
        <f t="shared" si="70"/>
        <v>8.8064099980217202E-3</v>
      </c>
      <c r="L79" s="229">
        <f t="shared" si="71"/>
        <v>1.007796234655429E-2</v>
      </c>
      <c r="M79" s="102">
        <f t="shared" si="75"/>
        <v>0.1535193739585313</v>
      </c>
      <c r="N79" s="83">
        <f t="shared" si="76"/>
        <v>0.1443894105337149</v>
      </c>
      <c r="P79" s="62">
        <f t="shared" si="77"/>
        <v>2.093833638074039</v>
      </c>
      <c r="Q79" s="236">
        <f t="shared" si="78"/>
        <v>2.0626404960547955</v>
      </c>
      <c r="R79" s="92">
        <f t="shared" si="79"/>
        <v>-1.489762197532357E-2</v>
      </c>
    </row>
    <row r="80" spans="1:18" ht="20.100000000000001" customHeight="1" x14ac:dyDescent="0.25">
      <c r="A80" s="57" t="s">
        <v>149</v>
      </c>
      <c r="B80" s="25">
        <v>94.67</v>
      </c>
      <c r="C80" s="223">
        <v>145.76999999999998</v>
      </c>
      <c r="D80" s="4">
        <f t="shared" si="68"/>
        <v>9.1806624817249822E-4</v>
      </c>
      <c r="E80" s="229">
        <f t="shared" si="69"/>
        <v>1.37981888279822E-3</v>
      </c>
      <c r="F80" s="102">
        <f t="shared" si="73"/>
        <v>0.53976972641808363</v>
      </c>
      <c r="G80" s="83">
        <f t="shared" si="74"/>
        <v>0.50296221601097546</v>
      </c>
      <c r="I80" s="25">
        <v>158.70400000000001</v>
      </c>
      <c r="J80" s="223">
        <v>262.64799999999997</v>
      </c>
      <c r="K80" s="288">
        <f t="shared" si="70"/>
        <v>5.8959796339346504E-3</v>
      </c>
      <c r="L80" s="229">
        <f t="shared" si="71"/>
        <v>9.6803517254413843E-3</v>
      </c>
      <c r="M80" s="102">
        <f t="shared" si="75"/>
        <v>0.6549551366065125</v>
      </c>
      <c r="N80" s="83">
        <f t="shared" si="76"/>
        <v>0.64185637103044968</v>
      </c>
      <c r="P80" s="62">
        <f t="shared" si="77"/>
        <v>16.763916763494244</v>
      </c>
      <c r="Q80" s="236">
        <f t="shared" si="78"/>
        <v>18.017973519928653</v>
      </c>
      <c r="R80" s="92">
        <f t="shared" si="79"/>
        <v>7.4806906651152749E-2</v>
      </c>
    </row>
    <row r="81" spans="1:18" ht="20.100000000000001" customHeight="1" x14ac:dyDescent="0.25">
      <c r="A81" s="57" t="s">
        <v>151</v>
      </c>
      <c r="B81" s="25">
        <v>1141.5900000000001</v>
      </c>
      <c r="C81" s="223">
        <v>887.46</v>
      </c>
      <c r="D81" s="4">
        <f t="shared" si="68"/>
        <v>1.1070616333064776E-2</v>
      </c>
      <c r="E81" s="229">
        <f t="shared" si="69"/>
        <v>8.4004532189621214E-3</v>
      </c>
      <c r="F81" s="102">
        <f t="shared" ref="F81:F94" si="80">(C81-B81)/B81</f>
        <v>-0.22261056946889871</v>
      </c>
      <c r="G81" s="83">
        <f t="shared" ref="G81:G94" si="81">(E81-D81)/D81</f>
        <v>-0.24119371801619011</v>
      </c>
      <c r="I81" s="25">
        <v>235.358</v>
      </c>
      <c r="J81" s="223">
        <v>202.86</v>
      </c>
      <c r="K81" s="288">
        <f t="shared" si="70"/>
        <v>8.7437366082996747E-3</v>
      </c>
      <c r="L81" s="229">
        <f t="shared" si="71"/>
        <v>7.4767603447315019E-3</v>
      </c>
      <c r="M81" s="102">
        <f t="shared" ref="M81:M92" si="82">(J81-I81)/I81</f>
        <v>-0.13807901154836458</v>
      </c>
      <c r="N81" s="83">
        <f t="shared" ref="N81:N92" si="83">(L81-K81)/K81</f>
        <v>-0.14490100975428991</v>
      </c>
      <c r="P81" s="62">
        <f t="shared" ref="P81:P92" si="84">(I81/B81)*10</f>
        <v>2.0616683748105711</v>
      </c>
      <c r="Q81" s="236">
        <f t="shared" ref="Q81:Q93" si="85">(J81/C81)*10</f>
        <v>2.2858495030761947</v>
      </c>
      <c r="R81" s="92">
        <f t="shared" ref="R81:R92" si="86">(Q81-P81)/P81</f>
        <v>0.10873772474985058</v>
      </c>
    </row>
    <row r="82" spans="1:18" ht="20.100000000000001" customHeight="1" x14ac:dyDescent="0.25">
      <c r="A82" s="57" t="s">
        <v>155</v>
      </c>
      <c r="B82" s="25">
        <v>311.60000000000002</v>
      </c>
      <c r="C82" s="223">
        <v>621.08000000000015</v>
      </c>
      <c r="D82" s="4">
        <f t="shared" si="68"/>
        <v>3.0217539128609958E-3</v>
      </c>
      <c r="E82" s="229">
        <f t="shared" si="69"/>
        <v>5.8789731201778061E-3</v>
      </c>
      <c r="F82" s="102">
        <f t="shared" si="80"/>
        <v>0.99319640564826739</v>
      </c>
      <c r="G82" s="83">
        <f t="shared" si="81"/>
        <v>0.94554993216227723</v>
      </c>
      <c r="I82" s="25">
        <v>82.667000000000002</v>
      </c>
      <c r="J82" s="223">
        <v>172.33600000000001</v>
      </c>
      <c r="K82" s="288">
        <f t="shared" si="70"/>
        <v>3.0711446995568843E-3</v>
      </c>
      <c r="L82" s="229">
        <f t="shared" si="71"/>
        <v>6.3517449017531707E-3</v>
      </c>
      <c r="M82" s="102">
        <f t="shared" si="82"/>
        <v>1.0847012713658415</v>
      </c>
      <c r="N82" s="83">
        <f t="shared" si="83"/>
        <v>1.0682011181920614</v>
      </c>
      <c r="P82" s="62">
        <f t="shared" si="84"/>
        <v>2.6529845956354299</v>
      </c>
      <c r="Q82" s="236">
        <f t="shared" si="85"/>
        <v>2.774779416500289</v>
      </c>
      <c r="R82" s="92">
        <f t="shared" si="86"/>
        <v>4.5908604620332312E-2</v>
      </c>
    </row>
    <row r="83" spans="1:18" ht="20.100000000000001" customHeight="1" x14ac:dyDescent="0.25">
      <c r="A83" s="57" t="s">
        <v>157</v>
      </c>
      <c r="B83" s="25">
        <v>263.44</v>
      </c>
      <c r="C83" s="223">
        <v>503.55</v>
      </c>
      <c r="D83" s="4">
        <f t="shared" si="68"/>
        <v>2.5547203170863306E-3</v>
      </c>
      <c r="E83" s="229">
        <f t="shared" si="69"/>
        <v>4.7664663403515391E-3</v>
      </c>
      <c r="F83" s="102">
        <f t="shared" si="80"/>
        <v>0.91144093531733983</v>
      </c>
      <c r="G83" s="83">
        <f t="shared" si="81"/>
        <v>0.86574878998406923</v>
      </c>
      <c r="I83" s="25">
        <v>55.361000000000004</v>
      </c>
      <c r="J83" s="223">
        <v>128.738</v>
      </c>
      <c r="K83" s="288">
        <f t="shared" si="70"/>
        <v>2.0567051146427075E-3</v>
      </c>
      <c r="L83" s="229">
        <f t="shared" si="71"/>
        <v>4.7448643067142067E-3</v>
      </c>
      <c r="M83" s="102">
        <f t="shared" si="82"/>
        <v>1.325427647621972</v>
      </c>
      <c r="N83" s="83">
        <f t="shared" si="83"/>
        <v>1.3070221749015722</v>
      </c>
      <c r="P83" s="62">
        <f t="shared" si="84"/>
        <v>2.101465229274218</v>
      </c>
      <c r="Q83" s="236">
        <f t="shared" si="85"/>
        <v>2.5566080826134447</v>
      </c>
      <c r="R83" s="92">
        <f t="shared" si="86"/>
        <v>0.21658357559235908</v>
      </c>
    </row>
    <row r="84" spans="1:18" ht="20.100000000000001" customHeight="1" x14ac:dyDescent="0.25">
      <c r="A84" s="57" t="s">
        <v>153</v>
      </c>
      <c r="B84" s="25">
        <v>211.98000000000002</v>
      </c>
      <c r="C84" s="223">
        <v>349.43</v>
      </c>
      <c r="D84" s="4">
        <f t="shared" si="68"/>
        <v>2.0556848345580033E-3</v>
      </c>
      <c r="E84" s="229">
        <f t="shared" si="69"/>
        <v>3.3076086452368944E-3</v>
      </c>
      <c r="F84" s="102">
        <f t="shared" si="80"/>
        <v>0.64841022737994136</v>
      </c>
      <c r="G84" s="83">
        <f t="shared" si="81"/>
        <v>0.60900571412157622</v>
      </c>
      <c r="I84" s="25">
        <v>45.252000000000002</v>
      </c>
      <c r="J84" s="223">
        <v>95.933000000000007</v>
      </c>
      <c r="K84" s="288">
        <f t="shared" si="70"/>
        <v>1.6811477366343054E-3</v>
      </c>
      <c r="L84" s="229">
        <f t="shared" si="71"/>
        <v>3.5357786165391264E-3</v>
      </c>
      <c r="M84" s="102">
        <f t="shared" si="82"/>
        <v>1.1199725978962256</v>
      </c>
      <c r="N84" s="83">
        <f t="shared" si="83"/>
        <v>1.1031932765277563</v>
      </c>
      <c r="P84" s="62">
        <f t="shared" si="84"/>
        <v>2.1347296914803282</v>
      </c>
      <c r="Q84" s="236">
        <f t="shared" si="85"/>
        <v>2.7454139598775154</v>
      </c>
      <c r="R84" s="92">
        <f t="shared" si="86"/>
        <v>0.28607100507123606</v>
      </c>
    </row>
    <row r="85" spans="1:18" ht="20.100000000000001" customHeight="1" x14ac:dyDescent="0.25">
      <c r="A85" s="57" t="s">
        <v>197</v>
      </c>
      <c r="B85" s="25">
        <v>208.50000000000003</v>
      </c>
      <c r="C85" s="223">
        <v>457.51</v>
      </c>
      <c r="D85" s="4">
        <f t="shared" si="68"/>
        <v>2.0219373903450502E-3</v>
      </c>
      <c r="E85" s="229">
        <f t="shared" si="69"/>
        <v>4.330664314118225E-3</v>
      </c>
      <c r="F85" s="102">
        <f t="shared" si="80"/>
        <v>1.1942925659472419</v>
      </c>
      <c r="G85" s="83">
        <f t="shared" si="81"/>
        <v>1.1418389781986191</v>
      </c>
      <c r="I85" s="25">
        <v>36.519999999999996</v>
      </c>
      <c r="J85" s="223">
        <v>78.44</v>
      </c>
      <c r="K85" s="288">
        <f t="shared" si="70"/>
        <v>1.3567470021631049E-3</v>
      </c>
      <c r="L85" s="229">
        <f t="shared" si="71"/>
        <v>2.891043485363004E-3</v>
      </c>
      <c r="M85" s="102">
        <f t="shared" si="82"/>
        <v>1.1478641840087624</v>
      </c>
      <c r="N85" s="83">
        <f t="shared" si="83"/>
        <v>1.1308641041798664</v>
      </c>
      <c r="P85" s="62">
        <f t="shared" si="84"/>
        <v>1.7515587529976016</v>
      </c>
      <c r="Q85" s="236">
        <f t="shared" si="85"/>
        <v>1.7144980437586064</v>
      </c>
      <c r="R85" s="92">
        <f t="shared" si="86"/>
        <v>-2.1158701742416477E-2</v>
      </c>
    </row>
    <row r="86" spans="1:18" ht="20.100000000000001" customHeight="1" x14ac:dyDescent="0.25">
      <c r="A86" s="57" t="s">
        <v>160</v>
      </c>
      <c r="B86" s="25">
        <v>148.4</v>
      </c>
      <c r="C86" s="223">
        <v>492.71000000000004</v>
      </c>
      <c r="D86" s="4">
        <f t="shared" si="68"/>
        <v>1.4391151497707695E-3</v>
      </c>
      <c r="E86" s="229">
        <f t="shared" si="69"/>
        <v>4.6638578702305764E-3</v>
      </c>
      <c r="F86" s="102">
        <f t="shared" si="80"/>
        <v>2.320148247978437</v>
      </c>
      <c r="G86" s="83">
        <f t="shared" si="81"/>
        <v>2.240781580941221</v>
      </c>
      <c r="I86" s="25">
        <v>26.605999999999998</v>
      </c>
      <c r="J86" s="223">
        <v>70.512999999999991</v>
      </c>
      <c r="K86" s="288">
        <f t="shared" si="70"/>
        <v>9.8843402901291279E-4</v>
      </c>
      <c r="L86" s="229">
        <f t="shared" si="71"/>
        <v>2.598880026560447E-3</v>
      </c>
      <c r="M86" s="102">
        <f t="shared" si="82"/>
        <v>1.6502668570999022</v>
      </c>
      <c r="N86" s="83">
        <f t="shared" si="83"/>
        <v>1.629290322142982</v>
      </c>
      <c r="P86" s="62">
        <f t="shared" si="84"/>
        <v>1.7928571428571427</v>
      </c>
      <c r="Q86" s="236">
        <f t="shared" si="85"/>
        <v>1.4311258143735663</v>
      </c>
      <c r="R86" s="92">
        <f t="shared" si="86"/>
        <v>-0.20176249397490317</v>
      </c>
    </row>
    <row r="87" spans="1:18" ht="20.100000000000001" customHeight="1" x14ac:dyDescent="0.25">
      <c r="A87" s="57" t="s">
        <v>150</v>
      </c>
      <c r="B87" s="25">
        <v>509.39</v>
      </c>
      <c r="C87" s="223">
        <v>330.71000000000004</v>
      </c>
      <c r="D87" s="4">
        <f t="shared" si="68"/>
        <v>4.9398306343782488E-3</v>
      </c>
      <c r="E87" s="229">
        <f t="shared" si="69"/>
        <v>3.1304102540316899E-3</v>
      </c>
      <c r="F87" s="102">
        <f t="shared" si="80"/>
        <v>-0.3507724925891752</v>
      </c>
      <c r="G87" s="83">
        <f t="shared" si="81"/>
        <v>-0.36629198737181023</v>
      </c>
      <c r="I87" s="25">
        <v>110.739</v>
      </c>
      <c r="J87" s="223">
        <v>64.828999999999994</v>
      </c>
      <c r="K87" s="288">
        <f t="shared" si="70"/>
        <v>4.114041792785874E-3</v>
      </c>
      <c r="L87" s="229">
        <f t="shared" si="71"/>
        <v>2.3893862584471975E-3</v>
      </c>
      <c r="M87" s="102">
        <f t="shared" si="82"/>
        <v>-0.41457842313909288</v>
      </c>
      <c r="N87" s="83">
        <f t="shared" si="83"/>
        <v>-0.41921196264046817</v>
      </c>
      <c r="P87" s="62">
        <f t="shared" si="84"/>
        <v>2.173953159661556</v>
      </c>
      <c r="Q87" s="236">
        <f t="shared" si="85"/>
        <v>1.960297541652807</v>
      </c>
      <c r="R87" s="92">
        <f t="shared" si="86"/>
        <v>-9.8279770683748865E-2</v>
      </c>
    </row>
    <row r="88" spans="1:18" ht="20.100000000000001" customHeight="1" x14ac:dyDescent="0.25">
      <c r="A88" s="57" t="s">
        <v>192</v>
      </c>
      <c r="B88" s="25">
        <v>252.82999999999998</v>
      </c>
      <c r="C88" s="223">
        <v>246.48000000000002</v>
      </c>
      <c r="D88" s="4">
        <f t="shared" si="68"/>
        <v>2.4518294024025848E-3</v>
      </c>
      <c r="E88" s="229">
        <f t="shared" si="69"/>
        <v>2.3331121508685282E-3</v>
      </c>
      <c r="F88" s="102">
        <f t="shared" si="80"/>
        <v>-2.5115690384843438E-2</v>
      </c>
      <c r="G88" s="83">
        <f t="shared" si="81"/>
        <v>-4.8419866169205628E-2</v>
      </c>
      <c r="I88" s="25">
        <v>80.498999999999995</v>
      </c>
      <c r="J88" s="223">
        <v>57.873999999999995</v>
      </c>
      <c r="K88" s="288">
        <f t="shared" ref="K88" si="87">I88/$I$96</f>
        <v>2.9906017778512537E-3</v>
      </c>
      <c r="L88" s="229">
        <f t="shared" ref="L88" si="88">J88/$J$96</f>
        <v>2.1330475608350137E-3</v>
      </c>
      <c r="M88" s="102">
        <f t="shared" si="82"/>
        <v>-0.2810593920421372</v>
      </c>
      <c r="N88" s="83">
        <f t="shared" si="83"/>
        <v>-0.28674971818962547</v>
      </c>
      <c r="P88" s="62">
        <f t="shared" si="84"/>
        <v>3.1839180477000357</v>
      </c>
      <c r="Q88" s="236">
        <f t="shared" si="85"/>
        <v>2.3480201233365787</v>
      </c>
      <c r="R88" s="92">
        <f t="shared" si="86"/>
        <v>-0.26253751253656921</v>
      </c>
    </row>
    <row r="89" spans="1:18" ht="20.100000000000001" customHeight="1" x14ac:dyDescent="0.25">
      <c r="A89" s="57" t="s">
        <v>161</v>
      </c>
      <c r="B89" s="25">
        <v>0.05</v>
      </c>
      <c r="C89" s="223">
        <v>136.58999999999997</v>
      </c>
      <c r="D89" s="4">
        <f t="shared" si="68"/>
        <v>4.8487707202519188E-7</v>
      </c>
      <c r="E89" s="229">
        <f t="shared" si="69"/>
        <v>1.292923517880283E-3</v>
      </c>
      <c r="F89" s="102">
        <f t="shared" si="80"/>
        <v>2730.7999999999993</v>
      </c>
      <c r="G89" s="83">
        <f t="shared" si="81"/>
        <v>2665.4975361283091</v>
      </c>
      <c r="I89" s="25">
        <v>6.0000000000000001E-3</v>
      </c>
      <c r="J89" s="223">
        <v>57.703000000000003</v>
      </c>
      <c r="K89" s="288">
        <f t="shared" si="70"/>
        <v>2.2290476486798003E-7</v>
      </c>
      <c r="L89" s="229">
        <f t="shared" si="71"/>
        <v>2.1267450565515223E-3</v>
      </c>
      <c r="M89" s="102">
        <f t="shared" si="82"/>
        <v>9616.1666666666661</v>
      </c>
      <c r="N89" s="83">
        <f t="shared" si="83"/>
        <v>9540.0479798901179</v>
      </c>
      <c r="P89" s="62">
        <f t="shared" si="84"/>
        <v>1.2</v>
      </c>
      <c r="Q89" s="236">
        <f t="shared" si="85"/>
        <v>4.2245405959440676</v>
      </c>
      <c r="R89" s="92">
        <f t="shared" si="86"/>
        <v>2.5204504966200565</v>
      </c>
    </row>
    <row r="90" spans="1:18" ht="20.100000000000001" customHeight="1" x14ac:dyDescent="0.25">
      <c r="A90" s="57" t="s">
        <v>154</v>
      </c>
      <c r="B90" s="25">
        <v>832.9100000000002</v>
      </c>
      <c r="C90" s="223">
        <v>200.26000000000002</v>
      </c>
      <c r="D90" s="4">
        <f t="shared" si="68"/>
        <v>8.0771792412100522E-3</v>
      </c>
      <c r="E90" s="229">
        <f t="shared" si="69"/>
        <v>1.8956062939505496E-3</v>
      </c>
      <c r="F90" s="102">
        <f t="shared" si="80"/>
        <v>-0.75956585945660404</v>
      </c>
      <c r="G90" s="83">
        <f t="shared" si="81"/>
        <v>-0.76531333063910478</v>
      </c>
      <c r="I90" s="25">
        <v>182.19300000000001</v>
      </c>
      <c r="J90" s="223">
        <v>54.17199999999999</v>
      </c>
      <c r="K90" s="288">
        <f t="shared" si="70"/>
        <v>6.7686146375986484E-3</v>
      </c>
      <c r="L90" s="229">
        <f t="shared" si="71"/>
        <v>1.9966038716099518E-3</v>
      </c>
      <c r="M90" s="102">
        <f t="shared" si="82"/>
        <v>-0.70266695207829066</v>
      </c>
      <c r="N90" s="83">
        <f t="shared" si="83"/>
        <v>-0.70502030644216107</v>
      </c>
      <c r="P90" s="62">
        <f t="shared" si="84"/>
        <v>2.1874272130242161</v>
      </c>
      <c r="Q90" s="236">
        <f t="shared" si="85"/>
        <v>2.7050833915909314</v>
      </c>
      <c r="R90" s="92">
        <f t="shared" si="86"/>
        <v>0.23665069881389675</v>
      </c>
    </row>
    <row r="91" spans="1:18" ht="20.100000000000001" customHeight="1" x14ac:dyDescent="0.25">
      <c r="A91" s="57" t="s">
        <v>210</v>
      </c>
      <c r="B91" s="25">
        <v>223.46</v>
      </c>
      <c r="C91" s="223">
        <v>168.39999999999998</v>
      </c>
      <c r="D91" s="4">
        <f t="shared" si="68"/>
        <v>2.1670126102949876E-3</v>
      </c>
      <c r="E91" s="229">
        <f t="shared" si="69"/>
        <v>1.5940282627647682E-3</v>
      </c>
      <c r="F91" s="102">
        <f t="shared" si="80"/>
        <v>-0.24639756555983186</v>
      </c>
      <c r="G91" s="83">
        <f t="shared" si="81"/>
        <v>-0.26441209654623149</v>
      </c>
      <c r="I91" s="25">
        <v>88.957999999999998</v>
      </c>
      <c r="J91" s="223">
        <v>44.84</v>
      </c>
      <c r="K91" s="288">
        <f t="shared" si="70"/>
        <v>3.3048603455209614E-3</v>
      </c>
      <c r="L91" s="229">
        <f t="shared" si="71"/>
        <v>1.652656678782217E-3</v>
      </c>
      <c r="M91" s="102">
        <f t="shared" si="82"/>
        <v>-0.49594190516873127</v>
      </c>
      <c r="N91" s="83">
        <f t="shared" si="83"/>
        <v>-0.49993146275544037</v>
      </c>
      <c r="P91" s="62">
        <f t="shared" si="84"/>
        <v>3.9809361854470597</v>
      </c>
      <c r="Q91" s="236">
        <f t="shared" si="85"/>
        <v>2.6627078384798102</v>
      </c>
      <c r="R91" s="92">
        <f t="shared" si="86"/>
        <v>-0.3311352620487214</v>
      </c>
    </row>
    <row r="92" spans="1:18" ht="20.100000000000001" customHeight="1" x14ac:dyDescent="0.25">
      <c r="A92" s="57" t="s">
        <v>194</v>
      </c>
      <c r="B92" s="25">
        <v>23.39</v>
      </c>
      <c r="C92" s="223">
        <v>148.91</v>
      </c>
      <c r="D92" s="4">
        <f t="shared" si="68"/>
        <v>2.2682549429338473E-4</v>
      </c>
      <c r="E92" s="229">
        <f t="shared" si="69"/>
        <v>1.4095412625196059E-3</v>
      </c>
      <c r="F92" s="102">
        <f t="shared" si="80"/>
        <v>5.3663958956819151</v>
      </c>
      <c r="G92" s="83">
        <f t="shared" si="81"/>
        <v>5.2142100336236963</v>
      </c>
      <c r="I92" s="25">
        <v>9.6820000000000004</v>
      </c>
      <c r="J92" s="223">
        <v>43.769999999999996</v>
      </c>
      <c r="K92" s="288">
        <f t="shared" si="70"/>
        <v>3.5969398890863045E-4</v>
      </c>
      <c r="L92" s="229">
        <f t="shared" si="71"/>
        <v>1.61321995607265E-3</v>
      </c>
      <c r="M92" s="102">
        <f t="shared" si="82"/>
        <v>3.5207601735178673</v>
      </c>
      <c r="N92" s="83">
        <f t="shared" si="83"/>
        <v>3.4849789149032473</v>
      </c>
      <c r="P92" s="62">
        <f t="shared" si="84"/>
        <v>4.1393758016246256</v>
      </c>
      <c r="Q92" s="236">
        <f t="shared" si="85"/>
        <v>2.9393593445705459</v>
      </c>
      <c r="R92" s="92">
        <f t="shared" si="86"/>
        <v>-0.28990275697681189</v>
      </c>
    </row>
    <row r="93" spans="1:18" ht="20.100000000000001" customHeight="1" x14ac:dyDescent="0.25">
      <c r="A93" s="57" t="s">
        <v>180</v>
      </c>
      <c r="B93" s="25">
        <v>5.18</v>
      </c>
      <c r="C93" s="223">
        <v>71.150000000000006</v>
      </c>
      <c r="D93" s="4">
        <f t="shared" si="68"/>
        <v>5.0233264661809868E-5</v>
      </c>
      <c r="E93" s="229">
        <f t="shared" si="69"/>
        <v>6.7348640674414059E-4</v>
      </c>
      <c r="F93" s="102">
        <f t="shared" ref="F93:F94" si="89">(C93-B93)/B93</f>
        <v>12.735521235521237</v>
      </c>
      <c r="G93" s="83">
        <f t="shared" ref="G93:G94" si="90">(E93-D93)/D93</f>
        <v>12.407179710064964</v>
      </c>
      <c r="I93" s="25">
        <v>1.1200000000000001</v>
      </c>
      <c r="J93" s="223">
        <v>35.391000000000005</v>
      </c>
      <c r="K93" s="288">
        <f t="shared" si="70"/>
        <v>4.1608889442022941E-5</v>
      </c>
      <c r="L93" s="229">
        <f t="shared" si="71"/>
        <v>1.3043972461815666E-3</v>
      </c>
      <c r="M93" s="102">
        <f t="shared" ref="M93:M94" si="91">(J93-I93)/I93</f>
        <v>30.599107142857147</v>
      </c>
      <c r="N93" s="83">
        <f t="shared" ref="N93:N94" si="92">(L93-K93)/K93</f>
        <v>30.349004111226993</v>
      </c>
      <c r="P93" s="62">
        <f t="shared" ref="P93:P94" si="93">(I93/B93)*10</f>
        <v>2.1621621621621627</v>
      </c>
      <c r="Q93" s="236">
        <f t="shared" ref="Q93:Q94" si="94">(J93/C93)*10</f>
        <v>4.9741391426563606</v>
      </c>
      <c r="R93" s="92">
        <f t="shared" ref="R93:R94" si="95">(Q93-P93)/P93</f>
        <v>1.3005393534785661</v>
      </c>
    </row>
    <row r="94" spans="1:18" ht="20.100000000000001" customHeight="1" x14ac:dyDescent="0.25">
      <c r="A94" s="57" t="s">
        <v>207</v>
      </c>
      <c r="B94" s="25">
        <v>0.82000000000000006</v>
      </c>
      <c r="C94" s="223">
        <v>147.56</v>
      </c>
      <c r="D94" s="4">
        <f t="shared" si="68"/>
        <v>7.951983981213147E-6</v>
      </c>
      <c r="E94" s="229">
        <f t="shared" si="69"/>
        <v>1.3967625323846153E-3</v>
      </c>
      <c r="F94" s="102">
        <f t="shared" si="89"/>
        <v>178.95121951219511</v>
      </c>
      <c r="G94" s="83">
        <f t="shared" si="90"/>
        <v>174.64956565361774</v>
      </c>
      <c r="I94" s="25">
        <v>0.55600000000000005</v>
      </c>
      <c r="J94" s="223">
        <v>35.332000000000001</v>
      </c>
      <c r="K94" s="288">
        <f t="shared" si="70"/>
        <v>2.0655841544432817E-5</v>
      </c>
      <c r="L94" s="229">
        <f t="shared" si="71"/>
        <v>1.3022226979200109E-3</v>
      </c>
      <c r="M94" s="102">
        <f t="shared" si="91"/>
        <v>62.546762589928058</v>
      </c>
      <c r="N94" s="83">
        <f t="shared" si="92"/>
        <v>62.043797809873659</v>
      </c>
      <c r="P94" s="62">
        <f t="shared" si="93"/>
        <v>6.7804878048780495</v>
      </c>
      <c r="Q94" s="236">
        <f t="shared" si="94"/>
        <v>2.3944158308484682</v>
      </c>
      <c r="R94" s="92">
        <f t="shared" si="95"/>
        <v>-0.64686672998277994</v>
      </c>
    </row>
    <row r="95" spans="1:18" ht="20.100000000000001" customHeight="1" thickBot="1" x14ac:dyDescent="0.3">
      <c r="A95" s="14" t="s">
        <v>18</v>
      </c>
      <c r="B95" s="25">
        <f>B96-SUM(B68:B94)</f>
        <v>1853.3399999999965</v>
      </c>
      <c r="C95" s="223">
        <f>C96-SUM(C68:C94)</f>
        <v>1021.3399999999674</v>
      </c>
      <c r="D95" s="4">
        <f t="shared" si="68"/>
        <v>1.7972841453343345E-2</v>
      </c>
      <c r="E95" s="229">
        <f t="shared" si="69"/>
        <v>9.6677246193118561E-3</v>
      </c>
      <c r="F95" s="102">
        <f>(C95-B95)/B95</f>
        <v>-0.44891924849192844</v>
      </c>
      <c r="G95" s="83">
        <f>(E95-D95)/D95</f>
        <v>-0.4620925887312356</v>
      </c>
      <c r="I95" s="25">
        <f>I96-SUM(I68:I94)</f>
        <v>563.4159999999938</v>
      </c>
      <c r="J95" s="223">
        <f>J96-SUM(J68:J94)</f>
        <v>264.18100000001141</v>
      </c>
      <c r="K95" s="289">
        <f t="shared" si="70"/>
        <v>2.0931351833809408E-2</v>
      </c>
      <c r="L95" s="229">
        <f t="shared" si="71"/>
        <v>9.7368531234920536E-3</v>
      </c>
      <c r="M95" s="102">
        <f t="shared" ref="M94:M95" si="96">(J95-I95)/I95</f>
        <v>-0.53110845272407192</v>
      </c>
      <c r="N95" s="83">
        <f t="shared" ref="N94:N95" si="97">(L95-K95)/K95</f>
        <v>-0.53481967142874254</v>
      </c>
      <c r="P95" s="62">
        <f t="shared" ref="P94:P95" si="98">(I95/B95)*10</f>
        <v>3.0400034532249611</v>
      </c>
      <c r="Q95" s="236">
        <f t="shared" ref="Q94:Q95" si="99">(J95/C95)*10</f>
        <v>2.5866117061901015</v>
      </c>
      <c r="R95" s="92">
        <f t="shared" ref="R94:R95" si="100">(Q95-P95)/P95</f>
        <v>-0.14914185263634583</v>
      </c>
    </row>
    <row r="96" spans="1:18" ht="26.25" customHeight="1" thickBot="1" x14ac:dyDescent="0.3">
      <c r="A96" s="18" t="s">
        <v>19</v>
      </c>
      <c r="B96" s="23">
        <v>103118.92000000001</v>
      </c>
      <c r="C96" s="242">
        <v>105644.29999999999</v>
      </c>
      <c r="D96" s="20">
        <f>SUM(D68:D95)</f>
        <v>0.99999999999999967</v>
      </c>
      <c r="E96" s="243">
        <f>SUM(E68:E95)</f>
        <v>0.99999999999999989</v>
      </c>
      <c r="F96" s="103">
        <f>(C96-B96)/B96</f>
        <v>2.4489977203019341E-2</v>
      </c>
      <c r="G96" s="99">
        <v>0</v>
      </c>
      <c r="H96" s="2"/>
      <c r="I96" s="23">
        <v>26917.324999999997</v>
      </c>
      <c r="J96" s="242">
        <v>27132.072000000011</v>
      </c>
      <c r="K96" s="30">
        <f t="shared" ref="K96" si="101">I96/$I$96</f>
        <v>1</v>
      </c>
      <c r="L96" s="243">
        <f t="shared" si="71"/>
        <v>1</v>
      </c>
      <c r="M96" s="103">
        <f>(J96-I96)/I96</f>
        <v>7.9780215901845367E-3</v>
      </c>
      <c r="N96" s="99">
        <f>(L96-K96)/K96</f>
        <v>0</v>
      </c>
      <c r="O96" s="2"/>
      <c r="P96" s="56">
        <f t="shared" si="67"/>
        <v>2.6103187465500985</v>
      </c>
      <c r="Q96" s="250">
        <f t="shared" si="67"/>
        <v>2.5682476006750972</v>
      </c>
      <c r="R96" s="98">
        <f>(Q96-P96)/P96</f>
        <v>-1.6117244658570638E-2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pageSetUpPr fitToPage="1"/>
  </sheetPr>
  <dimension ref="A1:U19"/>
  <sheetViews>
    <sheetView showGridLines="0" workbookViewId="0">
      <selection activeCell="M16" sqref="M16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100</v>
      </c>
      <c r="B1" s="6"/>
    </row>
    <row r="3" spans="1:21" ht="15.75" thickBot="1" x14ac:dyDescent="0.3"/>
    <row r="4" spans="1:21" x14ac:dyDescent="0.25">
      <c r="A4" s="388" t="s">
        <v>17</v>
      </c>
      <c r="B4" s="410"/>
      <c r="C4" s="410"/>
      <c r="D4" s="410"/>
      <c r="E4" s="413" t="s">
        <v>1</v>
      </c>
      <c r="F4" s="414"/>
      <c r="G4" s="408" t="s">
        <v>13</v>
      </c>
      <c r="H4" s="408"/>
      <c r="I4" s="421" t="s">
        <v>137</v>
      </c>
      <c r="J4" s="409"/>
      <c r="L4" s="415" t="s">
        <v>20</v>
      </c>
      <c r="M4" s="408"/>
      <c r="N4" s="406" t="s">
        <v>13</v>
      </c>
      <c r="O4" s="407"/>
      <c r="P4" s="422" t="s">
        <v>137</v>
      </c>
      <c r="Q4" s="409"/>
      <c r="R4"/>
      <c r="S4" s="419" t="s">
        <v>23</v>
      </c>
      <c r="T4" s="408"/>
      <c r="U4" s="208" t="s">
        <v>0</v>
      </c>
    </row>
    <row r="5" spans="1:21" x14ac:dyDescent="0.25">
      <c r="A5" s="411"/>
      <c r="B5" s="412"/>
      <c r="C5" s="412"/>
      <c r="D5" s="412"/>
      <c r="E5" s="416" t="s">
        <v>222</v>
      </c>
      <c r="F5" s="417"/>
      <c r="G5" s="404" t="str">
        <f>E5</f>
        <v>jan.-abril</v>
      </c>
      <c r="H5" s="404"/>
      <c r="I5" s="416" t="str">
        <f>G5</f>
        <v>jan.-abril</v>
      </c>
      <c r="J5" s="405"/>
      <c r="L5" s="418" t="str">
        <f>E5</f>
        <v>jan.-abril</v>
      </c>
      <c r="M5" s="404"/>
      <c r="N5" s="402" t="str">
        <f>E5</f>
        <v>jan.-abril</v>
      </c>
      <c r="O5" s="403"/>
      <c r="P5" s="404" t="str">
        <f>E5</f>
        <v>jan.-abril</v>
      </c>
      <c r="Q5" s="405"/>
      <c r="R5"/>
      <c r="S5" s="418" t="str">
        <f>E5</f>
        <v>jan.-abril</v>
      </c>
      <c r="T5" s="417"/>
      <c r="U5" s="209" t="s">
        <v>135</v>
      </c>
    </row>
    <row r="6" spans="1:21" ht="15.75" thickBot="1" x14ac:dyDescent="0.3">
      <c r="A6" s="389"/>
      <c r="B6" s="420"/>
      <c r="C6" s="420"/>
      <c r="D6" s="420"/>
      <c r="E6" s="148">
        <v>2018</v>
      </c>
      <c r="F6" s="241">
        <v>2019</v>
      </c>
      <c r="G6" s="292">
        <f>E6</f>
        <v>2018</v>
      </c>
      <c r="H6" s="219">
        <f>F6</f>
        <v>2019</v>
      </c>
      <c r="I6" s="221" t="s">
        <v>1</v>
      </c>
      <c r="J6" s="222" t="s">
        <v>15</v>
      </c>
      <c r="L6" s="291">
        <f>E6</f>
        <v>2018</v>
      </c>
      <c r="M6" s="220">
        <f>F6</f>
        <v>2019</v>
      </c>
      <c r="N6" s="218">
        <f>G6</f>
        <v>2018</v>
      </c>
      <c r="O6" s="219">
        <f>H6</f>
        <v>2019</v>
      </c>
      <c r="P6" s="217">
        <v>1000</v>
      </c>
      <c r="Q6" s="222" t="s">
        <v>15</v>
      </c>
      <c r="R6"/>
      <c r="S6" s="291">
        <f>E6</f>
        <v>2018</v>
      </c>
      <c r="T6" s="220">
        <f>F6</f>
        <v>2019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246398.00000000006</v>
      </c>
      <c r="F7" s="242">
        <v>176629.12000000005</v>
      </c>
      <c r="G7" s="20">
        <f>E7/E15</f>
        <v>0.60631143336212934</v>
      </c>
      <c r="H7" s="243">
        <f>F7/F15</f>
        <v>0.49807466380286186</v>
      </c>
      <c r="I7" s="153">
        <f t="shared" ref="I7:I18" si="0">(F7-E7)/E7</f>
        <v>-0.28315522041575009</v>
      </c>
      <c r="J7" s="99">
        <f t="shared" ref="J7:J18" si="1">(H7-G7)/G7</f>
        <v>-0.17851678791387943</v>
      </c>
      <c r="K7" s="12"/>
      <c r="L7" s="23">
        <v>26874.156999999992</v>
      </c>
      <c r="M7" s="242">
        <v>24690.744999999995</v>
      </c>
      <c r="N7" s="20">
        <f>L7/L15</f>
        <v>0.60733807181119415</v>
      </c>
      <c r="O7" s="243">
        <f>M7/M15</f>
        <v>0.55276332803362194</v>
      </c>
      <c r="P7" s="153">
        <f t="shared" ref="P7:P18" si="2">(M7-L7)/L7</f>
        <v>-8.124578568176101E-2</v>
      </c>
      <c r="Q7" s="99">
        <f t="shared" ref="Q7:Q18" si="3">(O7-N7)/N7</f>
        <v>-8.9858920938086853E-2</v>
      </c>
      <c r="R7" s="67"/>
      <c r="S7" s="331">
        <f>(L7/E7)*10</f>
        <v>1.0906808090974758</v>
      </c>
      <c r="T7" s="332">
        <f>(M7/F7)*10</f>
        <v>1.3978864300518503</v>
      </c>
      <c r="U7" s="95">
        <f>(T7-S7)/S7</f>
        <v>0.28166409309849616</v>
      </c>
    </row>
    <row r="8" spans="1:21" s="9" customFormat="1" ht="24" customHeight="1" x14ac:dyDescent="0.25">
      <c r="A8" s="73"/>
      <c r="B8" s="300" t="s">
        <v>36</v>
      </c>
      <c r="C8" s="300"/>
      <c r="D8" s="301"/>
      <c r="E8" s="303">
        <v>89102.790000000037</v>
      </c>
      <c r="F8" s="304">
        <v>106036.47000000003</v>
      </c>
      <c r="G8" s="305">
        <f>E8/E7</f>
        <v>0.36162140114773667</v>
      </c>
      <c r="H8" s="306">
        <f>F8/F7</f>
        <v>0.60033402193251029</v>
      </c>
      <c r="I8" s="315">
        <f t="shared" si="0"/>
        <v>0.19004657429918845</v>
      </c>
      <c r="J8" s="314">
        <f t="shared" si="1"/>
        <v>0.66011751524420992</v>
      </c>
      <c r="K8" s="5"/>
      <c r="L8" s="303">
        <v>16642.465999999993</v>
      </c>
      <c r="M8" s="304">
        <v>19816.520999999993</v>
      </c>
      <c r="N8" s="318">
        <f>L8/L7</f>
        <v>0.61927397387758054</v>
      </c>
      <c r="O8" s="306">
        <f>M8/M7</f>
        <v>0.80258902677906219</v>
      </c>
      <c r="P8" s="313">
        <f t="shared" si="2"/>
        <v>0.19072023340771743</v>
      </c>
      <c r="Q8" s="314">
        <f t="shared" si="3"/>
        <v>0.29601607791403772</v>
      </c>
      <c r="R8" s="72"/>
      <c r="S8" s="333">
        <f t="shared" ref="S8:T18" si="4">(L8/E8)*10</f>
        <v>1.8677828157793921</v>
      </c>
      <c r="T8" s="334">
        <f t="shared" si="4"/>
        <v>1.868840126420654</v>
      </c>
      <c r="U8" s="307">
        <f t="shared" ref="U8:U18" si="5">(T8-S8)/S8</f>
        <v>5.6607793600494912E-4</v>
      </c>
    </row>
    <row r="9" spans="1:21" ht="24" customHeight="1" x14ac:dyDescent="0.25">
      <c r="A9" s="14"/>
      <c r="B9" s="1" t="s">
        <v>40</v>
      </c>
      <c r="D9" s="1"/>
      <c r="E9" s="25">
        <v>37969.19000000001</v>
      </c>
      <c r="F9" s="223">
        <v>36632.39</v>
      </c>
      <c r="G9" s="4">
        <f>E9/E7</f>
        <v>0.15409698942361547</v>
      </c>
      <c r="H9" s="229">
        <f>F9/F7</f>
        <v>0.20739722872423294</v>
      </c>
      <c r="I9" s="311">
        <f t="shared" si="0"/>
        <v>-3.5207493233329702E-2</v>
      </c>
      <c r="J9" s="312">
        <f t="shared" si="1"/>
        <v>0.34588760948531017</v>
      </c>
      <c r="K9" s="1"/>
      <c r="L9" s="25">
        <v>3091.3550000000005</v>
      </c>
      <c r="M9" s="223">
        <v>2903.565000000001</v>
      </c>
      <c r="N9" s="4">
        <f>L9/L7</f>
        <v>0.1150307710117196</v>
      </c>
      <c r="O9" s="229">
        <f>M9/M7</f>
        <v>0.11759730214701912</v>
      </c>
      <c r="P9" s="311">
        <f t="shared" si="2"/>
        <v>-6.0746824612507938E-2</v>
      </c>
      <c r="Q9" s="312">
        <f t="shared" si="3"/>
        <v>2.2311692017069368E-2</v>
      </c>
      <c r="R9" s="8"/>
      <c r="S9" s="333">
        <f t="shared" si="4"/>
        <v>0.81417459787791091</v>
      </c>
      <c r="T9" s="334">
        <f t="shared" si="4"/>
        <v>0.79262232139371769</v>
      </c>
      <c r="U9" s="307">
        <f t="shared" si="5"/>
        <v>-2.6471320206215867E-2</v>
      </c>
    </row>
    <row r="10" spans="1:21" ht="24" customHeight="1" thickBot="1" x14ac:dyDescent="0.3">
      <c r="A10" s="14"/>
      <c r="B10" s="1" t="s">
        <v>39</v>
      </c>
      <c r="D10" s="1"/>
      <c r="E10" s="25">
        <v>119326.02000000002</v>
      </c>
      <c r="F10" s="223">
        <v>33960.26</v>
      </c>
      <c r="G10" s="4">
        <f>E10/E7</f>
        <v>0.4842816094286479</v>
      </c>
      <c r="H10" s="229">
        <f>F10/F7</f>
        <v>0.19226874934325661</v>
      </c>
      <c r="I10" s="316">
        <f t="shared" si="0"/>
        <v>-0.71539937391693775</v>
      </c>
      <c r="J10" s="309">
        <f t="shared" si="1"/>
        <v>-0.60298151819125667</v>
      </c>
      <c r="K10" s="1"/>
      <c r="L10" s="25">
        <v>7140.3360000000002</v>
      </c>
      <c r="M10" s="223">
        <v>1970.6590000000006</v>
      </c>
      <c r="N10" s="4">
        <f>L10/L7</f>
        <v>0.26569525511069991</v>
      </c>
      <c r="O10" s="229">
        <f>M10/M7</f>
        <v>7.9813671073918624E-2</v>
      </c>
      <c r="P10" s="317">
        <f t="shared" si="2"/>
        <v>-0.72401032668490661</v>
      </c>
      <c r="Q10" s="312">
        <f t="shared" si="3"/>
        <v>-0.69960445458213072</v>
      </c>
      <c r="R10" s="8"/>
      <c r="S10" s="333">
        <f t="shared" si="4"/>
        <v>0.59838885098153771</v>
      </c>
      <c r="T10" s="334">
        <f t="shared" si="4"/>
        <v>0.58028383763846347</v>
      </c>
      <c r="U10" s="307">
        <f t="shared" si="5"/>
        <v>-3.0256267832157253E-2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159990.51</v>
      </c>
      <c r="F11" s="242">
        <v>177994.66</v>
      </c>
      <c r="G11" s="20">
        <f>E11/E15</f>
        <v>0.39368856663787072</v>
      </c>
      <c r="H11" s="243">
        <f>F11/F15</f>
        <v>0.50192533619713819</v>
      </c>
      <c r="I11" s="153">
        <f t="shared" si="0"/>
        <v>0.11253261209055458</v>
      </c>
      <c r="J11" s="99">
        <f t="shared" si="1"/>
        <v>0.27492992870892197</v>
      </c>
      <c r="K11" s="12"/>
      <c r="L11" s="23">
        <v>17374.933000000008</v>
      </c>
      <c r="M11" s="242">
        <v>19977.097000000009</v>
      </c>
      <c r="N11" s="20">
        <f>L11/L15</f>
        <v>0.39266192818880591</v>
      </c>
      <c r="O11" s="243">
        <f>M11/M15</f>
        <v>0.44723667196637812</v>
      </c>
      <c r="P11" s="153">
        <f t="shared" si="2"/>
        <v>0.1497654120450421</v>
      </c>
      <c r="Q11" s="99">
        <f t="shared" si="3"/>
        <v>0.13898659345280534</v>
      </c>
      <c r="R11" s="8"/>
      <c r="S11" s="335">
        <f t="shared" si="4"/>
        <v>1.0859977257401083</v>
      </c>
      <c r="T11" s="336">
        <f t="shared" si="4"/>
        <v>1.1223424904994346</v>
      </c>
      <c r="U11" s="98">
        <f t="shared" si="5"/>
        <v>3.3466704301390003E-2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80118.23000000001</v>
      </c>
      <c r="F12" s="225">
        <v>93800.820000000022</v>
      </c>
      <c r="G12" s="74">
        <f>E12/E11</f>
        <v>0.50076863933992088</v>
      </c>
      <c r="H12" s="231">
        <f>F12/F11</f>
        <v>0.52698670847765894</v>
      </c>
      <c r="I12" s="315">
        <f t="shared" si="0"/>
        <v>0.17077998353183801</v>
      </c>
      <c r="J12" s="314">
        <f t="shared" si="1"/>
        <v>5.2355653046278872E-2</v>
      </c>
      <c r="K12" s="5"/>
      <c r="L12" s="42">
        <v>11338.23500000001</v>
      </c>
      <c r="M12" s="225">
        <v>13405.081000000006</v>
      </c>
      <c r="N12" s="74">
        <f>L12/L11</f>
        <v>0.65256280412707224</v>
      </c>
      <c r="O12" s="231">
        <f>M12/M11</f>
        <v>0.67102247138310434</v>
      </c>
      <c r="P12" s="315">
        <f t="shared" si="2"/>
        <v>0.18228992431361621</v>
      </c>
      <c r="Q12" s="314">
        <f t="shared" si="3"/>
        <v>2.8287955027907909E-2</v>
      </c>
      <c r="R12" s="72"/>
      <c r="S12" s="333">
        <f t="shared" si="4"/>
        <v>1.4151879041761166</v>
      </c>
      <c r="T12" s="334">
        <f t="shared" si="4"/>
        <v>1.4291006198026843</v>
      </c>
      <c r="U12" s="307">
        <f t="shared" si="5"/>
        <v>9.8310023605432846E-3</v>
      </c>
    </row>
    <row r="13" spans="1:21" ht="24" customHeight="1" x14ac:dyDescent="0.25">
      <c r="A13" s="14"/>
      <c r="B13" s="5" t="s">
        <v>40</v>
      </c>
      <c r="D13" s="5"/>
      <c r="E13" s="273">
        <v>29152.780000000002</v>
      </c>
      <c r="F13" s="269">
        <v>33497.950000000004</v>
      </c>
      <c r="G13" s="261">
        <f>E13/E11</f>
        <v>0.18221568266767824</v>
      </c>
      <c r="H13" s="272">
        <f>F13/F11</f>
        <v>0.18819637622836552</v>
      </c>
      <c r="I13" s="311">
        <f t="shared" si="0"/>
        <v>0.14904822113019758</v>
      </c>
      <c r="J13" s="312">
        <f t="shared" si="1"/>
        <v>3.2822057207857171E-2</v>
      </c>
      <c r="K13" s="321"/>
      <c r="L13" s="273">
        <v>2516.63</v>
      </c>
      <c r="M13" s="269">
        <v>2801.9420000000005</v>
      </c>
      <c r="N13" s="261">
        <f>L13/L11</f>
        <v>0.14484257291812286</v>
      </c>
      <c r="O13" s="272">
        <f>M13/M11</f>
        <v>0.14025771612361893</v>
      </c>
      <c r="P13" s="311">
        <f t="shared" si="2"/>
        <v>0.11337065838045336</v>
      </c>
      <c r="Q13" s="312">
        <f t="shared" si="3"/>
        <v>-3.1654068980780103E-2</v>
      </c>
      <c r="R13" s="322"/>
      <c r="S13" s="333">
        <f t="shared" si="4"/>
        <v>0.86325557974230926</v>
      </c>
      <c r="T13" s="334">
        <f t="shared" si="4"/>
        <v>0.83645178287029509</v>
      </c>
      <c r="U13" s="307">
        <f t="shared" si="5"/>
        <v>-3.1049665360999328E-2</v>
      </c>
    </row>
    <row r="14" spans="1:21" ht="24" customHeight="1" thickBot="1" x14ac:dyDescent="0.3">
      <c r="A14" s="14"/>
      <c r="B14" s="1" t="s">
        <v>39</v>
      </c>
      <c r="D14" s="1"/>
      <c r="E14" s="273">
        <v>50719.499999999993</v>
      </c>
      <c r="F14" s="269">
        <v>50695.889999999992</v>
      </c>
      <c r="G14" s="261">
        <f>E14/E11</f>
        <v>0.31701567799240088</v>
      </c>
      <c r="H14" s="272">
        <f>F14/F11</f>
        <v>0.28481691529397563</v>
      </c>
      <c r="I14" s="316">
        <f t="shared" si="0"/>
        <v>-4.6550143435957739E-4</v>
      </c>
      <c r="J14" s="309">
        <f t="shared" si="1"/>
        <v>-0.10156836060075579</v>
      </c>
      <c r="K14" s="321"/>
      <c r="L14" s="273">
        <v>3520.0679999999988</v>
      </c>
      <c r="M14" s="269">
        <v>3770.074000000001</v>
      </c>
      <c r="N14" s="261">
        <f>L14/L11</f>
        <v>0.2025946229548049</v>
      </c>
      <c r="O14" s="272">
        <f>M14/M11</f>
        <v>0.18871981249327663</v>
      </c>
      <c r="P14" s="317">
        <f t="shared" si="2"/>
        <v>7.1023059781800305E-2</v>
      </c>
      <c r="Q14" s="312">
        <f t="shared" si="3"/>
        <v>-6.8485581004899071E-2</v>
      </c>
      <c r="R14" s="322"/>
      <c r="S14" s="333">
        <f t="shared" si="4"/>
        <v>0.694026557832786</v>
      </c>
      <c r="T14" s="334">
        <f t="shared" si="4"/>
        <v>0.74366462448928328</v>
      </c>
      <c r="U14" s="307">
        <f t="shared" si="5"/>
        <v>7.1521854742130395E-2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f>E7+E11</f>
        <v>406388.51000000007</v>
      </c>
      <c r="F15" s="242">
        <f>F7+F11</f>
        <v>354623.78</v>
      </c>
      <c r="G15" s="20">
        <f>G7+G11</f>
        <v>1</v>
      </c>
      <c r="H15" s="243">
        <f>H7+H11</f>
        <v>1</v>
      </c>
      <c r="I15" s="153">
        <f t="shared" si="0"/>
        <v>-0.12737744480029722</v>
      </c>
      <c r="J15" s="99">
        <v>0</v>
      </c>
      <c r="K15" s="12"/>
      <c r="L15" s="23">
        <f>L7+L11</f>
        <v>44249.09</v>
      </c>
      <c r="M15" s="242">
        <f>M7+M11</f>
        <v>44667.842000000004</v>
      </c>
      <c r="N15" s="20">
        <f>N7+N11</f>
        <v>1</v>
      </c>
      <c r="O15" s="243">
        <f>O7+O11</f>
        <v>1</v>
      </c>
      <c r="P15" s="153">
        <f t="shared" si="2"/>
        <v>9.4635166508510726E-3</v>
      </c>
      <c r="Q15" s="99">
        <v>0</v>
      </c>
      <c r="R15" s="8"/>
      <c r="S15" s="335">
        <f t="shared" si="4"/>
        <v>1.0888371327230681</v>
      </c>
      <c r="T15" s="336">
        <f t="shared" si="4"/>
        <v>1.2595839455549203</v>
      </c>
      <c r="U15" s="98">
        <f t="shared" si="5"/>
        <v>0.15681575113518781</v>
      </c>
    </row>
    <row r="16" spans="1:21" s="68" customFormat="1" ht="24" customHeight="1" x14ac:dyDescent="0.25">
      <c r="A16" s="302"/>
      <c r="B16" s="300" t="s">
        <v>36</v>
      </c>
      <c r="C16" s="300"/>
      <c r="D16" s="301"/>
      <c r="E16" s="303">
        <f>E8+E12</f>
        <v>169221.02000000005</v>
      </c>
      <c r="F16" s="304">
        <f t="shared" ref="F16:F17" si="6">F8+F12</f>
        <v>199837.29000000004</v>
      </c>
      <c r="G16" s="305">
        <f>E16/E15</f>
        <v>0.41640207790323602</v>
      </c>
      <c r="H16" s="306">
        <f>F16/F15</f>
        <v>0.56351914696752714</v>
      </c>
      <c r="I16" s="313">
        <f t="shared" si="0"/>
        <v>0.18092474563739175</v>
      </c>
      <c r="J16" s="314">
        <f t="shared" si="1"/>
        <v>0.35330531923637121</v>
      </c>
      <c r="K16" s="5"/>
      <c r="L16" s="303">
        <f t="shared" ref="L16:M18" si="7">L8+L12</f>
        <v>27980.701000000001</v>
      </c>
      <c r="M16" s="304">
        <f t="shared" si="7"/>
        <v>33221.601999999999</v>
      </c>
      <c r="N16" s="318">
        <f>L16/L15</f>
        <v>0.63234523015049582</v>
      </c>
      <c r="O16" s="306">
        <f>M16/M15</f>
        <v>0.74374763840169389</v>
      </c>
      <c r="P16" s="313">
        <f t="shared" si="2"/>
        <v>0.187304135089396</v>
      </c>
      <c r="Q16" s="314">
        <f t="shared" si="3"/>
        <v>0.17617339854794936</v>
      </c>
      <c r="R16" s="72"/>
      <c r="S16" s="333">
        <f t="shared" si="4"/>
        <v>1.6535003157409165</v>
      </c>
      <c r="T16" s="334">
        <f t="shared" si="4"/>
        <v>1.6624325720189657</v>
      </c>
      <c r="U16" s="307">
        <f t="shared" si="5"/>
        <v>5.4020287707333848E-3</v>
      </c>
    </row>
    <row r="17" spans="1:21" ht="24" customHeight="1" x14ac:dyDescent="0.25">
      <c r="A17" s="14"/>
      <c r="B17" s="5" t="s">
        <v>40</v>
      </c>
      <c r="C17" s="5"/>
      <c r="D17" s="323"/>
      <c r="E17" s="273">
        <f>E9+E13</f>
        <v>67121.970000000016</v>
      </c>
      <c r="F17" s="269">
        <f t="shared" si="6"/>
        <v>70130.34</v>
      </c>
      <c r="G17" s="310">
        <f>E17/E15</f>
        <v>0.16516699746260052</v>
      </c>
      <c r="H17" s="272">
        <f>F17/F15</f>
        <v>0.19775983437997302</v>
      </c>
      <c r="I17" s="311">
        <f t="shared" si="0"/>
        <v>4.4819453302696273E-2</v>
      </c>
      <c r="J17" s="312">
        <f t="shared" si="1"/>
        <v>0.19733262345434738</v>
      </c>
      <c r="K17" s="321"/>
      <c r="L17" s="273">
        <f t="shared" si="7"/>
        <v>5607.9850000000006</v>
      </c>
      <c r="M17" s="269">
        <f t="shared" si="7"/>
        <v>5705.5070000000014</v>
      </c>
      <c r="N17" s="74">
        <f>L17/L15</f>
        <v>0.12673673063107063</v>
      </c>
      <c r="O17" s="231">
        <f>M17/M15</f>
        <v>0.127731870279294</v>
      </c>
      <c r="P17" s="311">
        <f t="shared" si="2"/>
        <v>1.7389846798805779E-2</v>
      </c>
      <c r="Q17" s="312">
        <f t="shared" si="3"/>
        <v>7.8520224031990507E-3</v>
      </c>
      <c r="R17" s="322"/>
      <c r="S17" s="333">
        <f t="shared" si="4"/>
        <v>0.83549171754047136</v>
      </c>
      <c r="T17" s="334">
        <f t="shared" si="4"/>
        <v>0.81355758434937031</v>
      </c>
      <c r="U17" s="307">
        <f t="shared" si="5"/>
        <v>-2.6252963052310035E-2</v>
      </c>
    </row>
    <row r="18" spans="1:21" ht="24" customHeight="1" thickBot="1" x14ac:dyDescent="0.3">
      <c r="A18" s="15"/>
      <c r="B18" s="324" t="s">
        <v>39</v>
      </c>
      <c r="C18" s="324"/>
      <c r="D18" s="325"/>
      <c r="E18" s="326">
        <f>E10+E14</f>
        <v>170045.52000000002</v>
      </c>
      <c r="F18" s="327">
        <f>F10+F14</f>
        <v>84656.15</v>
      </c>
      <c r="G18" s="328">
        <f>E18/E15</f>
        <v>0.41843092463416348</v>
      </c>
      <c r="H18" s="329">
        <f>F18/F15</f>
        <v>0.23872101865249981</v>
      </c>
      <c r="I18" s="308">
        <f t="shared" si="0"/>
        <v>-0.50215595212387842</v>
      </c>
      <c r="J18" s="309">
        <f t="shared" si="1"/>
        <v>-0.42948523974126684</v>
      </c>
      <c r="K18" s="321"/>
      <c r="L18" s="326">
        <f t="shared" si="7"/>
        <v>10660.403999999999</v>
      </c>
      <c r="M18" s="327">
        <f t="shared" si="7"/>
        <v>5740.733000000002</v>
      </c>
      <c r="N18" s="319">
        <f>L18/L15</f>
        <v>0.24091803921843363</v>
      </c>
      <c r="O18" s="320">
        <f>M18/M15</f>
        <v>0.12852049131901205</v>
      </c>
      <c r="P18" s="308">
        <f t="shared" si="2"/>
        <v>-0.46149010863002915</v>
      </c>
      <c r="Q18" s="309">
        <f t="shared" si="3"/>
        <v>-0.46653853013270574</v>
      </c>
      <c r="R18" s="322"/>
      <c r="S18" s="337">
        <f t="shared" si="4"/>
        <v>0.62691472259898395</v>
      </c>
      <c r="T18" s="338">
        <f t="shared" si="4"/>
        <v>0.67812356219837566</v>
      </c>
      <c r="U18" s="330">
        <f t="shared" si="5"/>
        <v>8.1683900143701471E-2</v>
      </c>
    </row>
    <row r="19" spans="1:21" ht="6.75" customHeight="1" x14ac:dyDescent="0.25">
      <c r="S19" s="339"/>
      <c r="T19" s="339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pageSetUpPr fitToPage="1"/>
  </sheetPr>
  <dimension ref="A1:R96"/>
  <sheetViews>
    <sheetView showGridLines="0" topLeftCell="A46" workbookViewId="0">
      <selection activeCell="R83" sqref="R83"/>
    </sheetView>
  </sheetViews>
  <sheetFormatPr defaultRowHeight="15" x14ac:dyDescent="0.25"/>
  <cols>
    <col min="1" max="1" width="26.7109375" customWidth="1"/>
    <col min="6" max="7" width="11.42578125" customWidth="1"/>
    <col min="8" max="8" width="2" customWidth="1"/>
    <col min="13" max="14" width="11.42578125" bestFit="1" customWidth="1"/>
    <col min="15" max="15" width="2" customWidth="1"/>
    <col min="18" max="18" width="10.140625" customWidth="1"/>
  </cols>
  <sheetData>
    <row r="1" spans="1:18" ht="15.75" x14ac:dyDescent="0.25">
      <c r="A1" s="6" t="s">
        <v>46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142</v>
      </c>
      <c r="B7" s="59">
        <v>56540.399999999994</v>
      </c>
      <c r="C7" s="245">
        <v>68018.000000000015</v>
      </c>
      <c r="D7" s="4">
        <f>B7/$B$33</f>
        <v>0.1391289335419448</v>
      </c>
      <c r="E7" s="247">
        <f>C7/$C$33</f>
        <v>0.19180326824106389</v>
      </c>
      <c r="F7" s="87">
        <f>(C7-B7)/B7</f>
        <v>0.20299821012939459</v>
      </c>
      <c r="G7" s="101">
        <f>(E7-D7)/D7</f>
        <v>0.3786008658165898</v>
      </c>
      <c r="I7" s="59">
        <v>5800.5109999999995</v>
      </c>
      <c r="J7" s="245">
        <v>7162.9150000000009</v>
      </c>
      <c r="K7" s="4">
        <f>I7/$I$33</f>
        <v>0.13108769016492763</v>
      </c>
      <c r="L7" s="247">
        <f>J7/$J$33</f>
        <v>0.16035954904649299</v>
      </c>
      <c r="M7" s="87">
        <f>(J7-I7)/I7</f>
        <v>0.23487654794551746</v>
      </c>
      <c r="N7" s="101">
        <f>(L7-K7)/K7</f>
        <v>0.22329982963874828</v>
      </c>
      <c r="P7" s="49">
        <f t="shared" ref="P7:Q33" si="0">(I7/B7)*10</f>
        <v>1.0259055471839604</v>
      </c>
      <c r="Q7" s="253">
        <f t="shared" si="0"/>
        <v>1.0530910935340645</v>
      </c>
      <c r="R7" s="104">
        <f>(Q7-P7)/P7</f>
        <v>2.6499073354975516E-2</v>
      </c>
    </row>
    <row r="8" spans="1:18" ht="20.100000000000001" customHeight="1" x14ac:dyDescent="0.25">
      <c r="A8" s="14" t="s">
        <v>167</v>
      </c>
      <c r="B8" s="25">
        <v>50056.299999999996</v>
      </c>
      <c r="C8" s="223">
        <v>45006.670000000013</v>
      </c>
      <c r="D8" s="4">
        <f t="shared" ref="D8:D32" si="1">B8/$B$33</f>
        <v>0.12317351196764882</v>
      </c>
      <c r="E8" s="229">
        <f t="shared" ref="E8:E32" si="2">C8/$C$33</f>
        <v>0.12691385219569884</v>
      </c>
      <c r="F8" s="87">
        <f t="shared" ref="F8:F33" si="3">(C8-B8)/B8</f>
        <v>-0.10087901023447565</v>
      </c>
      <c r="G8" s="83">
        <f t="shared" ref="G8:G32" si="4">(E8-D8)/D8</f>
        <v>3.0366433239578394E-2</v>
      </c>
      <c r="I8" s="25">
        <v>5145.179000000001</v>
      </c>
      <c r="J8" s="223">
        <v>5075.0190000000002</v>
      </c>
      <c r="K8" s="4">
        <f t="shared" ref="K8:K32" si="5">I8/$I$33</f>
        <v>0.11627762288444801</v>
      </c>
      <c r="L8" s="229">
        <f t="shared" ref="L8:L32" si="6">J8/$J$33</f>
        <v>0.11361683870915455</v>
      </c>
      <c r="M8" s="87">
        <f t="shared" ref="M8:M33" si="7">(J8-I8)/I8</f>
        <v>-1.3636065917240344E-2</v>
      </c>
      <c r="N8" s="83">
        <f t="shared" ref="N8:N32" si="8">(L8-K8)/K8</f>
        <v>-2.2883028645482709E-2</v>
      </c>
      <c r="P8" s="49">
        <f t="shared" si="0"/>
        <v>1.0278784089115658</v>
      </c>
      <c r="Q8" s="254">
        <f t="shared" si="0"/>
        <v>1.1276148624192812</v>
      </c>
      <c r="R8" s="92">
        <f t="shared" ref="R8:R71" si="9">(Q8-P8)/P8</f>
        <v>9.703137320816739E-2</v>
      </c>
    </row>
    <row r="9" spans="1:18" ht="20.100000000000001" customHeight="1" x14ac:dyDescent="0.25">
      <c r="A9" s="14" t="s">
        <v>168</v>
      </c>
      <c r="B9" s="25">
        <v>17030.84</v>
      </c>
      <c r="C9" s="223">
        <v>21530.84</v>
      </c>
      <c r="D9" s="4">
        <f t="shared" si="1"/>
        <v>4.1907779331654807E-2</v>
      </c>
      <c r="E9" s="229">
        <f t="shared" si="2"/>
        <v>6.0714597312114843E-2</v>
      </c>
      <c r="F9" s="87">
        <f t="shared" si="3"/>
        <v>0.26422654431607601</v>
      </c>
      <c r="G9" s="83">
        <f t="shared" si="4"/>
        <v>0.44876675119491266</v>
      </c>
      <c r="I9" s="25">
        <v>3005.7469999999998</v>
      </c>
      <c r="J9" s="223">
        <v>4093.0579999999995</v>
      </c>
      <c r="K9" s="4">
        <f t="shared" si="5"/>
        <v>6.7927882810697324E-2</v>
      </c>
      <c r="L9" s="229">
        <f t="shared" si="6"/>
        <v>9.1633215681205263E-2</v>
      </c>
      <c r="M9" s="87">
        <f t="shared" si="7"/>
        <v>0.36174401904085729</v>
      </c>
      <c r="N9" s="83">
        <f t="shared" si="8"/>
        <v>0.34897794380800001</v>
      </c>
      <c r="P9" s="49">
        <f t="shared" si="0"/>
        <v>1.7648847619964723</v>
      </c>
      <c r="Q9" s="254">
        <f t="shared" si="0"/>
        <v>1.9010210470190665</v>
      </c>
      <c r="R9" s="92">
        <f t="shared" si="9"/>
        <v>7.7136075937668691E-2</v>
      </c>
    </row>
    <row r="10" spans="1:18" ht="20.100000000000001" customHeight="1" x14ac:dyDescent="0.25">
      <c r="A10" s="14" t="s">
        <v>170</v>
      </c>
      <c r="B10" s="25">
        <v>37431.21</v>
      </c>
      <c r="C10" s="223">
        <v>38828.659999999996</v>
      </c>
      <c r="D10" s="4">
        <f t="shared" si="1"/>
        <v>9.2106959421662735E-2</v>
      </c>
      <c r="E10" s="229">
        <f t="shared" si="2"/>
        <v>0.10949254446501024</v>
      </c>
      <c r="F10" s="87">
        <f t="shared" si="3"/>
        <v>3.7333818489971263E-2</v>
      </c>
      <c r="G10" s="83">
        <f t="shared" si="4"/>
        <v>0.18875430426225281</v>
      </c>
      <c r="I10" s="25">
        <v>3036.3030000000008</v>
      </c>
      <c r="J10" s="223">
        <v>3283.6790000000001</v>
      </c>
      <c r="K10" s="4">
        <f t="shared" si="5"/>
        <v>6.8618428085187741E-2</v>
      </c>
      <c r="L10" s="229">
        <f t="shared" si="6"/>
        <v>7.3513267106120772E-2</v>
      </c>
      <c r="M10" s="87">
        <f t="shared" si="7"/>
        <v>8.1472764740541118E-2</v>
      </c>
      <c r="N10" s="83">
        <f t="shared" si="8"/>
        <v>7.1334175928020882E-2</v>
      </c>
      <c r="P10" s="49">
        <f t="shared" si="0"/>
        <v>0.81116880806150826</v>
      </c>
      <c r="Q10" s="254">
        <f t="shared" si="0"/>
        <v>0.84568434759273181</v>
      </c>
      <c r="R10" s="92">
        <f t="shared" si="9"/>
        <v>4.2550378155820745E-2</v>
      </c>
    </row>
    <row r="11" spans="1:18" ht="20.100000000000001" customHeight="1" x14ac:dyDescent="0.25">
      <c r="A11" s="14" t="s">
        <v>173</v>
      </c>
      <c r="B11" s="25">
        <v>8667.9</v>
      </c>
      <c r="C11" s="223">
        <v>12984.44</v>
      </c>
      <c r="D11" s="4">
        <f t="shared" si="1"/>
        <v>2.1329097124325673E-2</v>
      </c>
      <c r="E11" s="229">
        <f t="shared" si="2"/>
        <v>3.6614690644829299E-2</v>
      </c>
      <c r="F11" s="87">
        <f t="shared" si="3"/>
        <v>0.49799143967973802</v>
      </c>
      <c r="G11" s="83">
        <f t="shared" si="4"/>
        <v>0.71665450400479092</v>
      </c>
      <c r="I11" s="25">
        <v>1648.8899999999996</v>
      </c>
      <c r="J11" s="223">
        <v>2406.8940000000002</v>
      </c>
      <c r="K11" s="4">
        <f t="shared" si="5"/>
        <v>3.72638171768052E-2</v>
      </c>
      <c r="L11" s="229">
        <f t="shared" si="6"/>
        <v>5.3884268687079177E-2</v>
      </c>
      <c r="M11" s="87">
        <f t="shared" si="7"/>
        <v>0.45970562014446126</v>
      </c>
      <c r="N11" s="83">
        <f t="shared" si="8"/>
        <v>0.44602117468039076</v>
      </c>
      <c r="P11" s="49">
        <f t="shared" si="0"/>
        <v>1.9022946734503163</v>
      </c>
      <c r="Q11" s="254">
        <f t="shared" si="0"/>
        <v>1.8536756302158586</v>
      </c>
      <c r="R11" s="92">
        <f t="shared" si="9"/>
        <v>-2.555810301790638E-2</v>
      </c>
    </row>
    <row r="12" spans="1:18" ht="20.100000000000001" customHeight="1" x14ac:dyDescent="0.25">
      <c r="A12" s="14" t="s">
        <v>140</v>
      </c>
      <c r="B12" s="25">
        <v>8177.7199999999993</v>
      </c>
      <c r="C12" s="223">
        <v>9022.5800000000017</v>
      </c>
      <c r="D12" s="4">
        <f t="shared" si="1"/>
        <v>2.0122911447471768E-2</v>
      </c>
      <c r="E12" s="229">
        <f t="shared" si="2"/>
        <v>2.5442681819025231E-2</v>
      </c>
      <c r="F12" s="87">
        <f t="shared" si="3"/>
        <v>0.10331241470727813</v>
      </c>
      <c r="G12" s="83">
        <f t="shared" si="4"/>
        <v>0.26436385139595869</v>
      </c>
      <c r="I12" s="25">
        <v>1484.7510000000002</v>
      </c>
      <c r="J12" s="223">
        <v>1894.241</v>
      </c>
      <c r="K12" s="4">
        <f t="shared" si="5"/>
        <v>3.355438496023308E-2</v>
      </c>
      <c r="L12" s="229">
        <f t="shared" si="6"/>
        <v>4.2407264716303059E-2</v>
      </c>
      <c r="M12" s="87">
        <f t="shared" si="7"/>
        <v>0.27579708651484303</v>
      </c>
      <c r="N12" s="83">
        <f t="shared" si="8"/>
        <v>0.26383674642112953</v>
      </c>
      <c r="P12" s="49">
        <f t="shared" si="0"/>
        <v>1.8156050830793919</v>
      </c>
      <c r="Q12" s="254">
        <f t="shared" si="0"/>
        <v>2.0994449481190518</v>
      </c>
      <c r="R12" s="92">
        <f t="shared" si="9"/>
        <v>0.15633348225609051</v>
      </c>
    </row>
    <row r="13" spans="1:18" ht="20.100000000000001" customHeight="1" x14ac:dyDescent="0.25">
      <c r="A13" s="14" t="s">
        <v>169</v>
      </c>
      <c r="B13" s="25">
        <v>13176.509999999997</v>
      </c>
      <c r="C13" s="223">
        <v>9593.1400000000012</v>
      </c>
      <c r="D13" s="4">
        <f t="shared" si="1"/>
        <v>3.2423431459713242E-2</v>
      </c>
      <c r="E13" s="229">
        <f t="shared" si="2"/>
        <v>2.705159817539592E-2</v>
      </c>
      <c r="F13" s="87">
        <f t="shared" si="3"/>
        <v>-0.27195137407401476</v>
      </c>
      <c r="G13" s="83">
        <f t="shared" si="4"/>
        <v>-0.16567750674360091</v>
      </c>
      <c r="I13" s="25">
        <v>2238.4609999999993</v>
      </c>
      <c r="J13" s="223">
        <v>1661.4340000000002</v>
      </c>
      <c r="K13" s="4">
        <f t="shared" si="5"/>
        <v>5.0587729600766906E-2</v>
      </c>
      <c r="L13" s="229">
        <f t="shared" si="6"/>
        <v>3.7195304845933683E-2</v>
      </c>
      <c r="M13" s="87">
        <f t="shared" si="7"/>
        <v>-0.25777844688828588</v>
      </c>
      <c r="N13" s="83">
        <f t="shared" si="8"/>
        <v>-0.26473662408898058</v>
      </c>
      <c r="P13" s="49">
        <f t="shared" si="0"/>
        <v>1.6988269276158861</v>
      </c>
      <c r="Q13" s="254">
        <f t="shared" si="0"/>
        <v>1.7318980021140107</v>
      </c>
      <c r="R13" s="92">
        <f t="shared" si="9"/>
        <v>1.9467006297419709E-2</v>
      </c>
    </row>
    <row r="14" spans="1:18" ht="20.100000000000001" customHeight="1" x14ac:dyDescent="0.25">
      <c r="A14" s="14" t="s">
        <v>172</v>
      </c>
      <c r="B14" s="25">
        <v>14430.990000000002</v>
      </c>
      <c r="C14" s="223">
        <v>10333.349999999999</v>
      </c>
      <c r="D14" s="4">
        <f t="shared" si="1"/>
        <v>3.5510329758092804E-2</v>
      </c>
      <c r="E14" s="229">
        <f t="shared" si="2"/>
        <v>2.9138908845876048E-2</v>
      </c>
      <c r="F14" s="87">
        <f t="shared" si="3"/>
        <v>-0.28394725517791936</v>
      </c>
      <c r="G14" s="83">
        <f t="shared" si="4"/>
        <v>-0.17942443665324481</v>
      </c>
      <c r="I14" s="25">
        <v>1908.1150000000002</v>
      </c>
      <c r="J14" s="223">
        <v>1430.9479999999996</v>
      </c>
      <c r="K14" s="4">
        <f t="shared" si="5"/>
        <v>4.312212974323313E-2</v>
      </c>
      <c r="L14" s="229">
        <f t="shared" si="6"/>
        <v>3.2035306294850768E-2</v>
      </c>
      <c r="M14" s="87">
        <f t="shared" si="7"/>
        <v>-0.25007245370431058</v>
      </c>
      <c r="N14" s="83">
        <f t="shared" si="8"/>
        <v>-0.25710287303521095</v>
      </c>
      <c r="P14" s="49">
        <f t="shared" si="0"/>
        <v>1.322234302705497</v>
      </c>
      <c r="Q14" s="254">
        <f t="shared" si="0"/>
        <v>1.3847861535707198</v>
      </c>
      <c r="R14" s="92">
        <f t="shared" si="9"/>
        <v>4.7307690276399528E-2</v>
      </c>
    </row>
    <row r="15" spans="1:18" ht="20.100000000000001" customHeight="1" x14ac:dyDescent="0.25">
      <c r="A15" s="14" t="s">
        <v>145</v>
      </c>
      <c r="B15" s="25">
        <v>14501.900000000001</v>
      </c>
      <c r="C15" s="223">
        <v>8842.14</v>
      </c>
      <c r="D15" s="4">
        <f t="shared" si="1"/>
        <v>3.5684817959051048E-2</v>
      </c>
      <c r="E15" s="229">
        <f t="shared" si="2"/>
        <v>2.4933860893367053E-2</v>
      </c>
      <c r="F15" s="87">
        <f t="shared" si="3"/>
        <v>-0.39027713609940778</v>
      </c>
      <c r="G15" s="83">
        <f t="shared" si="4"/>
        <v>-0.30127537929494008</v>
      </c>
      <c r="I15" s="25">
        <v>1816.9309999999998</v>
      </c>
      <c r="J15" s="223">
        <v>1383.806</v>
      </c>
      <c r="K15" s="4">
        <f t="shared" si="5"/>
        <v>4.1061431997810559E-2</v>
      </c>
      <c r="L15" s="229">
        <f t="shared" si="6"/>
        <v>3.0979916155340567E-2</v>
      </c>
      <c r="M15" s="87">
        <f t="shared" si="7"/>
        <v>-0.2383827454097045</v>
      </c>
      <c r="N15" s="83">
        <f t="shared" si="8"/>
        <v>-0.24552275339563293</v>
      </c>
      <c r="P15" s="49">
        <f t="shared" si="0"/>
        <v>1.2528916900544065</v>
      </c>
      <c r="Q15" s="254">
        <f t="shared" si="0"/>
        <v>1.5650125422126318</v>
      </c>
      <c r="R15" s="92">
        <f t="shared" si="9"/>
        <v>0.249120378589686</v>
      </c>
    </row>
    <row r="16" spans="1:18" ht="20.100000000000001" customHeight="1" x14ac:dyDescent="0.25">
      <c r="A16" s="14" t="s">
        <v>150</v>
      </c>
      <c r="B16" s="25">
        <v>18904.09</v>
      </c>
      <c r="C16" s="223">
        <v>23987.53</v>
      </c>
      <c r="D16" s="4">
        <f t="shared" si="1"/>
        <v>4.6517284654529215E-2</v>
      </c>
      <c r="E16" s="229">
        <f t="shared" si="2"/>
        <v>6.7642192523016939E-2</v>
      </c>
      <c r="F16" s="87">
        <f t="shared" si="3"/>
        <v>0.26890688734554263</v>
      </c>
      <c r="G16" s="83">
        <f t="shared" si="4"/>
        <v>0.45413028781401305</v>
      </c>
      <c r="I16" s="25">
        <v>1141.4530000000002</v>
      </c>
      <c r="J16" s="223">
        <v>1371.2170000000001</v>
      </c>
      <c r="K16" s="4">
        <f t="shared" si="5"/>
        <v>2.5796078518224894E-2</v>
      </c>
      <c r="L16" s="229">
        <f t="shared" si="6"/>
        <v>3.069808028782765E-2</v>
      </c>
      <c r="M16" s="87">
        <f t="shared" si="7"/>
        <v>0.20129081092256962</v>
      </c>
      <c r="N16" s="83">
        <f t="shared" si="8"/>
        <v>0.19002895211919513</v>
      </c>
      <c r="P16" s="49">
        <f t="shared" si="0"/>
        <v>0.60381271989289098</v>
      </c>
      <c r="Q16" s="254">
        <f t="shared" si="0"/>
        <v>0.57163742994797717</v>
      </c>
      <c r="R16" s="92">
        <f t="shared" si="9"/>
        <v>-5.32868700590165E-2</v>
      </c>
    </row>
    <row r="17" spans="1:18" ht="20.100000000000001" customHeight="1" x14ac:dyDescent="0.25">
      <c r="A17" s="14" t="s">
        <v>143</v>
      </c>
      <c r="B17" s="25">
        <v>9150.6099999999988</v>
      </c>
      <c r="C17" s="223">
        <v>7618.2799999999988</v>
      </c>
      <c r="D17" s="4">
        <f t="shared" si="1"/>
        <v>2.2516901375976388E-2</v>
      </c>
      <c r="E17" s="229">
        <f t="shared" si="2"/>
        <v>2.1482710493921194E-2</v>
      </c>
      <c r="F17" s="87">
        <f t="shared" si="3"/>
        <v>-0.16745659578978889</v>
      </c>
      <c r="G17" s="83">
        <f t="shared" si="4"/>
        <v>-4.592953820717921E-2</v>
      </c>
      <c r="I17" s="25">
        <v>1427.511</v>
      </c>
      <c r="J17" s="223">
        <v>1247.6130000000003</v>
      </c>
      <c r="K17" s="4">
        <f t="shared" si="5"/>
        <v>3.2260799035641177E-2</v>
      </c>
      <c r="L17" s="229">
        <f t="shared" si="6"/>
        <v>2.7930899370513584E-2</v>
      </c>
      <c r="M17" s="87">
        <f t="shared" si="7"/>
        <v>-0.12602214623915312</v>
      </c>
      <c r="N17" s="83">
        <f t="shared" si="8"/>
        <v>-0.1342155121559139</v>
      </c>
      <c r="P17" s="49">
        <f t="shared" si="0"/>
        <v>1.5600173103213886</v>
      </c>
      <c r="Q17" s="254">
        <f t="shared" si="0"/>
        <v>1.6376570564484378</v>
      </c>
      <c r="R17" s="92">
        <f t="shared" si="9"/>
        <v>4.9768515780798765E-2</v>
      </c>
    </row>
    <row r="18" spans="1:18" ht="20.100000000000001" customHeight="1" x14ac:dyDescent="0.25">
      <c r="A18" s="14" t="s">
        <v>178</v>
      </c>
      <c r="B18" s="25">
        <v>2617.7400000000007</v>
      </c>
      <c r="C18" s="223">
        <v>6288.4900000000007</v>
      </c>
      <c r="D18" s="4">
        <f t="shared" si="1"/>
        <v>6.441471487468973E-3</v>
      </c>
      <c r="E18" s="229">
        <f t="shared" si="2"/>
        <v>1.7732849162004877E-2</v>
      </c>
      <c r="F18" s="87">
        <f t="shared" si="3"/>
        <v>1.4022592006845596</v>
      </c>
      <c r="G18" s="83">
        <f t="shared" si="4"/>
        <v>1.752918986989507</v>
      </c>
      <c r="I18" s="25">
        <v>568.33299999999997</v>
      </c>
      <c r="J18" s="223">
        <v>1239.6629999999998</v>
      </c>
      <c r="K18" s="4">
        <f t="shared" si="5"/>
        <v>1.2843947751241886E-2</v>
      </c>
      <c r="L18" s="229">
        <f t="shared" si="6"/>
        <v>2.7752918979161781E-2</v>
      </c>
      <c r="M18" s="87">
        <f t="shared" si="7"/>
        <v>1.1812264992530785</v>
      </c>
      <c r="N18" s="83">
        <f t="shared" si="8"/>
        <v>1.1607779412274812</v>
      </c>
      <c r="P18" s="49">
        <f t="shared" si="0"/>
        <v>2.1710826896483217</v>
      </c>
      <c r="Q18" s="254">
        <f t="shared" si="0"/>
        <v>1.9713206190993382</v>
      </c>
      <c r="R18" s="92">
        <f t="shared" si="9"/>
        <v>-9.2010346497369735E-2</v>
      </c>
    </row>
    <row r="19" spans="1:18" ht="20.100000000000001" customHeight="1" x14ac:dyDescent="0.25">
      <c r="A19" s="14" t="s">
        <v>176</v>
      </c>
      <c r="B19" s="25">
        <v>10159.249999999998</v>
      </c>
      <c r="C19" s="223">
        <v>7878.9600000000009</v>
      </c>
      <c r="D19" s="4">
        <f t="shared" si="1"/>
        <v>2.4998861311310187E-2</v>
      </c>
      <c r="E19" s="229">
        <f t="shared" si="2"/>
        <v>2.2217799381643279E-2</v>
      </c>
      <c r="F19" s="87">
        <f t="shared" si="3"/>
        <v>-0.22445456111425524</v>
      </c>
      <c r="G19" s="83">
        <f t="shared" si="4"/>
        <v>-0.1112475442394921</v>
      </c>
      <c r="I19" s="25">
        <v>1219.4119999999998</v>
      </c>
      <c r="J19" s="223">
        <v>1057.6890000000001</v>
      </c>
      <c r="K19" s="4">
        <f t="shared" si="5"/>
        <v>2.7557900060769601E-2</v>
      </c>
      <c r="L19" s="229">
        <f t="shared" si="6"/>
        <v>2.3678981402325189E-2</v>
      </c>
      <c r="M19" s="87">
        <f t="shared" si="7"/>
        <v>-0.13262375636782298</v>
      </c>
      <c r="N19" s="83">
        <f t="shared" si="8"/>
        <v>-0.14075523352253883</v>
      </c>
      <c r="P19" s="49">
        <f t="shared" si="0"/>
        <v>1.2002972660383395</v>
      </c>
      <c r="Q19" s="254">
        <f t="shared" si="0"/>
        <v>1.3424220963172804</v>
      </c>
      <c r="R19" s="92">
        <f t="shared" si="9"/>
        <v>0.11840802632837218</v>
      </c>
    </row>
    <row r="20" spans="1:18" ht="20.100000000000001" customHeight="1" x14ac:dyDescent="0.25">
      <c r="A20" s="14" t="s">
        <v>144</v>
      </c>
      <c r="B20" s="25">
        <v>9135.4100000000017</v>
      </c>
      <c r="C20" s="223">
        <v>7721.9400000000005</v>
      </c>
      <c r="D20" s="4">
        <f t="shared" si="1"/>
        <v>2.2479498743702173E-2</v>
      </c>
      <c r="E20" s="229">
        <f t="shared" si="2"/>
        <v>2.177502027641802E-2</v>
      </c>
      <c r="F20" s="87">
        <f t="shared" si="3"/>
        <v>-0.15472430903484363</v>
      </c>
      <c r="G20" s="83">
        <f t="shared" si="4"/>
        <v>-3.1338708897213269E-2</v>
      </c>
      <c r="I20" s="25">
        <v>1281.3719999999996</v>
      </c>
      <c r="J20" s="223">
        <v>1039.6079999999997</v>
      </c>
      <c r="K20" s="4">
        <f t="shared" si="5"/>
        <v>2.8958154845670256E-2</v>
      </c>
      <c r="L20" s="229">
        <f t="shared" si="6"/>
        <v>2.327419354622056E-2</v>
      </c>
      <c r="M20" s="87">
        <f t="shared" si="7"/>
        <v>-0.18867588803251512</v>
      </c>
      <c r="N20" s="83">
        <f t="shared" si="8"/>
        <v>-0.19628188777019215</v>
      </c>
      <c r="P20" s="49">
        <f t="shared" si="0"/>
        <v>1.4026431216551849</v>
      </c>
      <c r="Q20" s="254">
        <f t="shared" si="0"/>
        <v>1.3463041670875451</v>
      </c>
      <c r="R20" s="92">
        <f t="shared" si="9"/>
        <v>-4.0166278718963951E-2</v>
      </c>
    </row>
    <row r="21" spans="1:18" ht="20.100000000000001" customHeight="1" x14ac:dyDescent="0.25">
      <c r="A21" s="14" t="s">
        <v>179</v>
      </c>
      <c r="B21" s="25">
        <v>3997.1999999999994</v>
      </c>
      <c r="C21" s="223">
        <v>3391.26</v>
      </c>
      <c r="D21" s="4">
        <f t="shared" si="1"/>
        <v>9.8359080083243438E-3</v>
      </c>
      <c r="E21" s="229">
        <f t="shared" si="2"/>
        <v>9.5629796738391348E-3</v>
      </c>
      <c r="F21" s="87">
        <f t="shared" si="3"/>
        <v>-0.15159111377964557</v>
      </c>
      <c r="G21" s="83">
        <f t="shared" si="4"/>
        <v>-2.7748158508012054E-2</v>
      </c>
      <c r="I21" s="25">
        <v>1040.2570000000001</v>
      </c>
      <c r="J21" s="223">
        <v>911.17</v>
      </c>
      <c r="K21" s="4">
        <f t="shared" si="5"/>
        <v>2.3509116232672805E-2</v>
      </c>
      <c r="L21" s="229">
        <f t="shared" si="6"/>
        <v>2.0398791595976361E-2</v>
      </c>
      <c r="M21" s="87">
        <f t="shared" si="7"/>
        <v>-0.1240914504781031</v>
      </c>
      <c r="N21" s="83">
        <f t="shared" si="8"/>
        <v>-0.13230291627780272</v>
      </c>
      <c r="P21" s="49">
        <f t="shared" si="0"/>
        <v>2.6024642249574708</v>
      </c>
      <c r="Q21" s="254">
        <f t="shared" si="0"/>
        <v>2.6868184686517695</v>
      </c>
      <c r="R21" s="92">
        <f t="shared" si="9"/>
        <v>3.2413219319346182E-2</v>
      </c>
    </row>
    <row r="22" spans="1:18" ht="20.100000000000001" customHeight="1" x14ac:dyDescent="0.25">
      <c r="A22" s="14" t="s">
        <v>171</v>
      </c>
      <c r="B22" s="25">
        <v>3079.8399999999997</v>
      </c>
      <c r="C22" s="223">
        <v>6049.8600000000015</v>
      </c>
      <c r="D22" s="4">
        <f t="shared" si="1"/>
        <v>7.5785607225952283E-3</v>
      </c>
      <c r="E22" s="229">
        <f t="shared" si="2"/>
        <v>1.7059938845612674E-2</v>
      </c>
      <c r="F22" s="87">
        <f t="shared" si="3"/>
        <v>0.96434230349628625</v>
      </c>
      <c r="G22" s="83">
        <f t="shared" si="4"/>
        <v>1.2510789937657991</v>
      </c>
      <c r="I22" s="25">
        <v>414.73599999999999</v>
      </c>
      <c r="J22" s="223">
        <v>891.09</v>
      </c>
      <c r="K22" s="4">
        <f t="shared" si="5"/>
        <v>9.3727577222492003E-3</v>
      </c>
      <c r="L22" s="229">
        <f t="shared" si="6"/>
        <v>1.9949251186121772E-2</v>
      </c>
      <c r="M22" s="87">
        <f t="shared" si="7"/>
        <v>1.1485716214652213</v>
      </c>
      <c r="N22" s="83">
        <f t="shared" si="8"/>
        <v>1.1284291963256368</v>
      </c>
      <c r="P22" s="49">
        <f t="shared" si="0"/>
        <v>1.3466154085926543</v>
      </c>
      <c r="Q22" s="254">
        <f t="shared" si="0"/>
        <v>1.4729101169283254</v>
      </c>
      <c r="R22" s="92">
        <f t="shared" si="9"/>
        <v>9.3786769058035319E-2</v>
      </c>
    </row>
    <row r="23" spans="1:18" ht="20.100000000000001" customHeight="1" x14ac:dyDescent="0.25">
      <c r="A23" s="14" t="s">
        <v>175</v>
      </c>
      <c r="B23" s="25">
        <v>76774.92</v>
      </c>
      <c r="C23" s="223">
        <v>4104.5399999999991</v>
      </c>
      <c r="D23" s="4">
        <f t="shared" si="1"/>
        <v>0.18892000662125011</v>
      </c>
      <c r="E23" s="229">
        <f t="shared" si="2"/>
        <v>1.157435071049099E-2</v>
      </c>
      <c r="F23" s="87">
        <f t="shared" si="3"/>
        <v>-0.94653801006891325</v>
      </c>
      <c r="G23" s="83">
        <f t="shared" si="4"/>
        <v>-0.93873411864898237</v>
      </c>
      <c r="I23" s="25">
        <v>5163.8110000000006</v>
      </c>
      <c r="J23" s="223">
        <v>889.22199999999998</v>
      </c>
      <c r="K23" s="4">
        <f t="shared" si="5"/>
        <v>0.11669869369064989</v>
      </c>
      <c r="L23" s="229">
        <f t="shared" si="6"/>
        <v>1.9907431391021753E-2</v>
      </c>
      <c r="M23" s="87">
        <f t="shared" si="7"/>
        <v>-0.82779733805129585</v>
      </c>
      <c r="N23" s="83">
        <f t="shared" si="8"/>
        <v>-0.82941170323814206</v>
      </c>
      <c r="P23" s="49">
        <f t="shared" si="0"/>
        <v>0.67259086691330972</v>
      </c>
      <c r="Q23" s="254">
        <f t="shared" si="0"/>
        <v>2.1664352156392681</v>
      </c>
      <c r="R23" s="92">
        <f t="shared" si="9"/>
        <v>2.2210297852862464</v>
      </c>
    </row>
    <row r="24" spans="1:18" ht="20.100000000000001" customHeight="1" x14ac:dyDescent="0.25">
      <c r="A24" s="14" t="s">
        <v>177</v>
      </c>
      <c r="B24" s="25">
        <v>2260.7000000000003</v>
      </c>
      <c r="C24" s="223">
        <v>3116.2100000000005</v>
      </c>
      <c r="D24" s="4">
        <f t="shared" si="1"/>
        <v>5.5629033409433726E-3</v>
      </c>
      <c r="E24" s="229">
        <f t="shared" si="2"/>
        <v>8.7873689688830262E-3</v>
      </c>
      <c r="F24" s="87">
        <f t="shared" si="3"/>
        <v>0.37842703587384441</v>
      </c>
      <c r="G24" s="83">
        <f t="shared" si="4"/>
        <v>0.57963718409546183</v>
      </c>
      <c r="I24" s="25">
        <v>265.23200000000003</v>
      </c>
      <c r="J24" s="223">
        <v>802.70100000000014</v>
      </c>
      <c r="K24" s="4">
        <f t="shared" si="5"/>
        <v>5.994066770638672E-3</v>
      </c>
      <c r="L24" s="229">
        <f t="shared" si="6"/>
        <v>1.7970445046349006E-2</v>
      </c>
      <c r="M24" s="87">
        <f t="shared" si="7"/>
        <v>2.0264108403209264</v>
      </c>
      <c r="N24" s="83">
        <f t="shared" si="8"/>
        <v>1.9980388497464541</v>
      </c>
      <c r="P24" s="49">
        <f t="shared" si="0"/>
        <v>1.1732295306763392</v>
      </c>
      <c r="Q24" s="254">
        <f t="shared" si="0"/>
        <v>2.5758886596217838</v>
      </c>
      <c r="R24" s="92">
        <f t="shared" si="9"/>
        <v>1.1955538897293565</v>
      </c>
    </row>
    <row r="25" spans="1:18" ht="20.100000000000001" customHeight="1" x14ac:dyDescent="0.25">
      <c r="A25" s="14" t="s">
        <v>141</v>
      </c>
      <c r="B25" s="25">
        <v>4055.3099999999995</v>
      </c>
      <c r="C25" s="223">
        <v>4404.16</v>
      </c>
      <c r="D25" s="4">
        <f t="shared" si="1"/>
        <v>9.9788992557885009E-3</v>
      </c>
      <c r="E25" s="229">
        <f t="shared" si="2"/>
        <v>1.2419246109214676E-2</v>
      </c>
      <c r="F25" s="87">
        <f t="shared" si="3"/>
        <v>8.6023016736081925E-2</v>
      </c>
      <c r="G25" s="83">
        <f t="shared" si="4"/>
        <v>0.24455070553103267</v>
      </c>
      <c r="I25" s="25">
        <v>716.15899999999999</v>
      </c>
      <c r="J25" s="223">
        <v>776.47500000000002</v>
      </c>
      <c r="K25" s="4">
        <f t="shared" si="5"/>
        <v>1.6184717019039258E-2</v>
      </c>
      <c r="L25" s="229">
        <f t="shared" si="6"/>
        <v>1.7383311242123584E-2</v>
      </c>
      <c r="M25" s="87">
        <f t="shared" si="7"/>
        <v>8.4221520639969655E-2</v>
      </c>
      <c r="N25" s="83">
        <f t="shared" si="8"/>
        <v>7.4057162795885326E-2</v>
      </c>
      <c r="P25" s="49">
        <f t="shared" si="0"/>
        <v>1.7659784332147235</v>
      </c>
      <c r="Q25" s="254">
        <f t="shared" si="0"/>
        <v>1.7630490263750636</v>
      </c>
      <c r="R25" s="92">
        <f t="shared" si="9"/>
        <v>-1.6588010275569072E-3</v>
      </c>
    </row>
    <row r="26" spans="1:18" ht="20.100000000000001" customHeight="1" x14ac:dyDescent="0.25">
      <c r="A26" s="14" t="s">
        <v>174</v>
      </c>
      <c r="B26" s="25">
        <v>2496.71</v>
      </c>
      <c r="C26" s="223">
        <v>3198.12</v>
      </c>
      <c r="D26" s="4">
        <f t="shared" si="1"/>
        <v>6.1436530279854592E-3</v>
      </c>
      <c r="E26" s="229">
        <f t="shared" si="2"/>
        <v>9.018346147006839E-3</v>
      </c>
      <c r="F26" s="87">
        <f t="shared" si="3"/>
        <v>0.28093370876072904</v>
      </c>
      <c r="G26" s="83">
        <f t="shared" si="4"/>
        <v>0.46791267441807483</v>
      </c>
      <c r="I26" s="25">
        <v>615.29699999999991</v>
      </c>
      <c r="J26" s="223">
        <v>758.2560000000002</v>
      </c>
      <c r="K26" s="4">
        <f t="shared" si="5"/>
        <v>1.3905302911314104E-2</v>
      </c>
      <c r="L26" s="229">
        <f t="shared" si="6"/>
        <v>1.6975433915074747E-2</v>
      </c>
      <c r="M26" s="87">
        <f t="shared" si="7"/>
        <v>0.23234145461460126</v>
      </c>
      <c r="N26" s="83">
        <f t="shared" si="8"/>
        <v>0.2207885022959564</v>
      </c>
      <c r="P26" s="49">
        <f t="shared" si="0"/>
        <v>2.4644311914479449</v>
      </c>
      <c r="Q26" s="254">
        <f t="shared" si="0"/>
        <v>2.3709429289707709</v>
      </c>
      <c r="R26" s="92">
        <f t="shared" si="9"/>
        <v>-3.7935026468418537E-2</v>
      </c>
    </row>
    <row r="27" spans="1:18" ht="20.100000000000001" customHeight="1" x14ac:dyDescent="0.25">
      <c r="A27" s="14" t="s">
        <v>151</v>
      </c>
      <c r="B27" s="25">
        <v>8866.92</v>
      </c>
      <c r="C27" s="223">
        <v>8393.17</v>
      </c>
      <c r="D27" s="4">
        <f t="shared" si="1"/>
        <v>2.1818825537168844E-2</v>
      </c>
      <c r="E27" s="229">
        <f t="shared" si="2"/>
        <v>2.3667814944615395E-2</v>
      </c>
      <c r="F27" s="87">
        <f t="shared" si="3"/>
        <v>-5.3428924587117059E-2</v>
      </c>
      <c r="G27" s="83">
        <f t="shared" si="4"/>
        <v>8.4742847606382718E-2</v>
      </c>
      <c r="I27" s="25">
        <v>723.15400000000011</v>
      </c>
      <c r="J27" s="223">
        <v>683.85299999999995</v>
      </c>
      <c r="K27" s="4">
        <f t="shared" si="5"/>
        <v>1.6342799366043458E-2</v>
      </c>
      <c r="L27" s="229">
        <f t="shared" si="6"/>
        <v>1.5309738939257462E-2</v>
      </c>
      <c r="M27" s="87">
        <f t="shared" si="7"/>
        <v>-5.4346653686490227E-2</v>
      </c>
      <c r="N27" s="83">
        <f t="shared" si="8"/>
        <v>-6.3211962874148458E-2</v>
      </c>
      <c r="P27" s="49">
        <f t="shared" si="0"/>
        <v>0.8155639162189352</v>
      </c>
      <c r="Q27" s="254">
        <f t="shared" si="0"/>
        <v>0.81477320249679197</v>
      </c>
      <c r="R27" s="92">
        <f t="shared" si="9"/>
        <v>-9.6953004714711816E-4</v>
      </c>
    </row>
    <row r="28" spans="1:18" ht="20.100000000000001" customHeight="1" x14ac:dyDescent="0.25">
      <c r="A28" s="14" t="s">
        <v>152</v>
      </c>
      <c r="B28" s="25">
        <v>15487.37</v>
      </c>
      <c r="C28" s="223">
        <v>17447.370000000003</v>
      </c>
      <c r="D28" s="4">
        <f t="shared" si="1"/>
        <v>3.8109763487161566E-2</v>
      </c>
      <c r="E28" s="229">
        <f t="shared" si="2"/>
        <v>4.9199661680894631E-2</v>
      </c>
      <c r="F28" s="87">
        <f t="shared" ref="F28" si="10">(C28-B28)/B28</f>
        <v>0.12655473459987085</v>
      </c>
      <c r="G28" s="83">
        <f t="shared" ref="G28" si="11">(E28-D28)/D28</f>
        <v>0.29099887217796655</v>
      </c>
      <c r="I28" s="25">
        <v>634.96</v>
      </c>
      <c r="J28" s="223">
        <v>675.71400000000006</v>
      </c>
      <c r="K28" s="4">
        <f t="shared" si="5"/>
        <v>1.4349673631706321E-2</v>
      </c>
      <c r="L28" s="229">
        <f t="shared" si="6"/>
        <v>1.5127527315960327E-2</v>
      </c>
      <c r="M28" s="87">
        <f t="shared" ref="M28" si="12">(J28-I28)/I28</f>
        <v>6.4183570618621677E-2</v>
      </c>
      <c r="N28" s="83">
        <f t="shared" ref="N28" si="13">(L28-K28)/K28</f>
        <v>5.420706451018506E-2</v>
      </c>
      <c r="P28" s="49">
        <f t="shared" ref="P28" si="14">(I28/B28)*10</f>
        <v>0.40998568510986699</v>
      </c>
      <c r="Q28" s="254">
        <f t="shared" ref="Q28" si="15">(J28/C28)*10</f>
        <v>0.38728702377492991</v>
      </c>
      <c r="R28" s="92">
        <f t="shared" ref="R28" si="16">(Q28-P28)/P28</f>
        <v>-5.536452163897955E-2</v>
      </c>
    </row>
    <row r="29" spans="1:18" ht="20.100000000000001" customHeight="1" x14ac:dyDescent="0.25">
      <c r="A29" s="14" t="s">
        <v>146</v>
      </c>
      <c r="B29" s="25">
        <v>2729.69</v>
      </c>
      <c r="C29" s="223">
        <v>4708.8999999999996</v>
      </c>
      <c r="D29" s="4">
        <f t="shared" si="1"/>
        <v>6.7169467955676175E-3</v>
      </c>
      <c r="E29" s="229">
        <f t="shared" si="2"/>
        <v>1.3278579344002258E-2</v>
      </c>
      <c r="F29" s="87">
        <f>(C29-B29)/B29</f>
        <v>0.72506768167813906</v>
      </c>
      <c r="G29" s="83">
        <f>(E29-D29)/D29</f>
        <v>0.97687725511902723</v>
      </c>
      <c r="I29" s="25">
        <v>265.79200000000003</v>
      </c>
      <c r="J29" s="223">
        <v>452.63100000000009</v>
      </c>
      <c r="K29" s="4">
        <f t="shared" si="5"/>
        <v>6.0067223981329328E-3</v>
      </c>
      <c r="L29" s="229">
        <f t="shared" si="6"/>
        <v>1.013326320980539E-2</v>
      </c>
      <c r="M29" s="87">
        <f>(J29-I29)/I29</f>
        <v>0.70295193233806896</v>
      </c>
      <c r="N29" s="83">
        <f>(L29-K29)/K29</f>
        <v>0.68698710181031641</v>
      </c>
      <c r="P29" s="49">
        <f t="shared" si="0"/>
        <v>0.97370763713095632</v>
      </c>
      <c r="Q29" s="254">
        <f t="shared" si="0"/>
        <v>0.96122448979591868</v>
      </c>
      <c r="R29" s="92">
        <f>(Q29-P29)/P29</f>
        <v>-1.2820221244047558E-2</v>
      </c>
    </row>
    <row r="30" spans="1:18" ht="20.100000000000001" customHeight="1" x14ac:dyDescent="0.25">
      <c r="A30" s="14" t="s">
        <v>148</v>
      </c>
      <c r="B30" s="25">
        <v>596.46</v>
      </c>
      <c r="C30" s="223">
        <v>1198.1200000000001</v>
      </c>
      <c r="D30" s="4">
        <f t="shared" si="1"/>
        <v>1.4677088188344688E-3</v>
      </c>
      <c r="E30" s="229">
        <f t="shared" si="2"/>
        <v>3.3785664345464942E-3</v>
      </c>
      <c r="F30" s="87">
        <f t="shared" si="3"/>
        <v>1.0087181034771822</v>
      </c>
      <c r="G30" s="83">
        <f t="shared" si="4"/>
        <v>1.3019323664141149</v>
      </c>
      <c r="I30" s="25">
        <v>131.92099999999999</v>
      </c>
      <c r="J30" s="223">
        <v>250.31399999999999</v>
      </c>
      <c r="K30" s="4">
        <f t="shared" si="5"/>
        <v>2.9813268476255659E-3</v>
      </c>
      <c r="L30" s="229">
        <f t="shared" si="6"/>
        <v>5.6038973183436969E-3</v>
      </c>
      <c r="M30" s="87">
        <f t="shared" si="7"/>
        <v>0.8974537791557069</v>
      </c>
      <c r="N30" s="83">
        <f t="shared" si="8"/>
        <v>0.87966553308532369</v>
      </c>
      <c r="P30" s="49">
        <f t="shared" si="0"/>
        <v>2.2117325554102534</v>
      </c>
      <c r="Q30" s="254">
        <f t="shared" si="0"/>
        <v>2.0892231162154036</v>
      </c>
      <c r="R30" s="92">
        <f t="shared" si="9"/>
        <v>-5.5390711184845572E-2</v>
      </c>
    </row>
    <row r="31" spans="1:18" ht="20.100000000000001" customHeight="1" x14ac:dyDescent="0.25">
      <c r="A31" s="14" t="s">
        <v>154</v>
      </c>
      <c r="B31" s="25">
        <v>704.05</v>
      </c>
      <c r="C31" s="223">
        <v>1314.48</v>
      </c>
      <c r="D31" s="4">
        <f t="shared" si="1"/>
        <v>1.7324554771491931E-3</v>
      </c>
      <c r="E31" s="229">
        <f t="shared" si="2"/>
        <v>3.706688818217437E-3</v>
      </c>
      <c r="F31" s="87">
        <f t="shared" si="3"/>
        <v>0.86702648959590956</v>
      </c>
      <c r="G31" s="83">
        <f t="shared" si="4"/>
        <v>1.1395579090533994</v>
      </c>
      <c r="I31" s="25">
        <v>120.54199999999997</v>
      </c>
      <c r="J31" s="223">
        <v>200.10399999999998</v>
      </c>
      <c r="K31" s="4">
        <f t="shared" si="5"/>
        <v>2.724169016809158E-3</v>
      </c>
      <c r="L31" s="229">
        <f t="shared" si="6"/>
        <v>4.4798224190011234E-3</v>
      </c>
      <c r="M31" s="87">
        <f t="shared" si="7"/>
        <v>0.66003550629656083</v>
      </c>
      <c r="N31" s="83">
        <f t="shared" si="8"/>
        <v>0.64447300859782075</v>
      </c>
      <c r="P31" s="49">
        <f t="shared" si="0"/>
        <v>1.7121227185569206</v>
      </c>
      <c r="Q31" s="254">
        <f t="shared" si="0"/>
        <v>1.5223053983324202</v>
      </c>
      <c r="R31" s="92">
        <f t="shared" si="9"/>
        <v>-0.11086665585775871</v>
      </c>
    </row>
    <row r="32" spans="1:18" ht="20.100000000000001" customHeight="1" thickBot="1" x14ac:dyDescent="0.3">
      <c r="A32" s="14" t="s">
        <v>18</v>
      </c>
      <c r="B32" s="25">
        <f>B33-SUM(B7:B31)</f>
        <v>15358.470000000205</v>
      </c>
      <c r="C32" s="223">
        <f>C33-SUM(C7:C31)</f>
        <v>19642.569999999891</v>
      </c>
      <c r="D32" s="4">
        <f t="shared" si="1"/>
        <v>3.7792579322678682E-2</v>
      </c>
      <c r="E32" s="229">
        <f t="shared" si="2"/>
        <v>5.5389883893290789E-2</v>
      </c>
      <c r="F32" s="87">
        <f t="shared" si="3"/>
        <v>0.27894054551004288</v>
      </c>
      <c r="G32" s="83">
        <f t="shared" si="4"/>
        <v>0.46562856745933362</v>
      </c>
      <c r="I32" s="25">
        <f>I33-SUM(I7:I31)</f>
        <v>2434.260000000002</v>
      </c>
      <c r="J32" s="223">
        <f>J33-SUM(J7:J31)</f>
        <v>3028.5279999999984</v>
      </c>
      <c r="K32" s="4">
        <f t="shared" si="5"/>
        <v>5.5012656757461031E-2</v>
      </c>
      <c r="L32" s="229">
        <f t="shared" si="6"/>
        <v>6.7801081592435072E-2</v>
      </c>
      <c r="M32" s="87">
        <f t="shared" si="7"/>
        <v>0.24412675720752749</v>
      </c>
      <c r="N32" s="83">
        <f t="shared" si="8"/>
        <v>0.23246332005660905</v>
      </c>
      <c r="P32" s="49">
        <f t="shared" si="0"/>
        <v>1.5849625646304413</v>
      </c>
      <c r="Q32" s="254">
        <f t="shared" si="0"/>
        <v>1.5418186113120713</v>
      </c>
      <c r="R32" s="92">
        <f t="shared" si="9"/>
        <v>-2.7220802737653076E-2</v>
      </c>
    </row>
    <row r="33" spans="1:18" ht="26.25" customHeight="1" thickBot="1" x14ac:dyDescent="0.3">
      <c r="A33" s="18" t="s">
        <v>19</v>
      </c>
      <c r="B33" s="23">
        <v>406388.51000000018</v>
      </c>
      <c r="C33" s="242">
        <v>354623.77999999991</v>
      </c>
      <c r="D33" s="20">
        <f>SUM(D7:D32)</f>
        <v>1.0000000000000002</v>
      </c>
      <c r="E33" s="243">
        <f>SUM(E7:E32)</f>
        <v>0.99999999999999944</v>
      </c>
      <c r="F33" s="97">
        <f t="shared" si="3"/>
        <v>-0.12737744480029775</v>
      </c>
      <c r="G33" s="99">
        <v>0</v>
      </c>
      <c r="H33" s="2"/>
      <c r="I33" s="23">
        <v>44249.090000000011</v>
      </c>
      <c r="J33" s="242">
        <v>44667.842000000004</v>
      </c>
      <c r="K33" s="20">
        <f>SUM(K7:K32)</f>
        <v>0.99999999999999978</v>
      </c>
      <c r="L33" s="243">
        <f>SUM(L7:L32)</f>
        <v>0.99999999999999967</v>
      </c>
      <c r="M33" s="97">
        <f t="shared" si="7"/>
        <v>9.4635166508507413E-3</v>
      </c>
      <c r="N33" s="99">
        <f>K33-L33</f>
        <v>0</v>
      </c>
      <c r="P33" s="40">
        <f t="shared" si="0"/>
        <v>1.0888371327230681</v>
      </c>
      <c r="Q33" s="244">
        <f t="shared" si="0"/>
        <v>1.2595839455549207</v>
      </c>
      <c r="R33" s="98">
        <f t="shared" si="9"/>
        <v>0.15681575113518822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167</v>
      </c>
      <c r="B39" s="59">
        <v>50056.3</v>
      </c>
      <c r="C39" s="245">
        <v>45006.670000000013</v>
      </c>
      <c r="D39" s="4">
        <f t="shared" ref="D39:D61" si="17">B39/$B$62</f>
        <v>0.2031522171446197</v>
      </c>
      <c r="E39" s="247">
        <f t="shared" ref="E39:E61" si="18">C39/$C$62</f>
        <v>0.25480888994974332</v>
      </c>
      <c r="F39" s="87">
        <f>(C39-B39)/B39</f>
        <v>-0.10087901023447578</v>
      </c>
      <c r="G39" s="101">
        <f>(E39-D39)/D39</f>
        <v>0.25427570287529938</v>
      </c>
      <c r="I39" s="59">
        <v>5145.179000000001</v>
      </c>
      <c r="J39" s="245">
        <v>5075.0190000000002</v>
      </c>
      <c r="K39" s="4">
        <f t="shared" ref="K39:K61" si="19">I39/$I$62</f>
        <v>0.19145452636895735</v>
      </c>
      <c r="L39" s="247">
        <f t="shared" ref="L39:L61" si="20">J39/$J$62</f>
        <v>0.20554337262808392</v>
      </c>
      <c r="M39" s="87">
        <f>(J39-I39)/I39</f>
        <v>-1.3636065917240344E-2</v>
      </c>
      <c r="N39" s="101">
        <f>(L39-K39)/K39</f>
        <v>7.3588473076763736E-2</v>
      </c>
      <c r="P39" s="49">
        <f t="shared" ref="P39:Q62" si="21">(I39/B39)*10</f>
        <v>1.0278784089115658</v>
      </c>
      <c r="Q39" s="253">
        <f t="shared" si="21"/>
        <v>1.1276148624192812</v>
      </c>
      <c r="R39" s="104">
        <f t="shared" si="9"/>
        <v>9.703137320816739E-2</v>
      </c>
    </row>
    <row r="40" spans="1:18" ht="20.100000000000001" customHeight="1" x14ac:dyDescent="0.25">
      <c r="A40" s="57" t="s">
        <v>168</v>
      </c>
      <c r="B40" s="25">
        <v>17030.839999999997</v>
      </c>
      <c r="C40" s="223">
        <v>21530.84</v>
      </c>
      <c r="D40" s="4">
        <f t="shared" si="17"/>
        <v>6.9119229863878751E-2</v>
      </c>
      <c r="E40" s="229">
        <f t="shared" si="18"/>
        <v>0.12189858614479876</v>
      </c>
      <c r="F40" s="87">
        <f t="shared" ref="F40:F62" si="22">(C40-B40)/B40</f>
        <v>0.26422654431607628</v>
      </c>
      <c r="G40" s="83">
        <f t="shared" ref="G40:G61" si="23">(E40-D40)/D40</f>
        <v>0.76359873200066064</v>
      </c>
      <c r="I40" s="25">
        <v>3005.7469999999998</v>
      </c>
      <c r="J40" s="223">
        <v>4093.0579999999995</v>
      </c>
      <c r="K40" s="4">
        <f t="shared" si="19"/>
        <v>0.11184525713680987</v>
      </c>
      <c r="L40" s="229">
        <f t="shared" si="20"/>
        <v>0.16577296472828176</v>
      </c>
      <c r="M40" s="87">
        <f t="shared" ref="M40:M62" si="24">(J40-I40)/I40</f>
        <v>0.36174401904085729</v>
      </c>
      <c r="N40" s="83">
        <f t="shared" ref="N40:N61" si="25">(L40-K40)/K40</f>
        <v>0.48216356215719686</v>
      </c>
      <c r="P40" s="49">
        <f t="shared" si="21"/>
        <v>1.7648847619964725</v>
      </c>
      <c r="Q40" s="254">
        <f t="shared" si="21"/>
        <v>1.9010210470190665</v>
      </c>
      <c r="R40" s="92">
        <f t="shared" si="9"/>
        <v>7.7136075937668566E-2</v>
      </c>
    </row>
    <row r="41" spans="1:18" ht="20.100000000000001" customHeight="1" x14ac:dyDescent="0.25">
      <c r="A41" s="57" t="s">
        <v>170</v>
      </c>
      <c r="B41" s="25">
        <v>37431.210000000006</v>
      </c>
      <c r="C41" s="223">
        <v>38828.659999999996</v>
      </c>
      <c r="D41" s="4">
        <f t="shared" si="17"/>
        <v>0.15191361131178016</v>
      </c>
      <c r="E41" s="229">
        <f t="shared" si="18"/>
        <v>0.2198315883587032</v>
      </c>
      <c r="F41" s="87">
        <f t="shared" si="22"/>
        <v>3.7333818489971062E-2</v>
      </c>
      <c r="G41" s="83">
        <f t="shared" si="23"/>
        <v>0.44708289441906207</v>
      </c>
      <c r="I41" s="25">
        <v>3036.3029999999999</v>
      </c>
      <c r="J41" s="223">
        <v>3283.6790000000001</v>
      </c>
      <c r="K41" s="4">
        <f t="shared" si="19"/>
        <v>0.1129822602435492</v>
      </c>
      <c r="L41" s="229">
        <f t="shared" si="20"/>
        <v>0.13299230136636217</v>
      </c>
      <c r="M41" s="87">
        <f t="shared" si="24"/>
        <v>8.1472764740541451E-2</v>
      </c>
      <c r="N41" s="83">
        <f t="shared" si="25"/>
        <v>0.1771078139141358</v>
      </c>
      <c r="P41" s="49">
        <f t="shared" si="21"/>
        <v>0.81116880806150782</v>
      </c>
      <c r="Q41" s="254">
        <f t="shared" si="21"/>
        <v>0.84568434759273181</v>
      </c>
      <c r="R41" s="92">
        <f t="shared" si="9"/>
        <v>4.2550378155821314E-2</v>
      </c>
    </row>
    <row r="42" spans="1:18" ht="20.100000000000001" customHeight="1" x14ac:dyDescent="0.25">
      <c r="A42" s="57" t="s">
        <v>173</v>
      </c>
      <c r="B42" s="25">
        <v>8667.9000000000015</v>
      </c>
      <c r="C42" s="223">
        <v>12984.44</v>
      </c>
      <c r="D42" s="4">
        <f t="shared" si="17"/>
        <v>3.5178451123791595E-2</v>
      </c>
      <c r="E42" s="229">
        <f t="shared" si="18"/>
        <v>7.3512453665624325E-2</v>
      </c>
      <c r="F42" s="87">
        <f t="shared" si="22"/>
        <v>0.49799143967973769</v>
      </c>
      <c r="G42" s="83">
        <f t="shared" si="23"/>
        <v>1.0897012607785623</v>
      </c>
      <c r="I42" s="25">
        <v>1648.8899999999999</v>
      </c>
      <c r="J42" s="223">
        <v>2406.8940000000002</v>
      </c>
      <c r="K42" s="4">
        <f t="shared" si="19"/>
        <v>6.1355971091483892E-2</v>
      </c>
      <c r="L42" s="229">
        <f t="shared" si="20"/>
        <v>9.7481627225099926E-2</v>
      </c>
      <c r="M42" s="87">
        <f t="shared" si="24"/>
        <v>0.45970562014446109</v>
      </c>
      <c r="N42" s="83">
        <f t="shared" si="25"/>
        <v>0.58878794501926179</v>
      </c>
      <c r="P42" s="49">
        <f t="shared" si="21"/>
        <v>1.9022946734503163</v>
      </c>
      <c r="Q42" s="254">
        <f t="shared" si="21"/>
        <v>1.8536756302158586</v>
      </c>
      <c r="R42" s="92">
        <f t="shared" si="9"/>
        <v>-2.555810301790638E-2</v>
      </c>
    </row>
    <row r="43" spans="1:18" ht="20.100000000000001" customHeight="1" x14ac:dyDescent="0.25">
      <c r="A43" s="57" t="s">
        <v>169</v>
      </c>
      <c r="B43" s="25">
        <v>13176.509999999997</v>
      </c>
      <c r="C43" s="223">
        <v>9593.1400000000012</v>
      </c>
      <c r="D43" s="4">
        <f t="shared" si="17"/>
        <v>5.3476529841962987E-2</v>
      </c>
      <c r="E43" s="229">
        <f t="shared" si="18"/>
        <v>5.4312335361236017E-2</v>
      </c>
      <c r="F43" s="87">
        <f t="shared" si="22"/>
        <v>-0.27195137407401476</v>
      </c>
      <c r="G43" s="83">
        <f t="shared" si="23"/>
        <v>1.5629389598447233E-2</v>
      </c>
      <c r="I43" s="25">
        <v>2238.4609999999993</v>
      </c>
      <c r="J43" s="223">
        <v>1661.4340000000002</v>
      </c>
      <c r="K43" s="4">
        <f t="shared" si="19"/>
        <v>8.3294184818522826E-2</v>
      </c>
      <c r="L43" s="229">
        <f t="shared" si="20"/>
        <v>6.7289747636209443E-2</v>
      </c>
      <c r="M43" s="87">
        <f t="shared" si="24"/>
        <v>-0.25777844688828588</v>
      </c>
      <c r="N43" s="83">
        <f t="shared" si="25"/>
        <v>-0.19214351178516298</v>
      </c>
      <c r="P43" s="49">
        <f t="shared" si="21"/>
        <v>1.6988269276158861</v>
      </c>
      <c r="Q43" s="254">
        <f t="shared" si="21"/>
        <v>1.7318980021140107</v>
      </c>
      <c r="R43" s="92">
        <f t="shared" si="9"/>
        <v>1.9467006297419709E-2</v>
      </c>
    </row>
    <row r="44" spans="1:18" ht="20.100000000000001" customHeight="1" x14ac:dyDescent="0.25">
      <c r="A44" s="57" t="s">
        <v>172</v>
      </c>
      <c r="B44" s="25">
        <v>14430.99</v>
      </c>
      <c r="C44" s="223">
        <v>10333.349999999999</v>
      </c>
      <c r="D44" s="4">
        <f t="shared" si="17"/>
        <v>5.8567804933481599E-2</v>
      </c>
      <c r="E44" s="229">
        <f t="shared" si="18"/>
        <v>5.8503093940568789E-2</v>
      </c>
      <c r="F44" s="87">
        <f t="shared" si="22"/>
        <v>-0.2839472551779193</v>
      </c>
      <c r="G44" s="83">
        <f t="shared" si="23"/>
        <v>-1.1048901864480938E-3</v>
      </c>
      <c r="I44" s="25">
        <v>1908.1150000000002</v>
      </c>
      <c r="J44" s="223">
        <v>1430.9479999999996</v>
      </c>
      <c r="K44" s="4">
        <f t="shared" si="19"/>
        <v>7.1001855053537108E-2</v>
      </c>
      <c r="L44" s="229">
        <f t="shared" si="20"/>
        <v>5.7954832873613152E-2</v>
      </c>
      <c r="M44" s="87">
        <f t="shared" si="24"/>
        <v>-0.25007245370431058</v>
      </c>
      <c r="N44" s="83">
        <f t="shared" si="25"/>
        <v>-0.18375607468405139</v>
      </c>
      <c r="P44" s="49">
        <f t="shared" si="21"/>
        <v>1.3222343027054972</v>
      </c>
      <c r="Q44" s="254">
        <f t="shared" si="21"/>
        <v>1.3847861535707198</v>
      </c>
      <c r="R44" s="92">
        <f t="shared" si="9"/>
        <v>4.7307690276399347E-2</v>
      </c>
    </row>
    <row r="45" spans="1:18" ht="20.100000000000001" customHeight="1" x14ac:dyDescent="0.25">
      <c r="A45" s="57" t="s">
        <v>178</v>
      </c>
      <c r="B45" s="25">
        <v>2617.7400000000002</v>
      </c>
      <c r="C45" s="223">
        <v>6288.4900000000007</v>
      </c>
      <c r="D45" s="4">
        <f t="shared" si="17"/>
        <v>1.0624031039212981E-2</v>
      </c>
      <c r="E45" s="229">
        <f t="shared" si="18"/>
        <v>3.5602793016236506E-2</v>
      </c>
      <c r="F45" s="87">
        <f t="shared" si="22"/>
        <v>1.40225920068456</v>
      </c>
      <c r="G45" s="83">
        <f t="shared" si="23"/>
        <v>2.3511567205355166</v>
      </c>
      <c r="I45" s="25">
        <v>568.33300000000008</v>
      </c>
      <c r="J45" s="223">
        <v>1239.6629999999998</v>
      </c>
      <c r="K45" s="4">
        <f t="shared" si="19"/>
        <v>2.1147937775313284E-2</v>
      </c>
      <c r="L45" s="229">
        <f t="shared" si="20"/>
        <v>5.0207598029140058E-2</v>
      </c>
      <c r="M45" s="87">
        <f t="shared" si="24"/>
        <v>1.1812264992530781</v>
      </c>
      <c r="N45" s="83">
        <f t="shared" si="25"/>
        <v>1.3741131907314914</v>
      </c>
      <c r="P45" s="49">
        <f t="shared" si="21"/>
        <v>2.1710826896483226</v>
      </c>
      <c r="Q45" s="254">
        <f t="shared" si="21"/>
        <v>1.9713206190993382</v>
      </c>
      <c r="R45" s="92">
        <f t="shared" si="9"/>
        <v>-9.201034649737011E-2</v>
      </c>
    </row>
    <row r="46" spans="1:18" ht="20.100000000000001" customHeight="1" x14ac:dyDescent="0.25">
      <c r="A46" s="57" t="s">
        <v>176</v>
      </c>
      <c r="B46" s="25">
        <v>10159.25</v>
      </c>
      <c r="C46" s="223">
        <v>7878.9600000000009</v>
      </c>
      <c r="D46" s="4">
        <f t="shared" si="17"/>
        <v>4.1231057070268425E-2</v>
      </c>
      <c r="E46" s="229">
        <f t="shared" si="18"/>
        <v>4.4607367120438578E-2</v>
      </c>
      <c r="F46" s="87">
        <f t="shared" si="22"/>
        <v>-0.22445456111425538</v>
      </c>
      <c r="G46" s="83">
        <f t="shared" si="23"/>
        <v>8.1887545216608057E-2</v>
      </c>
      <c r="I46" s="25">
        <v>1219.412</v>
      </c>
      <c r="J46" s="223">
        <v>1057.6890000000001</v>
      </c>
      <c r="K46" s="4">
        <f t="shared" si="19"/>
        <v>4.5374893061761894E-2</v>
      </c>
      <c r="L46" s="229">
        <f t="shared" si="20"/>
        <v>4.2837468047237939E-2</v>
      </c>
      <c r="M46" s="87">
        <f t="shared" si="24"/>
        <v>-0.13262375636782314</v>
      </c>
      <c r="N46" s="83">
        <f t="shared" si="25"/>
        <v>-5.5921344234798442E-2</v>
      </c>
      <c r="P46" s="49">
        <f t="shared" si="21"/>
        <v>1.2002972660383395</v>
      </c>
      <c r="Q46" s="254">
        <f t="shared" si="21"/>
        <v>1.3424220963172804</v>
      </c>
      <c r="R46" s="92">
        <f t="shared" si="9"/>
        <v>0.11840802632837218</v>
      </c>
    </row>
    <row r="47" spans="1:18" ht="20.100000000000001" customHeight="1" x14ac:dyDescent="0.25">
      <c r="A47" s="57" t="s">
        <v>179</v>
      </c>
      <c r="B47" s="25">
        <v>3997.1999999999994</v>
      </c>
      <c r="C47" s="223">
        <v>3391.26</v>
      </c>
      <c r="D47" s="4">
        <f t="shared" si="17"/>
        <v>1.6222534273817157E-2</v>
      </c>
      <c r="E47" s="229">
        <f t="shared" si="18"/>
        <v>1.9199891841164128E-2</v>
      </c>
      <c r="F47" s="87">
        <f t="shared" si="22"/>
        <v>-0.15159111377964557</v>
      </c>
      <c r="G47" s="83">
        <f t="shared" si="23"/>
        <v>0.18353221001680153</v>
      </c>
      <c r="I47" s="25">
        <v>1040.2570000000001</v>
      </c>
      <c r="J47" s="223">
        <v>911.17</v>
      </c>
      <c r="K47" s="4">
        <f t="shared" si="19"/>
        <v>3.870845139440094E-2</v>
      </c>
      <c r="L47" s="229">
        <f t="shared" si="20"/>
        <v>3.6903301216710954E-2</v>
      </c>
      <c r="M47" s="87">
        <f t="shared" si="24"/>
        <v>-0.1240914504781031</v>
      </c>
      <c r="N47" s="83">
        <f t="shared" si="25"/>
        <v>-4.6634523280130388E-2</v>
      </c>
      <c r="P47" s="49">
        <f t="shared" si="21"/>
        <v>2.6024642249574708</v>
      </c>
      <c r="Q47" s="254">
        <f t="shared" si="21"/>
        <v>2.6868184686517695</v>
      </c>
      <c r="R47" s="92">
        <f t="shared" si="9"/>
        <v>3.2413219319346182E-2</v>
      </c>
    </row>
    <row r="48" spans="1:18" ht="20.100000000000001" customHeight="1" x14ac:dyDescent="0.25">
      <c r="A48" s="57" t="s">
        <v>171</v>
      </c>
      <c r="B48" s="25">
        <v>3079.8400000000006</v>
      </c>
      <c r="C48" s="223">
        <v>6049.8600000000015</v>
      </c>
      <c r="D48" s="4">
        <f t="shared" si="17"/>
        <v>1.2499452105942421E-2</v>
      </c>
      <c r="E48" s="229">
        <f t="shared" si="18"/>
        <v>3.4251770036560228E-2</v>
      </c>
      <c r="F48" s="87">
        <f t="shared" si="22"/>
        <v>0.96434230349628558</v>
      </c>
      <c r="G48" s="83">
        <f t="shared" si="23"/>
        <v>1.7402617127735094</v>
      </c>
      <c r="I48" s="25">
        <v>414.73599999999993</v>
      </c>
      <c r="J48" s="223">
        <v>891.09</v>
      </c>
      <c r="K48" s="4">
        <f t="shared" si="19"/>
        <v>1.5432521288016582E-2</v>
      </c>
      <c r="L48" s="229">
        <f t="shared" si="20"/>
        <v>3.6090041025493555E-2</v>
      </c>
      <c r="M48" s="87">
        <f t="shared" si="24"/>
        <v>1.1485716214652217</v>
      </c>
      <c r="N48" s="83">
        <f t="shared" si="25"/>
        <v>1.3385706296428457</v>
      </c>
      <c r="P48" s="49">
        <f t="shared" si="21"/>
        <v>1.3466154085926538</v>
      </c>
      <c r="Q48" s="254">
        <f t="shared" si="21"/>
        <v>1.4729101169283254</v>
      </c>
      <c r="R48" s="92">
        <f t="shared" si="9"/>
        <v>9.3786769058035679E-2</v>
      </c>
    </row>
    <row r="49" spans="1:18" ht="20.100000000000001" customHeight="1" x14ac:dyDescent="0.25">
      <c r="A49" s="57" t="s">
        <v>175</v>
      </c>
      <c r="B49" s="25">
        <v>76774.919999999984</v>
      </c>
      <c r="C49" s="223">
        <v>4104.5399999999991</v>
      </c>
      <c r="D49" s="4">
        <f t="shared" si="17"/>
        <v>0.31158905510596668</v>
      </c>
      <c r="E49" s="229">
        <f t="shared" si="18"/>
        <v>2.3238184054814964E-2</v>
      </c>
      <c r="F49" s="87">
        <f t="shared" si="22"/>
        <v>-0.94653801006891325</v>
      </c>
      <c r="G49" s="83">
        <f t="shared" si="23"/>
        <v>-0.92542040975440543</v>
      </c>
      <c r="I49" s="25">
        <v>5163.8109999999997</v>
      </c>
      <c r="J49" s="223">
        <v>889.22199999999998</v>
      </c>
      <c r="K49" s="4">
        <f t="shared" si="19"/>
        <v>0.19214783183710649</v>
      </c>
      <c r="L49" s="229">
        <f t="shared" si="20"/>
        <v>3.6014385147147235E-2</v>
      </c>
      <c r="M49" s="87">
        <f t="shared" si="24"/>
        <v>-0.82779733805129585</v>
      </c>
      <c r="N49" s="83">
        <f t="shared" si="25"/>
        <v>-0.81256939095894432</v>
      </c>
      <c r="P49" s="49">
        <f t="shared" si="21"/>
        <v>0.67259086691330983</v>
      </c>
      <c r="Q49" s="254">
        <f t="shared" si="21"/>
        <v>2.1664352156392681</v>
      </c>
      <c r="R49" s="92">
        <f t="shared" si="9"/>
        <v>2.2210297852862455</v>
      </c>
    </row>
    <row r="50" spans="1:18" ht="20.100000000000001" customHeight="1" x14ac:dyDescent="0.25">
      <c r="A50" s="57" t="s">
        <v>174</v>
      </c>
      <c r="B50" s="25">
        <v>2496.71</v>
      </c>
      <c r="C50" s="223">
        <v>3198.12</v>
      </c>
      <c r="D50" s="4">
        <f t="shared" si="17"/>
        <v>1.0132833870404792E-2</v>
      </c>
      <c r="E50" s="229">
        <f t="shared" si="18"/>
        <v>1.8106414163191208E-2</v>
      </c>
      <c r="F50" s="87">
        <f t="shared" si="22"/>
        <v>0.28093370876072904</v>
      </c>
      <c r="G50" s="83">
        <f t="shared" si="23"/>
        <v>0.78690526211774181</v>
      </c>
      <c r="I50" s="25">
        <v>615.29700000000003</v>
      </c>
      <c r="J50" s="223">
        <v>758.2560000000002</v>
      </c>
      <c r="K50" s="4">
        <f t="shared" si="19"/>
        <v>2.2895490265983035E-2</v>
      </c>
      <c r="L50" s="229">
        <f t="shared" si="20"/>
        <v>3.0710130455763894E-2</v>
      </c>
      <c r="M50" s="87">
        <f t="shared" si="24"/>
        <v>0.23234145461460104</v>
      </c>
      <c r="N50" s="83">
        <f t="shared" si="25"/>
        <v>0.34131787959096282</v>
      </c>
      <c r="P50" s="49">
        <f t="shared" si="21"/>
        <v>2.4644311914479458</v>
      </c>
      <c r="Q50" s="254">
        <f t="shared" si="21"/>
        <v>2.3709429289707709</v>
      </c>
      <c r="R50" s="92">
        <f t="shared" si="9"/>
        <v>-3.7935026468418884E-2</v>
      </c>
    </row>
    <row r="51" spans="1:18" ht="20.100000000000001" customHeight="1" x14ac:dyDescent="0.25">
      <c r="A51" s="57" t="s">
        <v>188</v>
      </c>
      <c r="B51" s="25">
        <v>419.44</v>
      </c>
      <c r="C51" s="223">
        <v>636.65</v>
      </c>
      <c r="D51" s="4">
        <f t="shared" si="17"/>
        <v>1.7022865445336407E-3</v>
      </c>
      <c r="E51" s="229">
        <f t="shared" si="18"/>
        <v>3.6044452919201538E-3</v>
      </c>
      <c r="F51" s="87">
        <f t="shared" si="22"/>
        <v>0.51785714285714279</v>
      </c>
      <c r="G51" s="83">
        <f t="shared" si="23"/>
        <v>1.1174139591801975</v>
      </c>
      <c r="I51" s="25">
        <v>99.341999999999999</v>
      </c>
      <c r="J51" s="223">
        <v>152.81399999999999</v>
      </c>
      <c r="K51" s="4">
        <f t="shared" si="19"/>
        <v>3.6965624633360583E-3</v>
      </c>
      <c r="L51" s="229">
        <f t="shared" si="20"/>
        <v>6.1891206603931952E-3</v>
      </c>
      <c r="M51" s="87">
        <f t="shared" si="24"/>
        <v>0.53826176239656942</v>
      </c>
      <c r="N51" s="83">
        <f t="shared" si="25"/>
        <v>0.67429083690030855</v>
      </c>
      <c r="P51" s="49">
        <f t="shared" si="21"/>
        <v>2.3684436391378982</v>
      </c>
      <c r="Q51" s="254">
        <f t="shared" si="21"/>
        <v>2.4002827299143954</v>
      </c>
      <c r="R51" s="92">
        <f t="shared" si="9"/>
        <v>1.3443043461269118E-2</v>
      </c>
    </row>
    <row r="52" spans="1:18" ht="20.100000000000001" customHeight="1" x14ac:dyDescent="0.25">
      <c r="A52" s="57" t="s">
        <v>187</v>
      </c>
      <c r="B52" s="25">
        <v>693.09</v>
      </c>
      <c r="C52" s="223">
        <v>598.66999999999996</v>
      </c>
      <c r="D52" s="4">
        <f t="shared" si="17"/>
        <v>2.8128880916241206E-3</v>
      </c>
      <c r="E52" s="229">
        <f t="shared" si="18"/>
        <v>3.3894184605573526E-3</v>
      </c>
      <c r="F52" s="87">
        <f t="shared" si="22"/>
        <v>-0.13623050397495284</v>
      </c>
      <c r="G52" s="83">
        <f t="shared" si="23"/>
        <v>0.20496029353245682</v>
      </c>
      <c r="I52" s="25">
        <v>180.339</v>
      </c>
      <c r="J52" s="223">
        <v>147.58600000000001</v>
      </c>
      <c r="K52" s="4">
        <f t="shared" si="19"/>
        <v>6.7104988632759703E-3</v>
      </c>
      <c r="L52" s="229">
        <f t="shared" si="20"/>
        <v>5.9773814034367939E-3</v>
      </c>
      <c r="M52" s="87">
        <f t="shared" si="24"/>
        <v>-0.18161906187790763</v>
      </c>
      <c r="N52" s="83">
        <f t="shared" si="25"/>
        <v>-0.10924932330310819</v>
      </c>
      <c r="P52" s="49">
        <f t="shared" si="21"/>
        <v>2.601956455871532</v>
      </c>
      <c r="Q52" s="254">
        <f t="shared" si="21"/>
        <v>2.4652312626321686</v>
      </c>
      <c r="R52" s="92">
        <f t="shared" si="9"/>
        <v>-5.2547072004541645E-2</v>
      </c>
    </row>
    <row r="53" spans="1:18" ht="20.100000000000001" customHeight="1" x14ac:dyDescent="0.25">
      <c r="A53" s="57" t="s">
        <v>189</v>
      </c>
      <c r="B53" s="25">
        <v>3329.74</v>
      </c>
      <c r="C53" s="223">
        <v>3057.79</v>
      </c>
      <c r="D53" s="4">
        <f t="shared" si="17"/>
        <v>1.3513664883643535E-2</v>
      </c>
      <c r="E53" s="229">
        <f t="shared" si="18"/>
        <v>1.7311924556947345E-2</v>
      </c>
      <c r="F53" s="87">
        <f t="shared" si="22"/>
        <v>-8.1673043540937088E-2</v>
      </c>
      <c r="G53" s="83">
        <f t="shared" si="23"/>
        <v>0.281068067471548</v>
      </c>
      <c r="I53" s="25">
        <v>204.25199999999998</v>
      </c>
      <c r="J53" s="223">
        <v>128.517</v>
      </c>
      <c r="K53" s="4">
        <f t="shared" si="19"/>
        <v>7.6003128209751816E-3</v>
      </c>
      <c r="L53" s="229">
        <f t="shared" si="20"/>
        <v>5.2050677288190362E-3</v>
      </c>
      <c r="M53" s="87">
        <f t="shared" si="24"/>
        <v>-0.37079196286939659</v>
      </c>
      <c r="N53" s="83">
        <f t="shared" si="25"/>
        <v>-0.31515085609973831</v>
      </c>
      <c r="P53" s="49">
        <f t="shared" si="21"/>
        <v>0.61341726381038753</v>
      </c>
      <c r="Q53" s="254">
        <f t="shared" si="21"/>
        <v>0.42029374155844579</v>
      </c>
      <c r="R53" s="92">
        <f t="shared" si="9"/>
        <v>-0.31483222538001127</v>
      </c>
    </row>
    <row r="54" spans="1:18" ht="20.100000000000001" customHeight="1" x14ac:dyDescent="0.25">
      <c r="A54" s="57" t="s">
        <v>190</v>
      </c>
      <c r="B54" s="25">
        <v>401.78</v>
      </c>
      <c r="C54" s="223">
        <v>432.45000000000005</v>
      </c>
      <c r="D54" s="4">
        <f t="shared" si="17"/>
        <v>1.6306138848529615E-3</v>
      </c>
      <c r="E54" s="229">
        <f t="shared" si="18"/>
        <v>2.4483505324603325E-3</v>
      </c>
      <c r="F54" s="87">
        <f t="shared" ref="F54" si="26">(C54-B54)/B54</f>
        <v>7.6335307879934478E-2</v>
      </c>
      <c r="G54" s="83">
        <f t="shared" ref="G54" si="27">(E54-D54)/D54</f>
        <v>0.50149005549594561</v>
      </c>
      <c r="I54" s="25">
        <v>52.906999999999989</v>
      </c>
      <c r="J54" s="223">
        <v>86.828000000000003</v>
      </c>
      <c r="K54" s="4">
        <f t="shared" si="19"/>
        <v>1.9686943110438769E-3</v>
      </c>
      <c r="L54" s="229">
        <f t="shared" si="20"/>
        <v>3.5166213089155469E-3</v>
      </c>
      <c r="M54" s="87">
        <f t="shared" si="24"/>
        <v>0.64114389400268434</v>
      </c>
      <c r="N54" s="83">
        <f t="shared" si="25"/>
        <v>0.78627087465443024</v>
      </c>
      <c r="P54" s="49">
        <f t="shared" ref="P54" si="28">(I54/B54)*10</f>
        <v>1.3168151724824528</v>
      </c>
      <c r="Q54" s="254">
        <f t="shared" ref="Q54" si="29">(J54/C54)*10</f>
        <v>2.0078159324777429</v>
      </c>
      <c r="R54" s="92">
        <f t="shared" ref="R54" si="30">(Q54-P54)/P54</f>
        <v>0.52475151747577387</v>
      </c>
    </row>
    <row r="55" spans="1:18" ht="20.100000000000001" customHeight="1" x14ac:dyDescent="0.25">
      <c r="A55" s="57" t="s">
        <v>181</v>
      </c>
      <c r="B55" s="25">
        <v>371.60999999999996</v>
      </c>
      <c r="C55" s="223">
        <v>650.54999999999995</v>
      </c>
      <c r="D55" s="4">
        <f t="shared" si="17"/>
        <v>1.5081697091697171E-3</v>
      </c>
      <c r="E55" s="229">
        <f t="shared" si="18"/>
        <v>3.6831412623241277E-3</v>
      </c>
      <c r="F55" s="87">
        <f t="shared" ref="F55:F56" si="31">(C55-B55)/B55</f>
        <v>0.75062565592960373</v>
      </c>
      <c r="G55" s="83">
        <f t="shared" ref="G55:G56" si="32">(E55-D55)/D55</f>
        <v>1.4421265325317956</v>
      </c>
      <c r="I55" s="25">
        <v>51.953999999999979</v>
      </c>
      <c r="J55" s="223">
        <v>81.38</v>
      </c>
      <c r="K55" s="4">
        <f t="shared" si="19"/>
        <v>1.9332327335886282E-3</v>
      </c>
      <c r="L55" s="229">
        <f t="shared" si="20"/>
        <v>3.2959718307406273E-3</v>
      </c>
      <c r="M55" s="87">
        <f t="shared" ref="M55:M56" si="33">(J55-I55)/I55</f>
        <v>0.56638564884320797</v>
      </c>
      <c r="N55" s="83">
        <f t="shared" ref="N55:N56" si="34">(L55-K55)/K55</f>
        <v>0.70490172935483497</v>
      </c>
      <c r="P55" s="49">
        <f t="shared" ref="P55:P56" si="35">(I55/B55)*10</f>
        <v>1.3980786308226363</v>
      </c>
      <c r="Q55" s="254">
        <f t="shared" ref="Q55:Q56" si="36">(J55/C55)*10</f>
        <v>1.2509415110291291</v>
      </c>
      <c r="R55" s="92">
        <f t="shared" ref="R55:R56" si="37">(Q55-P55)/P55</f>
        <v>-0.10524237803916006</v>
      </c>
    </row>
    <row r="56" spans="1:18" ht="20.100000000000001" customHeight="1" x14ac:dyDescent="0.25">
      <c r="A56" s="57" t="s">
        <v>184</v>
      </c>
      <c r="B56" s="25">
        <v>571.31999999999994</v>
      </c>
      <c r="C56" s="223">
        <v>379.99999999999994</v>
      </c>
      <c r="D56" s="4">
        <f t="shared" si="17"/>
        <v>2.3186876516854841E-3</v>
      </c>
      <c r="E56" s="229">
        <f t="shared" si="18"/>
        <v>2.151400629748933E-3</v>
      </c>
      <c r="F56" s="87">
        <f t="shared" si="31"/>
        <v>-0.33487362598893794</v>
      </c>
      <c r="G56" s="83">
        <f t="shared" si="32"/>
        <v>-7.214728633886841E-2</v>
      </c>
      <c r="I56" s="25">
        <v>124.75700000000001</v>
      </c>
      <c r="J56" s="223">
        <v>78.846999999999994</v>
      </c>
      <c r="K56" s="4">
        <f t="shared" si="19"/>
        <v>4.6422665462585479E-3</v>
      </c>
      <c r="L56" s="229">
        <f t="shared" si="20"/>
        <v>3.193382783711062E-3</v>
      </c>
      <c r="M56" s="87">
        <f t="shared" si="33"/>
        <v>-0.36799538302459989</v>
      </c>
      <c r="N56" s="83">
        <f t="shared" si="34"/>
        <v>-0.31210697363235618</v>
      </c>
      <c r="P56" s="49">
        <f t="shared" si="35"/>
        <v>2.183662395855213</v>
      </c>
      <c r="Q56" s="254">
        <f t="shared" si="36"/>
        <v>2.0749210526315793</v>
      </c>
      <c r="R56" s="92">
        <f t="shared" si="37"/>
        <v>-4.9797690077932617E-2</v>
      </c>
    </row>
    <row r="57" spans="1:18" ht="20.100000000000001" customHeight="1" x14ac:dyDescent="0.25">
      <c r="A57" s="57" t="s">
        <v>185</v>
      </c>
      <c r="B57" s="25">
        <v>194.09999999999997</v>
      </c>
      <c r="C57" s="223">
        <v>387.73999999999995</v>
      </c>
      <c r="D57" s="4">
        <f t="shared" si="17"/>
        <v>7.877499005673746E-4</v>
      </c>
      <c r="E57" s="229">
        <f t="shared" si="18"/>
        <v>2.1952212636285563E-3</v>
      </c>
      <c r="F57" s="87">
        <f t="shared" si="22"/>
        <v>0.99763008758371985</v>
      </c>
      <c r="G57" s="83">
        <f t="shared" si="23"/>
        <v>1.7866982427385323</v>
      </c>
      <c r="I57" s="25">
        <v>38.833999999999996</v>
      </c>
      <c r="J57" s="223">
        <v>68.269000000000005</v>
      </c>
      <c r="K57" s="4">
        <f t="shared" si="19"/>
        <v>1.4450313734492206E-3</v>
      </c>
      <c r="L57" s="229">
        <f t="shared" si="20"/>
        <v>2.7649631471225351E-3</v>
      </c>
      <c r="M57" s="87">
        <f t="shared" si="24"/>
        <v>0.75796982026059667</v>
      </c>
      <c r="N57" s="83">
        <f t="shared" si="25"/>
        <v>0.91342776214103971</v>
      </c>
      <c r="P57" s="49">
        <f t="shared" si="21"/>
        <v>2.0007212776919117</v>
      </c>
      <c r="Q57" s="254">
        <f t="shared" si="21"/>
        <v>1.7606901531954406</v>
      </c>
      <c r="R57" s="92">
        <f t="shared" si="9"/>
        <v>-0.11997229557801158</v>
      </c>
    </row>
    <row r="58" spans="1:18" ht="20.100000000000001" customHeight="1" x14ac:dyDescent="0.25">
      <c r="A58" s="57" t="s">
        <v>186</v>
      </c>
      <c r="B58" s="25">
        <v>55.899999999999991</v>
      </c>
      <c r="C58" s="223">
        <v>316.22000000000003</v>
      </c>
      <c r="D58" s="4">
        <f t="shared" si="17"/>
        <v>2.2686872458380341E-4</v>
      </c>
      <c r="E58" s="229">
        <f t="shared" si="18"/>
        <v>1.790305018787389E-3</v>
      </c>
      <c r="F58" s="87">
        <f t="shared" si="22"/>
        <v>4.6568872987477654</v>
      </c>
      <c r="G58" s="83">
        <f t="shared" si="23"/>
        <v>6.8913698751194126</v>
      </c>
      <c r="I58" s="25">
        <v>12.637999999999998</v>
      </c>
      <c r="J58" s="223">
        <v>65.031999999999996</v>
      </c>
      <c r="K58" s="4">
        <f t="shared" si="19"/>
        <v>4.702659138294085E-4</v>
      </c>
      <c r="L58" s="229">
        <f t="shared" si="20"/>
        <v>2.6338613921937141E-3</v>
      </c>
      <c r="M58" s="87">
        <f t="shared" si="24"/>
        <v>4.1457509099541072</v>
      </c>
      <c r="N58" s="83">
        <f t="shared" si="25"/>
        <v>4.600791626052577</v>
      </c>
      <c r="P58" s="49">
        <f t="shared" si="21"/>
        <v>2.2608228980322003</v>
      </c>
      <c r="Q58" s="254">
        <f t="shared" si="21"/>
        <v>2.0565429131617226</v>
      </c>
      <c r="R58" s="92">
        <f t="shared" si="9"/>
        <v>-9.0356473763726103E-2</v>
      </c>
    </row>
    <row r="59" spans="1:18" ht="20.100000000000001" customHeight="1" x14ac:dyDescent="0.25">
      <c r="A59" s="57" t="s">
        <v>182</v>
      </c>
      <c r="B59" s="25">
        <v>51.350000000000009</v>
      </c>
      <c r="C59" s="223">
        <v>362.87999999999994</v>
      </c>
      <c r="D59" s="4">
        <f t="shared" si="17"/>
        <v>2.0840266560605202E-4</v>
      </c>
      <c r="E59" s="229">
        <f t="shared" si="18"/>
        <v>2.0544743697981393E-3</v>
      </c>
      <c r="F59" s="87">
        <f>(C59-B59)/B59</f>
        <v>6.0667964946445929</v>
      </c>
      <c r="G59" s="83">
        <f>(E59-D59)/D59</f>
        <v>8.8581962175174667</v>
      </c>
      <c r="I59" s="25">
        <v>15.053000000000001</v>
      </c>
      <c r="J59" s="223">
        <v>56.363</v>
      </c>
      <c r="K59" s="4">
        <f t="shared" si="19"/>
        <v>5.6012919772702066E-4</v>
      </c>
      <c r="L59" s="229">
        <f t="shared" si="20"/>
        <v>2.282758175178594E-3</v>
      </c>
      <c r="M59" s="87">
        <f>(J59-I59)/I59</f>
        <v>2.7443034611040988</v>
      </c>
      <c r="N59" s="83">
        <f>(L59-K59)/K59</f>
        <v>3.0754136446411384</v>
      </c>
      <c r="P59" s="49">
        <f t="shared" si="21"/>
        <v>2.9314508276533591</v>
      </c>
      <c r="Q59" s="254">
        <f t="shared" si="21"/>
        <v>1.553213183421517</v>
      </c>
      <c r="R59" s="92">
        <f>(Q59-P59)/P59</f>
        <v>-0.47015547087826409</v>
      </c>
    </row>
    <row r="60" spans="1:18" ht="20.100000000000001" customHeight="1" x14ac:dyDescent="0.25">
      <c r="A60" s="57" t="s">
        <v>183</v>
      </c>
      <c r="B60" s="25">
        <v>114.1</v>
      </c>
      <c r="C60" s="223">
        <v>221.41</v>
      </c>
      <c r="D60" s="4">
        <f t="shared" si="17"/>
        <v>4.6307194051899771E-4</v>
      </c>
      <c r="E60" s="229">
        <f t="shared" si="18"/>
        <v>1.2535305616650299E-3</v>
      </c>
      <c r="F60" s="87">
        <f>(C60-B60)/B60</f>
        <v>0.94049079754601239</v>
      </c>
      <c r="G60" s="83">
        <f>(E60-D60)/D60</f>
        <v>1.7069888109828224</v>
      </c>
      <c r="I60" s="25">
        <v>27.691000000000003</v>
      </c>
      <c r="J60" s="223">
        <v>54.563000000000002</v>
      </c>
      <c r="K60" s="4">
        <f t="shared" si="19"/>
        <v>1.0303951115564294E-3</v>
      </c>
      <c r="L60" s="229">
        <f t="shared" si="20"/>
        <v>2.209856365208907E-3</v>
      </c>
      <c r="M60" s="87">
        <f>(J60-I60)/I60</f>
        <v>0.97042360333682409</v>
      </c>
      <c r="N60" s="83">
        <f>(L60-K60)/K60</f>
        <v>1.1446689143069413</v>
      </c>
      <c r="P60" s="49">
        <f t="shared" si="21"/>
        <v>2.4269062226117444</v>
      </c>
      <c r="Q60" s="254">
        <f t="shared" si="21"/>
        <v>2.4643421706336661</v>
      </c>
      <c r="R60" s="92">
        <f>(Q60-P60)/P60</f>
        <v>1.5425378893146761E-2</v>
      </c>
    </row>
    <row r="61" spans="1:18" ht="20.100000000000001" customHeight="1" thickBot="1" x14ac:dyDescent="0.3">
      <c r="A61" s="14" t="s">
        <v>18</v>
      </c>
      <c r="B61" s="25">
        <f>B62-SUM(B39:B60)</f>
        <v>276.1600000000326</v>
      </c>
      <c r="C61" s="223">
        <f>C62-SUM(C39:C60)</f>
        <v>396.42999999999302</v>
      </c>
      <c r="D61" s="4">
        <f t="shared" si="17"/>
        <v>1.1207883180871297E-3</v>
      </c>
      <c r="E61" s="229">
        <f t="shared" si="18"/>
        <v>2.2444203990825123E-3</v>
      </c>
      <c r="F61" s="87">
        <f t="shared" si="22"/>
        <v>0.4355084009268041</v>
      </c>
      <c r="G61" s="83">
        <f t="shared" si="23"/>
        <v>1.0025372881411776</v>
      </c>
      <c r="I61" s="25">
        <f>I62-SUM(I39:I60)</f>
        <v>61.849000000009255</v>
      </c>
      <c r="J61" s="223">
        <f>J62-SUM(J39:J60)</f>
        <v>72.424000000002707</v>
      </c>
      <c r="K61" s="4">
        <f t="shared" si="19"/>
        <v>2.3014303295172847E-3</v>
      </c>
      <c r="L61" s="229">
        <f t="shared" si="20"/>
        <v>2.9332448251360053E-3</v>
      </c>
      <c r="M61" s="87">
        <f t="shared" si="24"/>
        <v>0.17098093744428963</v>
      </c>
      <c r="N61" s="83">
        <f t="shared" si="25"/>
        <v>0.27453122847791833</v>
      </c>
      <c r="P61" s="49">
        <f t="shared" si="21"/>
        <v>2.2396074739282286</v>
      </c>
      <c r="Q61" s="254">
        <f t="shared" si="21"/>
        <v>1.8269051282699087</v>
      </c>
      <c r="R61" s="92">
        <f t="shared" si="9"/>
        <v>-0.18427440989668062</v>
      </c>
    </row>
    <row r="62" spans="1:18" ht="26.25" customHeight="1" thickBot="1" x14ac:dyDescent="0.3">
      <c r="A62" s="18" t="s">
        <v>19</v>
      </c>
      <c r="B62" s="61">
        <v>246398</v>
      </c>
      <c r="C62" s="251">
        <v>176629.12000000002</v>
      </c>
      <c r="D62" s="58">
        <f>SUM(D39:D61)</f>
        <v>1</v>
      </c>
      <c r="E62" s="252">
        <f>SUM(E39:E61)</f>
        <v>0.99999999999999978</v>
      </c>
      <c r="F62" s="97">
        <f t="shared" si="22"/>
        <v>-0.28315522041575003</v>
      </c>
      <c r="G62" s="99">
        <v>0</v>
      </c>
      <c r="H62" s="2"/>
      <c r="I62" s="61">
        <v>26874.157000000007</v>
      </c>
      <c r="J62" s="251">
        <v>24690.745000000003</v>
      </c>
      <c r="K62" s="58">
        <f>SUM(K39:K61)</f>
        <v>0.99999999999999989</v>
      </c>
      <c r="L62" s="252">
        <f>SUM(L39:L61)</f>
        <v>1</v>
      </c>
      <c r="M62" s="97">
        <f t="shared" si="24"/>
        <v>-8.1245785681761232E-2</v>
      </c>
      <c r="N62" s="99">
        <v>0</v>
      </c>
      <c r="O62" s="2"/>
      <c r="P62" s="40">
        <f t="shared" si="21"/>
        <v>1.0906808090974767</v>
      </c>
      <c r="Q62" s="244">
        <f t="shared" si="21"/>
        <v>1.397886430051851</v>
      </c>
      <c r="R62" s="98">
        <f t="shared" si="9"/>
        <v>0.28166409309849572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139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B5</f>
        <v>jan.-abril</v>
      </c>
      <c r="C66" s="404"/>
      <c r="D66" s="416" t="str">
        <f>B5</f>
        <v>jan.-abril</v>
      </c>
      <c r="E66" s="404"/>
      <c r="F66" s="416" t="str">
        <f>B5</f>
        <v>jan.-abril</v>
      </c>
      <c r="G66" s="405"/>
      <c r="I66" s="418" t="str">
        <f>B5</f>
        <v>jan.-abril</v>
      </c>
      <c r="J66" s="404"/>
      <c r="K66" s="416" t="str">
        <f>B5</f>
        <v>jan.-abril</v>
      </c>
      <c r="L66" s="417"/>
      <c r="M66" s="404" t="str">
        <f>B5</f>
        <v>jan.-abril</v>
      </c>
      <c r="N66" s="405"/>
      <c r="P66" s="418" t="str">
        <f>B5</f>
        <v>jan.-abril</v>
      </c>
      <c r="Q66" s="417"/>
      <c r="R66" s="209" t="str">
        <f>R37</f>
        <v>2019/2018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</f>
        <v>2018</v>
      </c>
      <c r="E67" s="213">
        <f>C6</f>
        <v>2019</v>
      </c>
      <c r="F67" s="148" t="s">
        <v>1</v>
      </c>
      <c r="G67" s="212" t="s">
        <v>15</v>
      </c>
      <c r="I67" s="36">
        <f>B6</f>
        <v>2018</v>
      </c>
      <c r="J67" s="213">
        <f>C6</f>
        <v>2019</v>
      </c>
      <c r="K67" s="148">
        <f>B6</f>
        <v>2018</v>
      </c>
      <c r="L67" s="213">
        <f>C6</f>
        <v>2019</v>
      </c>
      <c r="M67" s="37">
        <v>1000</v>
      </c>
      <c r="N67" s="212" t="s">
        <v>15</v>
      </c>
      <c r="P67" s="36">
        <f>B6</f>
        <v>2018</v>
      </c>
      <c r="Q67" s="213">
        <f>C6</f>
        <v>2019</v>
      </c>
      <c r="R67" s="210" t="s">
        <v>24</v>
      </c>
    </row>
    <row r="68" spans="1:18" ht="20.100000000000001" customHeight="1" x14ac:dyDescent="0.25">
      <c r="A68" s="57" t="s">
        <v>142</v>
      </c>
      <c r="B68" s="59">
        <v>56540.399999999994</v>
      </c>
      <c r="C68" s="245">
        <v>68018.000000000015</v>
      </c>
      <c r="D68" s="4">
        <f>B68/$B$96</f>
        <v>0.35339846094621508</v>
      </c>
      <c r="E68" s="247">
        <f>C68/$C$96</f>
        <v>0.38213505955740495</v>
      </c>
      <c r="F68" s="100">
        <f t="shared" ref="F68:F82" si="38">(C68-B68)/B68</f>
        <v>0.20299821012939459</v>
      </c>
      <c r="G68" s="101">
        <f t="shared" ref="G68:G82" si="39">(E68-D68)/D68</f>
        <v>8.1315007808037396E-2</v>
      </c>
      <c r="I68" s="25">
        <v>5800.5110000000004</v>
      </c>
      <c r="J68" s="245">
        <v>7162.9150000000009</v>
      </c>
      <c r="K68" s="63">
        <f>I68/$I$96</f>
        <v>0.33384364705176123</v>
      </c>
      <c r="L68" s="247">
        <f>J68/$J$96</f>
        <v>0.35855635080512466</v>
      </c>
      <c r="M68" s="100">
        <f t="shared" ref="M68:M82" si="40">(J68-I68)/I68</f>
        <v>0.23487654794551727</v>
      </c>
      <c r="N68" s="101">
        <f t="shared" ref="N68:N82" si="41">(L68-K68)/K68</f>
        <v>7.4024783672255456E-2</v>
      </c>
      <c r="P68" s="64">
        <f t="shared" ref="P68:Q96" si="42">(I68/B68)*10</f>
        <v>1.0259055471839607</v>
      </c>
      <c r="Q68" s="249">
        <f t="shared" si="42"/>
        <v>1.0530910935340645</v>
      </c>
      <c r="R68" s="104">
        <f t="shared" si="9"/>
        <v>2.6499073354975294E-2</v>
      </c>
    </row>
    <row r="69" spans="1:18" ht="20.100000000000001" customHeight="1" x14ac:dyDescent="0.25">
      <c r="A69" s="57" t="s">
        <v>140</v>
      </c>
      <c r="B69" s="25">
        <v>8177.7199999999993</v>
      </c>
      <c r="C69" s="223">
        <v>9022.5800000000017</v>
      </c>
      <c r="D69" s="4">
        <f t="shared" ref="D69:D95" si="43">B69/$B$96</f>
        <v>5.1113781686176293E-2</v>
      </c>
      <c r="E69" s="229">
        <f t="shared" ref="E69:E95" si="44">C69/$C$96</f>
        <v>5.069017239056501E-2</v>
      </c>
      <c r="F69" s="102">
        <f t="shared" si="38"/>
        <v>0.10331241470727813</v>
      </c>
      <c r="G69" s="83">
        <f t="shared" si="39"/>
        <v>-8.2875749286586021E-3</v>
      </c>
      <c r="I69" s="25">
        <v>1484.751</v>
      </c>
      <c r="J69" s="223">
        <v>1894.241</v>
      </c>
      <c r="K69" s="31">
        <f t="shared" ref="K69:K96" si="45">I69/$I$96</f>
        <v>8.5453624483041155E-2</v>
      </c>
      <c r="L69" s="229">
        <f t="shared" ref="L69:L96" si="46">J69/$J$96</f>
        <v>9.4820633848852046E-2</v>
      </c>
      <c r="M69" s="102">
        <f t="shared" si="40"/>
        <v>0.27579708651484325</v>
      </c>
      <c r="N69" s="83">
        <f t="shared" si="41"/>
        <v>0.10961512074505203</v>
      </c>
      <c r="P69" s="62">
        <f t="shared" si="42"/>
        <v>1.8156050830793915</v>
      </c>
      <c r="Q69" s="236">
        <f t="shared" si="42"/>
        <v>2.0994449481190518</v>
      </c>
      <c r="R69" s="92">
        <f t="shared" si="9"/>
        <v>0.15633348225609078</v>
      </c>
    </row>
    <row r="70" spans="1:18" ht="20.100000000000001" customHeight="1" x14ac:dyDescent="0.25">
      <c r="A70" s="57" t="s">
        <v>145</v>
      </c>
      <c r="B70" s="25">
        <v>14501.900000000003</v>
      </c>
      <c r="C70" s="223">
        <v>8842.14</v>
      </c>
      <c r="D70" s="4">
        <f t="shared" si="43"/>
        <v>9.0642251218525483E-2</v>
      </c>
      <c r="E70" s="229">
        <f t="shared" si="44"/>
        <v>4.9676434113248139E-2</v>
      </c>
      <c r="F70" s="102">
        <f t="shared" si="38"/>
        <v>-0.39027713609940784</v>
      </c>
      <c r="G70" s="83">
        <f t="shared" si="39"/>
        <v>-0.45195057001082894</v>
      </c>
      <c r="I70" s="25">
        <v>1816.931</v>
      </c>
      <c r="J70" s="223">
        <v>1383.806</v>
      </c>
      <c r="K70" s="31">
        <f t="shared" si="45"/>
        <v>0.10457197158688322</v>
      </c>
      <c r="L70" s="229">
        <f t="shared" si="46"/>
        <v>6.9269624110049652E-2</v>
      </c>
      <c r="M70" s="102">
        <f t="shared" si="40"/>
        <v>-0.23838274540970461</v>
      </c>
      <c r="N70" s="83">
        <f t="shared" si="41"/>
        <v>-0.33758900153759414</v>
      </c>
      <c r="P70" s="62">
        <f t="shared" si="42"/>
        <v>1.2528916900544065</v>
      </c>
      <c r="Q70" s="236">
        <f t="shared" si="42"/>
        <v>1.5650125422126318</v>
      </c>
      <c r="R70" s="92">
        <f t="shared" si="9"/>
        <v>0.249120378589686</v>
      </c>
    </row>
    <row r="71" spans="1:18" ht="20.100000000000001" customHeight="1" x14ac:dyDescent="0.25">
      <c r="A71" s="57" t="s">
        <v>150</v>
      </c>
      <c r="B71" s="25">
        <v>18904.089999999997</v>
      </c>
      <c r="C71" s="223">
        <v>23987.53</v>
      </c>
      <c r="D71" s="4">
        <f t="shared" si="43"/>
        <v>0.11815757072091344</v>
      </c>
      <c r="E71" s="229">
        <f t="shared" si="44"/>
        <v>0.1347654474578058</v>
      </c>
      <c r="F71" s="102">
        <f t="shared" si="38"/>
        <v>0.26890688734554286</v>
      </c>
      <c r="G71" s="83">
        <f t="shared" si="39"/>
        <v>0.14055702597440783</v>
      </c>
      <c r="I71" s="25">
        <v>1141.453</v>
      </c>
      <c r="J71" s="223">
        <v>1371.2170000000001</v>
      </c>
      <c r="K71" s="31">
        <f t="shared" si="45"/>
        <v>6.569539001963344E-2</v>
      </c>
      <c r="L71" s="229">
        <f t="shared" si="46"/>
        <v>6.8639452468994888E-2</v>
      </c>
      <c r="M71" s="102">
        <f t="shared" si="40"/>
        <v>0.20129081092256987</v>
      </c>
      <c r="N71" s="83">
        <f t="shared" si="41"/>
        <v>4.4813836229324437E-2</v>
      </c>
      <c r="P71" s="62">
        <f t="shared" si="42"/>
        <v>0.60381271989289098</v>
      </c>
      <c r="Q71" s="236">
        <f t="shared" si="42"/>
        <v>0.57163742994797717</v>
      </c>
      <c r="R71" s="92">
        <f t="shared" si="9"/>
        <v>-5.32868700590165E-2</v>
      </c>
    </row>
    <row r="72" spans="1:18" ht="20.100000000000001" customHeight="1" x14ac:dyDescent="0.25">
      <c r="A72" s="57" t="s">
        <v>143</v>
      </c>
      <c r="B72" s="25">
        <v>9150.61</v>
      </c>
      <c r="C72" s="223">
        <v>7618.2799999999988</v>
      </c>
      <c r="D72" s="4">
        <f t="shared" si="43"/>
        <v>5.7194704860932109E-2</v>
      </c>
      <c r="E72" s="229">
        <f t="shared" si="44"/>
        <v>4.2800609860992475E-2</v>
      </c>
      <c r="F72" s="102">
        <f t="shared" si="38"/>
        <v>-0.16745659578978905</v>
      </c>
      <c r="G72" s="83">
        <f t="shared" si="39"/>
        <v>-0.25166831501165388</v>
      </c>
      <c r="I72" s="25">
        <v>1427.5110000000002</v>
      </c>
      <c r="J72" s="223">
        <v>1247.6130000000003</v>
      </c>
      <c r="K72" s="31">
        <f t="shared" si="45"/>
        <v>8.215922329024232E-2</v>
      </c>
      <c r="L72" s="229">
        <f t="shared" si="46"/>
        <v>6.2452167099153626E-2</v>
      </c>
      <c r="M72" s="102">
        <f t="shared" si="40"/>
        <v>-0.12602214623915325</v>
      </c>
      <c r="N72" s="83">
        <f t="shared" si="41"/>
        <v>-0.23986419785725033</v>
      </c>
      <c r="P72" s="62">
        <f t="shared" si="42"/>
        <v>1.5600173103213886</v>
      </c>
      <c r="Q72" s="236">
        <f t="shared" si="42"/>
        <v>1.6376570564484378</v>
      </c>
      <c r="R72" s="92">
        <f t="shared" ref="R72:R85" si="47">(Q72-P72)/P72</f>
        <v>4.9768515780798765E-2</v>
      </c>
    </row>
    <row r="73" spans="1:18" ht="20.100000000000001" customHeight="1" x14ac:dyDescent="0.25">
      <c r="A73" s="57" t="s">
        <v>144</v>
      </c>
      <c r="B73" s="25">
        <v>9135.41</v>
      </c>
      <c r="C73" s="223">
        <v>7721.9400000000005</v>
      </c>
      <c r="D73" s="4">
        <f t="shared" si="43"/>
        <v>5.7099699225910377E-2</v>
      </c>
      <c r="E73" s="229">
        <f t="shared" si="44"/>
        <v>4.3382986882864939E-2</v>
      </c>
      <c r="F73" s="102">
        <f t="shared" si="38"/>
        <v>-0.15472430903484347</v>
      </c>
      <c r="G73" s="83">
        <f t="shared" si="39"/>
        <v>-0.24022389835673857</v>
      </c>
      <c r="I73" s="25">
        <v>1281.3720000000001</v>
      </c>
      <c r="J73" s="223">
        <v>1039.6079999999997</v>
      </c>
      <c r="K73" s="31">
        <f t="shared" si="45"/>
        <v>7.3748313158962964E-2</v>
      </c>
      <c r="L73" s="229">
        <f t="shared" si="46"/>
        <v>5.2039993598669516E-2</v>
      </c>
      <c r="M73" s="102">
        <f t="shared" si="40"/>
        <v>-0.18867588803251542</v>
      </c>
      <c r="N73" s="83">
        <f t="shared" si="41"/>
        <v>-0.29435682838604882</v>
      </c>
      <c r="P73" s="62">
        <f t="shared" si="42"/>
        <v>1.4026431216551858</v>
      </c>
      <c r="Q73" s="236">
        <f t="shared" si="42"/>
        <v>1.3463041670875451</v>
      </c>
      <c r="R73" s="92">
        <f t="shared" si="47"/>
        <v>-4.0166278718964561E-2</v>
      </c>
    </row>
    <row r="74" spans="1:18" ht="20.100000000000001" customHeight="1" x14ac:dyDescent="0.25">
      <c r="A74" s="57" t="s">
        <v>177</v>
      </c>
      <c r="B74" s="25">
        <v>2260.7000000000003</v>
      </c>
      <c r="C74" s="223">
        <v>3116.2100000000005</v>
      </c>
      <c r="D74" s="4">
        <f t="shared" si="43"/>
        <v>1.4130213098264403E-2</v>
      </c>
      <c r="E74" s="229">
        <f t="shared" si="44"/>
        <v>1.7507322972498175E-2</v>
      </c>
      <c r="F74" s="102">
        <f t="shared" si="38"/>
        <v>0.37842703587384441</v>
      </c>
      <c r="G74" s="83">
        <f t="shared" si="39"/>
        <v>0.23899921754531631</v>
      </c>
      <c r="I74" s="25">
        <v>265.23199999999997</v>
      </c>
      <c r="J74" s="223">
        <v>802.70100000000014</v>
      </c>
      <c r="K74" s="31">
        <f t="shared" si="45"/>
        <v>1.5265209943543374E-2</v>
      </c>
      <c r="L74" s="229">
        <f t="shared" si="46"/>
        <v>4.018106334468919E-2</v>
      </c>
      <c r="M74" s="102">
        <f t="shared" si="40"/>
        <v>2.0264108403209273</v>
      </c>
      <c r="N74" s="83">
        <f t="shared" si="41"/>
        <v>1.6321985412119611</v>
      </c>
      <c r="P74" s="62">
        <f t="shared" si="42"/>
        <v>1.1732295306763389</v>
      </c>
      <c r="Q74" s="236">
        <f t="shared" si="42"/>
        <v>2.5758886596217838</v>
      </c>
      <c r="R74" s="92">
        <f t="shared" si="47"/>
        <v>1.1955538897293569</v>
      </c>
    </row>
    <row r="75" spans="1:18" ht="20.100000000000001" customHeight="1" x14ac:dyDescent="0.25">
      <c r="A75" s="57" t="s">
        <v>141</v>
      </c>
      <c r="B75" s="25">
        <v>4055.3100000000004</v>
      </c>
      <c r="C75" s="223">
        <v>4404.16</v>
      </c>
      <c r="D75" s="4">
        <f t="shared" si="43"/>
        <v>2.5347190905260587E-2</v>
      </c>
      <c r="E75" s="229">
        <f t="shared" si="44"/>
        <v>2.4743214206538567E-2</v>
      </c>
      <c r="F75" s="102">
        <f t="shared" si="38"/>
        <v>8.6023016736081689E-2</v>
      </c>
      <c r="G75" s="83">
        <f t="shared" si="39"/>
        <v>-2.3828151252716145E-2</v>
      </c>
      <c r="I75" s="25">
        <v>716.15899999999999</v>
      </c>
      <c r="J75" s="223">
        <v>776.47500000000002</v>
      </c>
      <c r="K75" s="31">
        <f t="shared" si="45"/>
        <v>4.1217943113795015E-2</v>
      </c>
      <c r="L75" s="229">
        <f t="shared" si="46"/>
        <v>3.8868259987925181E-2</v>
      </c>
      <c r="M75" s="102">
        <f t="shared" si="40"/>
        <v>8.4221520639969655E-2</v>
      </c>
      <c r="N75" s="83">
        <f t="shared" si="41"/>
        <v>-5.7006316869883562E-2</v>
      </c>
      <c r="P75" s="62">
        <f t="shared" si="42"/>
        <v>1.7659784332147233</v>
      </c>
      <c r="Q75" s="236">
        <f t="shared" si="42"/>
        <v>1.7630490263750636</v>
      </c>
      <c r="R75" s="92">
        <f t="shared" si="47"/>
        <v>-1.6588010275567818E-3</v>
      </c>
    </row>
    <row r="76" spans="1:18" ht="20.100000000000001" customHeight="1" x14ac:dyDescent="0.25">
      <c r="A76" s="57" t="s">
        <v>151</v>
      </c>
      <c r="B76" s="25">
        <v>8866.9200000000019</v>
      </c>
      <c r="C76" s="223">
        <v>8393.17</v>
      </c>
      <c r="D76" s="4">
        <f t="shared" si="43"/>
        <v>5.5421537189924625E-2</v>
      </c>
      <c r="E76" s="229">
        <f t="shared" si="44"/>
        <v>4.7154055071090356E-2</v>
      </c>
      <c r="F76" s="102">
        <f t="shared" si="38"/>
        <v>-5.3428924587117253E-2</v>
      </c>
      <c r="G76" s="83">
        <f t="shared" si="39"/>
        <v>-0.14917453643521922</v>
      </c>
      <c r="I76" s="25">
        <v>723.154</v>
      </c>
      <c r="J76" s="223">
        <v>683.85299999999995</v>
      </c>
      <c r="K76" s="31">
        <f t="shared" si="45"/>
        <v>4.1620534594291665E-2</v>
      </c>
      <c r="L76" s="229">
        <f t="shared" si="46"/>
        <v>3.4231850603718854E-2</v>
      </c>
      <c r="M76" s="102">
        <f t="shared" si="40"/>
        <v>-5.4346653686490075E-2</v>
      </c>
      <c r="N76" s="83">
        <f t="shared" si="41"/>
        <v>-0.17752496604371304</v>
      </c>
      <c r="P76" s="62">
        <f t="shared" si="42"/>
        <v>0.81556391621893487</v>
      </c>
      <c r="Q76" s="236">
        <f t="shared" si="42"/>
        <v>0.81477320249679197</v>
      </c>
      <c r="R76" s="92">
        <f t="shared" si="47"/>
        <v>-9.6953004714671017E-4</v>
      </c>
    </row>
    <row r="77" spans="1:18" ht="20.100000000000001" customHeight="1" x14ac:dyDescent="0.25">
      <c r="A77" s="57" t="s">
        <v>152</v>
      </c>
      <c r="B77" s="25">
        <v>15487.369999999999</v>
      </c>
      <c r="C77" s="223">
        <v>17447.370000000003</v>
      </c>
      <c r="D77" s="4">
        <f t="shared" si="43"/>
        <v>9.6801804057003185E-2</v>
      </c>
      <c r="E77" s="229">
        <f t="shared" si="44"/>
        <v>9.8021873240466934E-2</v>
      </c>
      <c r="F77" s="102">
        <f t="shared" si="38"/>
        <v>0.12655473459987099</v>
      </c>
      <c r="G77" s="83">
        <f t="shared" si="39"/>
        <v>1.2603785594174386E-2</v>
      </c>
      <c r="I77" s="25">
        <v>634.95999999999992</v>
      </c>
      <c r="J77" s="223">
        <v>675.71400000000006</v>
      </c>
      <c r="K77" s="31">
        <f t="shared" si="45"/>
        <v>3.654460135184405E-2</v>
      </c>
      <c r="L77" s="229">
        <f t="shared" si="46"/>
        <v>3.3824434050653121E-2</v>
      </c>
      <c r="M77" s="102">
        <f t="shared" si="40"/>
        <v>6.4183570618621857E-2</v>
      </c>
      <c r="N77" s="83">
        <f t="shared" si="41"/>
        <v>-7.4434176337065686E-2</v>
      </c>
      <c r="P77" s="62">
        <f t="shared" si="42"/>
        <v>0.40998568510986688</v>
      </c>
      <c r="Q77" s="236">
        <f t="shared" si="42"/>
        <v>0.38728702377492991</v>
      </c>
      <c r="R77" s="92">
        <f t="shared" si="47"/>
        <v>-5.5364521638979293E-2</v>
      </c>
    </row>
    <row r="78" spans="1:18" ht="20.100000000000001" customHeight="1" x14ac:dyDescent="0.25">
      <c r="A78" s="57" t="s">
        <v>146</v>
      </c>
      <c r="B78" s="25">
        <v>2729.69</v>
      </c>
      <c r="C78" s="223">
        <v>4708.8999999999996</v>
      </c>
      <c r="D78" s="4">
        <f t="shared" si="43"/>
        <v>1.7061574464635444E-2</v>
      </c>
      <c r="E78" s="229">
        <f t="shared" si="44"/>
        <v>2.6455288040663702E-2</v>
      </c>
      <c r="F78" s="102">
        <f t="shared" si="38"/>
        <v>0.72506768167813906</v>
      </c>
      <c r="G78" s="83">
        <f t="shared" si="39"/>
        <v>0.55057718122669019</v>
      </c>
      <c r="I78" s="25">
        <v>265.79199999999997</v>
      </c>
      <c r="J78" s="223">
        <v>452.63100000000009</v>
      </c>
      <c r="K78" s="31">
        <f t="shared" si="45"/>
        <v>1.5297440283654613E-2</v>
      </c>
      <c r="L78" s="229">
        <f t="shared" si="46"/>
        <v>2.2657496231809869E-2</v>
      </c>
      <c r="M78" s="102">
        <f t="shared" si="40"/>
        <v>0.70295193233806941</v>
      </c>
      <c r="N78" s="83">
        <f t="shared" si="41"/>
        <v>0.48112990223727242</v>
      </c>
      <c r="P78" s="62">
        <f t="shared" si="42"/>
        <v>0.97370763713095609</v>
      </c>
      <c r="Q78" s="236">
        <f t="shared" si="42"/>
        <v>0.96122448979591868</v>
      </c>
      <c r="R78" s="92">
        <f t="shared" si="47"/>
        <v>-1.2820221244047332E-2</v>
      </c>
    </row>
    <row r="79" spans="1:18" ht="20.100000000000001" customHeight="1" x14ac:dyDescent="0.25">
      <c r="A79" s="57" t="s">
        <v>148</v>
      </c>
      <c r="B79" s="25">
        <v>596.45999999999992</v>
      </c>
      <c r="C79" s="223">
        <v>1198.1200000000001</v>
      </c>
      <c r="D79" s="4">
        <f t="shared" si="43"/>
        <v>3.7280961227012799E-3</v>
      </c>
      <c r="E79" s="229">
        <f t="shared" si="44"/>
        <v>6.7312131723502302E-3</v>
      </c>
      <c r="F79" s="102">
        <f t="shared" si="38"/>
        <v>1.0087181034771826</v>
      </c>
      <c r="G79" s="83">
        <f t="shared" si="39"/>
        <v>0.80553637857195892</v>
      </c>
      <c r="I79" s="25">
        <v>131.92099999999999</v>
      </c>
      <c r="J79" s="223">
        <v>250.31399999999999</v>
      </c>
      <c r="K79" s="31">
        <f t="shared" si="45"/>
        <v>7.5926048175264885E-3</v>
      </c>
      <c r="L79" s="229">
        <f t="shared" si="46"/>
        <v>1.2530048785366565E-2</v>
      </c>
      <c r="M79" s="102">
        <f t="shared" si="40"/>
        <v>0.8974537791557069</v>
      </c>
      <c r="N79" s="83">
        <f t="shared" si="41"/>
        <v>0.65029645115239809</v>
      </c>
      <c r="P79" s="62">
        <f t="shared" si="42"/>
        <v>2.2117325554102543</v>
      </c>
      <c r="Q79" s="236">
        <f t="shared" si="42"/>
        <v>2.0892231162154036</v>
      </c>
      <c r="R79" s="92">
        <f t="shared" si="47"/>
        <v>-5.5390711184845953E-2</v>
      </c>
    </row>
    <row r="80" spans="1:18" ht="20.100000000000001" customHeight="1" x14ac:dyDescent="0.25">
      <c r="A80" s="57" t="s">
        <v>154</v>
      </c>
      <c r="B80" s="25">
        <v>704.05</v>
      </c>
      <c r="C80" s="223">
        <v>1314.48</v>
      </c>
      <c r="D80" s="4">
        <f t="shared" si="43"/>
        <v>4.4005735090162559E-3</v>
      </c>
      <c r="E80" s="229">
        <f t="shared" si="44"/>
        <v>7.3849406493430797E-3</v>
      </c>
      <c r="F80" s="102">
        <f t="shared" si="38"/>
        <v>0.86702648959590956</v>
      </c>
      <c r="G80" s="83">
        <f t="shared" si="39"/>
        <v>0.67817686358657747</v>
      </c>
      <c r="I80" s="25">
        <v>120.54199999999997</v>
      </c>
      <c r="J80" s="223">
        <v>200.10399999999998</v>
      </c>
      <c r="K80" s="31">
        <f t="shared" si="45"/>
        <v>6.9376958173018536E-3</v>
      </c>
      <c r="L80" s="229">
        <f t="shared" si="46"/>
        <v>1.0016670590326515E-2</v>
      </c>
      <c r="M80" s="102">
        <f t="shared" si="40"/>
        <v>0.66003550629656083</v>
      </c>
      <c r="N80" s="83">
        <f t="shared" si="41"/>
        <v>0.44380365673370048</v>
      </c>
      <c r="P80" s="62">
        <f t="shared" si="42"/>
        <v>1.7121227185569206</v>
      </c>
      <c r="Q80" s="236">
        <f t="shared" si="42"/>
        <v>1.5223053983324202</v>
      </c>
      <c r="R80" s="92">
        <f t="shared" si="47"/>
        <v>-0.11086665585775871</v>
      </c>
    </row>
    <row r="81" spans="1:18" ht="20.100000000000001" customHeight="1" x14ac:dyDescent="0.25">
      <c r="A81" s="57" t="s">
        <v>147</v>
      </c>
      <c r="B81" s="25">
        <v>705.56</v>
      </c>
      <c r="C81" s="223">
        <v>908.8</v>
      </c>
      <c r="D81" s="4">
        <f t="shared" si="43"/>
        <v>4.410011568811178E-3</v>
      </c>
      <c r="E81" s="229">
        <f t="shared" si="44"/>
        <v>5.105771150662612E-3</v>
      </c>
      <c r="F81" s="102">
        <f t="shared" si="38"/>
        <v>0.28805487839446686</v>
      </c>
      <c r="G81" s="83">
        <f t="shared" si="39"/>
        <v>0.15776819878932705</v>
      </c>
      <c r="I81" s="25">
        <v>159.12899999999999</v>
      </c>
      <c r="J81" s="223">
        <v>198.33099999999999</v>
      </c>
      <c r="K81" s="31">
        <f t="shared" si="45"/>
        <v>9.1585389135025695E-3</v>
      </c>
      <c r="L81" s="229">
        <f t="shared" si="46"/>
        <v>9.9279189563929154E-3</v>
      </c>
      <c r="M81" s="102">
        <f t="shared" si="40"/>
        <v>0.24635358734108806</v>
      </c>
      <c r="N81" s="83">
        <f t="shared" si="41"/>
        <v>8.4006854167102726E-2</v>
      </c>
      <c r="P81" s="62">
        <f t="shared" si="42"/>
        <v>2.2553574465672659</v>
      </c>
      <c r="Q81" s="236">
        <f t="shared" si="42"/>
        <v>2.1823393485915492</v>
      </c>
      <c r="R81" s="92">
        <f t="shared" si="47"/>
        <v>-3.2375399334971411E-2</v>
      </c>
    </row>
    <row r="82" spans="1:18" ht="20.100000000000001" customHeight="1" x14ac:dyDescent="0.25">
      <c r="A82" s="57" t="s">
        <v>191</v>
      </c>
      <c r="B82" s="25">
        <v>1137.5299999999997</v>
      </c>
      <c r="C82" s="223">
        <v>864.72</v>
      </c>
      <c r="D82" s="4">
        <f t="shared" si="43"/>
        <v>7.1099842109385147E-3</v>
      </c>
      <c r="E82" s="229">
        <f t="shared" si="44"/>
        <v>4.8581232717880441E-3</v>
      </c>
      <c r="F82" s="102">
        <f t="shared" si="38"/>
        <v>-0.239826641934718</v>
      </c>
      <c r="G82" s="83">
        <f t="shared" si="39"/>
        <v>-0.31671813499754958</v>
      </c>
      <c r="I82" s="25">
        <v>272.72400000000005</v>
      </c>
      <c r="J82" s="223">
        <v>187.249</v>
      </c>
      <c r="K82" s="31">
        <f t="shared" si="45"/>
        <v>1.5696405850888748E-2</v>
      </c>
      <c r="L82" s="229">
        <f t="shared" si="46"/>
        <v>9.3731837013155631E-3</v>
      </c>
      <c r="M82" s="102">
        <f t="shared" si="40"/>
        <v>-0.31341209427846484</v>
      </c>
      <c r="N82" s="83">
        <f t="shared" si="41"/>
        <v>-0.40284522518351917</v>
      </c>
      <c r="P82" s="62">
        <f t="shared" si="42"/>
        <v>2.3975103953302339</v>
      </c>
      <c r="Q82" s="236">
        <f t="shared" si="42"/>
        <v>2.1654292719030437</v>
      </c>
      <c r="R82" s="92">
        <f t="shared" si="47"/>
        <v>-9.6800883065711704E-2</v>
      </c>
    </row>
    <row r="83" spans="1:18" ht="20.100000000000001" customHeight="1" x14ac:dyDescent="0.25">
      <c r="A83" s="57" t="s">
        <v>200</v>
      </c>
      <c r="B83" s="25"/>
      <c r="C83" s="223">
        <v>1556.1000000000001</v>
      </c>
      <c r="D83" s="4">
        <f t="shared" si="43"/>
        <v>0</v>
      </c>
      <c r="E83" s="229">
        <f t="shared" si="44"/>
        <v>8.7423971033737807E-3</v>
      </c>
      <c r="F83" s="102"/>
      <c r="G83" s="83"/>
      <c r="I83" s="25"/>
      <c r="J83" s="223">
        <v>171.36599999999999</v>
      </c>
      <c r="K83" s="31">
        <f t="shared" si="45"/>
        <v>0</v>
      </c>
      <c r="L83" s="229">
        <f t="shared" si="46"/>
        <v>8.5781232378257972E-3</v>
      </c>
      <c r="M83" s="102"/>
      <c r="N83" s="83"/>
      <c r="P83" s="62"/>
      <c r="Q83" s="236">
        <f t="shared" si="42"/>
        <v>1.10125313283208</v>
      </c>
      <c r="R83" s="92"/>
    </row>
    <row r="84" spans="1:18" ht="20.100000000000001" customHeight="1" x14ac:dyDescent="0.25">
      <c r="A84" s="57" t="s">
        <v>196</v>
      </c>
      <c r="B84" s="25">
        <v>588.69000000000005</v>
      </c>
      <c r="C84" s="223">
        <v>712.18000000000006</v>
      </c>
      <c r="D84" s="4">
        <f t="shared" si="43"/>
        <v>3.6795307421671475E-3</v>
      </c>
      <c r="E84" s="229">
        <f t="shared" si="44"/>
        <v>4.0011312698931554E-3</v>
      </c>
      <c r="F84" s="102">
        <f t="shared" ref="F83:F85" si="48">(C84-B84)/B84</f>
        <v>0.2097708471351645</v>
      </c>
      <c r="G84" s="83">
        <f t="shared" ref="G83:G85" si="49">(E84-D84)/D84</f>
        <v>8.7402592955805436E-2</v>
      </c>
      <c r="I84" s="25">
        <v>129.43899999999999</v>
      </c>
      <c r="J84" s="223">
        <v>167.74100000000001</v>
      </c>
      <c r="K84" s="31">
        <f t="shared" si="45"/>
        <v>7.4497553458191725E-3</v>
      </c>
      <c r="L84" s="229">
        <f t="shared" si="46"/>
        <v>8.3966654414302563E-3</v>
      </c>
      <c r="M84" s="102">
        <f t="shared" ref="M83:M85" si="50">(J84-I84)/I84</f>
        <v>0.29590772487426525</v>
      </c>
      <c r="N84" s="83">
        <f t="shared" ref="N83:N85" si="51">(L84-K84)/K84</f>
        <v>0.12710620035898129</v>
      </c>
      <c r="P84" s="62">
        <f t="shared" si="42"/>
        <v>2.1987633559258688</v>
      </c>
      <c r="Q84" s="236">
        <f t="shared" si="42"/>
        <v>2.3553174759190094</v>
      </c>
      <c r="R84" s="92">
        <f t="shared" si="47"/>
        <v>7.1200986486887233E-2</v>
      </c>
    </row>
    <row r="85" spans="1:18" ht="20.100000000000001" customHeight="1" x14ac:dyDescent="0.25">
      <c r="A85" s="57" t="s">
        <v>158</v>
      </c>
      <c r="B85" s="25">
        <v>1082.54</v>
      </c>
      <c r="C85" s="223">
        <v>1099.1799999999998</v>
      </c>
      <c r="D85" s="4">
        <f t="shared" si="43"/>
        <v>6.7662763247645172E-3</v>
      </c>
      <c r="E85" s="229">
        <f t="shared" si="44"/>
        <v>6.1753537999398433E-3</v>
      </c>
      <c r="F85" s="102">
        <f t="shared" si="48"/>
        <v>1.5371256489367482E-2</v>
      </c>
      <c r="G85" s="83">
        <f t="shared" si="49"/>
        <v>-8.7333489863826913E-2</v>
      </c>
      <c r="I85" s="25">
        <v>104.93700000000001</v>
      </c>
      <c r="J85" s="223">
        <v>105.82999999999998</v>
      </c>
      <c r="K85" s="31">
        <f t="shared" si="45"/>
        <v>6.0395628575949031E-3</v>
      </c>
      <c r="L85" s="229">
        <f t="shared" si="46"/>
        <v>5.2975665082869655E-3</v>
      </c>
      <c r="M85" s="102">
        <f t="shared" si="50"/>
        <v>8.5098678254569137E-3</v>
      </c>
      <c r="N85" s="83">
        <f t="shared" si="51"/>
        <v>-0.12285596934798988</v>
      </c>
      <c r="P85" s="62">
        <f t="shared" si="42"/>
        <v>0.96935909989469227</v>
      </c>
      <c r="Q85" s="236">
        <f t="shared" si="42"/>
        <v>0.96280863916737935</v>
      </c>
      <c r="R85" s="92">
        <f t="shared" si="47"/>
        <v>-6.7575171348002311E-3</v>
      </c>
    </row>
    <row r="86" spans="1:18" ht="20.100000000000001" customHeight="1" x14ac:dyDescent="0.25">
      <c r="A86" s="57" t="s">
        <v>199</v>
      </c>
      <c r="B86" s="25">
        <v>722.9</v>
      </c>
      <c r="C86" s="223">
        <v>887.49</v>
      </c>
      <c r="D86" s="4">
        <f t="shared" si="43"/>
        <v>4.5183929971846486E-3</v>
      </c>
      <c r="E86" s="229">
        <f t="shared" si="44"/>
        <v>4.9860484578582321E-3</v>
      </c>
      <c r="F86" s="102">
        <f t="shared" ref="F86:F88" si="52">(C86-B86)/B86</f>
        <v>0.22768017706460097</v>
      </c>
      <c r="G86" s="83">
        <f t="shared" ref="G86:G88" si="53">(E86-D86)/D86</f>
        <v>0.10350039515486445</v>
      </c>
      <c r="I86" s="25">
        <v>50.800000000000004</v>
      </c>
      <c r="J86" s="223">
        <v>98.324000000000012</v>
      </c>
      <c r="K86" s="31">
        <f t="shared" si="45"/>
        <v>2.9237522815195888E-3</v>
      </c>
      <c r="L86" s="229">
        <f t="shared" si="46"/>
        <v>4.9218362407711207E-3</v>
      </c>
      <c r="M86" s="102">
        <f t="shared" ref="M86:M87" si="54">(J86-I86)/I86</f>
        <v>0.93551181102362213</v>
      </c>
      <c r="N86" s="83">
        <f t="shared" ref="N86:N87" si="55">(L86-K86)/K86</f>
        <v>0.68339714410177366</v>
      </c>
      <c r="P86" s="62">
        <f t="shared" ref="P86:P87" si="56">(I86/B86)*10</f>
        <v>0.70272513487342658</v>
      </c>
      <c r="Q86" s="236">
        <f t="shared" ref="Q86:Q87" si="57">(J86/C86)*10</f>
        <v>1.1078885395891787</v>
      </c>
      <c r="R86" s="92">
        <f t="shared" ref="R86:R87" si="58">(Q86-P86)/P86</f>
        <v>0.57656028596263209</v>
      </c>
    </row>
    <row r="87" spans="1:18" ht="20.100000000000001" customHeight="1" x14ac:dyDescent="0.25">
      <c r="A87" s="57" t="s">
        <v>212</v>
      </c>
      <c r="B87" s="25">
        <v>240.01999999999998</v>
      </c>
      <c r="C87" s="223">
        <v>360.09000000000003</v>
      </c>
      <c r="D87" s="4">
        <f t="shared" si="43"/>
        <v>1.5002139814417751E-3</v>
      </c>
      <c r="E87" s="229">
        <f t="shared" si="44"/>
        <v>2.0230382192364658E-3</v>
      </c>
      <c r="F87" s="102">
        <f t="shared" si="52"/>
        <v>0.50024997916840286</v>
      </c>
      <c r="G87" s="83">
        <f t="shared" si="53"/>
        <v>0.34849977687331801</v>
      </c>
      <c r="I87" s="25">
        <v>61.92</v>
      </c>
      <c r="J87" s="223">
        <v>97.260999999999996</v>
      </c>
      <c r="K87" s="31">
        <f t="shared" si="45"/>
        <v>3.563754749442774E-3</v>
      </c>
      <c r="L87" s="229">
        <f t="shared" si="46"/>
        <v>4.8686253062694756E-3</v>
      </c>
      <c r="M87" s="102">
        <f t="shared" si="54"/>
        <v>0.57075258397932804</v>
      </c>
      <c r="N87" s="83">
        <f t="shared" si="55"/>
        <v>0.36615049254742632</v>
      </c>
      <c r="P87" s="62">
        <f t="shared" si="56"/>
        <v>2.5797850179151736</v>
      </c>
      <c r="Q87" s="236">
        <f t="shared" si="57"/>
        <v>2.7010191896470328</v>
      </c>
      <c r="R87" s="92">
        <f t="shared" si="58"/>
        <v>4.6993904875776579E-2</v>
      </c>
    </row>
    <row r="88" spans="1:18" ht="20.100000000000001" customHeight="1" x14ac:dyDescent="0.25">
      <c r="A88" s="57" t="s">
        <v>198</v>
      </c>
      <c r="B88" s="25">
        <v>250.56999999999996</v>
      </c>
      <c r="C88" s="223">
        <v>784.81000000000006</v>
      </c>
      <c r="D88" s="4">
        <f t="shared" si="43"/>
        <v>1.566155392591724E-3</v>
      </c>
      <c r="E88" s="229">
        <f t="shared" si="44"/>
        <v>4.409177219136801E-3</v>
      </c>
      <c r="F88" s="102">
        <f t="shared" si="52"/>
        <v>2.1320988147024793</v>
      </c>
      <c r="G88" s="83">
        <f t="shared" si="53"/>
        <v>1.81528719308009</v>
      </c>
      <c r="I88" s="25">
        <v>32.530999999999999</v>
      </c>
      <c r="J88" s="223">
        <v>96.058999999999997</v>
      </c>
      <c r="K88" s="31">
        <f t="shared" si="45"/>
        <v>1.8722949895691678E-3</v>
      </c>
      <c r="L88" s="229">
        <f t="shared" si="46"/>
        <v>4.8084564038508712E-3</v>
      </c>
      <c r="M88" s="102">
        <f t="shared" ref="M87:M94" si="59">(J88-I88)/I88</f>
        <v>1.9528449786357629</v>
      </c>
      <c r="N88" s="83">
        <f t="shared" ref="N87:N94" si="60">(L88-K88)/K88</f>
        <v>1.5682151747665258</v>
      </c>
      <c r="P88" s="62">
        <f t="shared" ref="P87:P94" si="61">(I88/B88)*10</f>
        <v>1.2982799217783456</v>
      </c>
      <c r="Q88" s="236">
        <f t="shared" ref="Q86:Q94" si="62">(J88/C88)*10</f>
        <v>1.2239777780609318</v>
      </c>
      <c r="R88" s="92">
        <f t="shared" ref="R87:R94" si="63">(Q88-P88)/P88</f>
        <v>-5.7231219917224747E-2</v>
      </c>
    </row>
    <row r="89" spans="1:18" ht="20.100000000000001" customHeight="1" x14ac:dyDescent="0.25">
      <c r="A89" s="57" t="s">
        <v>192</v>
      </c>
      <c r="B89" s="25">
        <v>6.8</v>
      </c>
      <c r="C89" s="223">
        <v>564.21</v>
      </c>
      <c r="D89" s="4">
        <f t="shared" si="43"/>
        <v>4.2502520930772735E-5</v>
      </c>
      <c r="E89" s="229">
        <f t="shared" si="44"/>
        <v>3.1698141955494637E-3</v>
      </c>
      <c r="F89" s="102">
        <f t="shared" ref="F89:F94" si="64">(C89-B89)/B89</f>
        <v>81.972058823529423</v>
      </c>
      <c r="G89" s="83">
        <f t="shared" ref="G89:G94" si="65">(E89-D89)/D89</f>
        <v>73.579439669293834</v>
      </c>
      <c r="I89" s="25">
        <v>2.0409999999999999</v>
      </c>
      <c r="J89" s="223">
        <v>70.914000000000001</v>
      </c>
      <c r="K89" s="31">
        <f t="shared" si="45"/>
        <v>1.1746807886971417E-4</v>
      </c>
      <c r="L89" s="229">
        <f t="shared" si="46"/>
        <v>3.549765013405102E-3</v>
      </c>
      <c r="M89" s="102">
        <f t="shared" si="59"/>
        <v>33.744732974032338</v>
      </c>
      <c r="N89" s="83">
        <f t="shared" si="60"/>
        <v>29.218975636285041</v>
      </c>
      <c r="P89" s="62">
        <f t="shared" si="61"/>
        <v>3.0014705882352946</v>
      </c>
      <c r="Q89" s="236">
        <f t="shared" si="62"/>
        <v>1.2568724411123515</v>
      </c>
      <c r="R89" s="92">
        <f t="shared" si="63"/>
        <v>-0.58124779032023566</v>
      </c>
    </row>
    <row r="90" spans="1:18" ht="20.100000000000001" customHeight="1" x14ac:dyDescent="0.25">
      <c r="A90" s="57" t="s">
        <v>180</v>
      </c>
      <c r="B90" s="25">
        <v>333.9</v>
      </c>
      <c r="C90" s="223">
        <v>202.74</v>
      </c>
      <c r="D90" s="4">
        <f t="shared" si="43"/>
        <v>2.0869987851154432E-3</v>
      </c>
      <c r="E90" s="229">
        <f t="shared" si="44"/>
        <v>1.1390229347329865E-3</v>
      </c>
      <c r="F90" s="102">
        <f t="shared" si="64"/>
        <v>-0.39281221922731352</v>
      </c>
      <c r="G90" s="83">
        <f t="shared" si="65"/>
        <v>-0.45422922962076329</v>
      </c>
      <c r="I90" s="25">
        <v>71.396999999999991</v>
      </c>
      <c r="J90" s="223">
        <v>69.472999999999999</v>
      </c>
      <c r="K90" s="31">
        <f t="shared" si="45"/>
        <v>4.1091957016467324E-3</v>
      </c>
      <c r="L90" s="229">
        <f t="shared" si="46"/>
        <v>3.4776324107551773E-3</v>
      </c>
      <c r="M90" s="102">
        <f t="shared" si="59"/>
        <v>-2.6947910976651578E-2</v>
      </c>
      <c r="N90" s="83">
        <f t="shared" si="60"/>
        <v>-0.15369511134221725</v>
      </c>
      <c r="P90" s="62">
        <f t="shared" si="61"/>
        <v>2.1382749326145549</v>
      </c>
      <c r="Q90" s="236">
        <f t="shared" si="62"/>
        <v>3.4267041531024955</v>
      </c>
      <c r="R90" s="92">
        <f t="shared" si="63"/>
        <v>0.6025554529194832</v>
      </c>
    </row>
    <row r="91" spans="1:18" ht="20.100000000000001" customHeight="1" x14ac:dyDescent="0.25">
      <c r="A91" s="57" t="s">
        <v>193</v>
      </c>
      <c r="B91" s="25">
        <v>219.87</v>
      </c>
      <c r="C91" s="223">
        <v>276.13</v>
      </c>
      <c r="D91" s="4">
        <f t="shared" si="43"/>
        <v>1.3742690113307354E-3</v>
      </c>
      <c r="E91" s="229">
        <f t="shared" si="44"/>
        <v>1.5513386749917112E-3</v>
      </c>
      <c r="F91" s="102">
        <f t="shared" si="64"/>
        <v>0.25587847364351657</v>
      </c>
      <c r="G91" s="83">
        <f t="shared" si="65"/>
        <v>0.12884643559670697</v>
      </c>
      <c r="I91" s="25">
        <v>41.105999999999995</v>
      </c>
      <c r="J91" s="223">
        <v>61.763000000000005</v>
      </c>
      <c r="K91" s="31">
        <f t="shared" si="45"/>
        <v>2.3658220725225232E-3</v>
      </c>
      <c r="L91" s="229">
        <f t="shared" si="46"/>
        <v>3.0916904493180379E-3</v>
      </c>
      <c r="M91" s="102">
        <f t="shared" si="59"/>
        <v>0.50253004427577519</v>
      </c>
      <c r="N91" s="83">
        <f t="shared" si="60"/>
        <v>0.30681444104609612</v>
      </c>
      <c r="P91" s="62">
        <f t="shared" si="61"/>
        <v>1.8695592850320641</v>
      </c>
      <c r="Q91" s="236">
        <f t="shared" si="62"/>
        <v>2.2367363198493466</v>
      </c>
      <c r="R91" s="92">
        <f t="shared" si="63"/>
        <v>0.19639764181695107</v>
      </c>
    </row>
    <row r="92" spans="1:18" ht="20.100000000000001" customHeight="1" x14ac:dyDescent="0.25">
      <c r="A92" s="57" t="s">
        <v>153</v>
      </c>
      <c r="B92" s="25">
        <v>75.790000000000006</v>
      </c>
      <c r="C92" s="223">
        <v>275.99999999999994</v>
      </c>
      <c r="D92" s="4">
        <f t="shared" si="43"/>
        <v>4.7371559725636263E-4</v>
      </c>
      <c r="E92" s="229">
        <f t="shared" si="44"/>
        <v>1.5506083160022894E-3</v>
      </c>
      <c r="F92" s="102">
        <f t="shared" si="64"/>
        <v>2.641641377490433</v>
      </c>
      <c r="G92" s="83">
        <f t="shared" si="65"/>
        <v>2.2732895538652493</v>
      </c>
      <c r="I92" s="25">
        <v>39.841999999999992</v>
      </c>
      <c r="J92" s="223">
        <v>56.268000000000001</v>
      </c>
      <c r="K92" s="31">
        <f t="shared" si="45"/>
        <v>2.293073590557154E-3</v>
      </c>
      <c r="L92" s="229">
        <f t="shared" si="46"/>
        <v>2.8166254586439671E-3</v>
      </c>
      <c r="M92" s="102">
        <f t="shared" si="59"/>
        <v>0.41227850007529776</v>
      </c>
      <c r="N92" s="83">
        <f t="shared" si="60"/>
        <v>0.22831882511001503</v>
      </c>
      <c r="P92" s="62">
        <f t="shared" si="61"/>
        <v>5.2568940493468785</v>
      </c>
      <c r="Q92" s="236">
        <f t="shared" si="62"/>
        <v>2.0386956521739137</v>
      </c>
      <c r="R92" s="92">
        <f t="shared" si="63"/>
        <v>-0.61218627709888829</v>
      </c>
    </row>
    <row r="93" spans="1:18" ht="20.100000000000001" customHeight="1" x14ac:dyDescent="0.25">
      <c r="A93" s="57" t="s">
        <v>211</v>
      </c>
      <c r="B93" s="25">
        <v>439.4</v>
      </c>
      <c r="C93" s="223">
        <v>451.75</v>
      </c>
      <c r="D93" s="4">
        <f t="shared" si="43"/>
        <v>2.7464128966149322E-3</v>
      </c>
      <c r="E93" s="229">
        <f t="shared" si="44"/>
        <v>2.5379974882392552E-3</v>
      </c>
      <c r="F93" s="102">
        <f t="shared" si="64"/>
        <v>2.8106508875739698E-2</v>
      </c>
      <c r="G93" s="83">
        <f t="shared" si="65"/>
        <v>-7.5886407550939505E-2</v>
      </c>
      <c r="I93" s="25">
        <v>44.664000000000001</v>
      </c>
      <c r="J93" s="223">
        <v>53.198999999999998</v>
      </c>
      <c r="K93" s="31">
        <f t="shared" si="45"/>
        <v>2.5705998405864349E-3</v>
      </c>
      <c r="L93" s="229">
        <f t="shared" si="46"/>
        <v>2.662999533916265E-3</v>
      </c>
      <c r="M93" s="102">
        <f t="shared" si="59"/>
        <v>0.19109349811929063</v>
      </c>
      <c r="N93" s="83">
        <f t="shared" si="60"/>
        <v>3.5944798513933951E-2</v>
      </c>
      <c r="P93" s="62">
        <f t="shared" si="61"/>
        <v>1.0164770141101505</v>
      </c>
      <c r="Q93" s="236">
        <f t="shared" si="62"/>
        <v>1.1776203652462645</v>
      </c>
      <c r="R93" s="92">
        <f t="shared" si="63"/>
        <v>0.15853122982538168</v>
      </c>
    </row>
    <row r="94" spans="1:18" ht="20.100000000000001" customHeight="1" x14ac:dyDescent="0.25">
      <c r="A94" s="57" t="s">
        <v>157</v>
      </c>
      <c r="B94" s="25">
        <v>183.12</v>
      </c>
      <c r="C94" s="223">
        <v>259.76</v>
      </c>
      <c r="D94" s="4">
        <f t="shared" si="43"/>
        <v>1.1445678871828094E-3</v>
      </c>
      <c r="E94" s="229">
        <f t="shared" si="44"/>
        <v>1.4593696237853433E-3</v>
      </c>
      <c r="F94" s="102">
        <f t="shared" si="64"/>
        <v>0.41852337265181294</v>
      </c>
      <c r="G94" s="83">
        <f t="shared" si="65"/>
        <v>0.27503981207910133</v>
      </c>
      <c r="I94" s="25">
        <v>34.468000000000004</v>
      </c>
      <c r="J94" s="223">
        <v>45.319000000000003</v>
      </c>
      <c r="K94" s="31">
        <f t="shared" si="45"/>
        <v>1.9837774338467948E-3</v>
      </c>
      <c r="L94" s="229">
        <f t="shared" si="46"/>
        <v>2.2685478275447134E-3</v>
      </c>
      <c r="M94" s="102">
        <f t="shared" si="59"/>
        <v>0.31481374028084014</v>
      </c>
      <c r="N94" s="83">
        <f t="shared" si="60"/>
        <v>0.14354956803078101</v>
      </c>
      <c r="P94" s="62">
        <f t="shared" si="61"/>
        <v>1.882262996941896</v>
      </c>
      <c r="Q94" s="236">
        <f t="shared" si="62"/>
        <v>1.7446489066830924</v>
      </c>
      <c r="R94" s="92">
        <f t="shared" si="63"/>
        <v>-7.3110978902727539E-2</v>
      </c>
    </row>
    <row r="95" spans="1:18" ht="20.100000000000001" customHeight="1" thickBot="1" x14ac:dyDescent="0.3">
      <c r="A95" s="14" t="s">
        <v>18</v>
      </c>
      <c r="B95" s="25">
        <f>B96-SUM(B68:B94)</f>
        <v>2893.1899999999441</v>
      </c>
      <c r="C95" s="223">
        <f>C96-SUM(C68:C94)</f>
        <v>2997.8199999999197</v>
      </c>
      <c r="D95" s="4">
        <f t="shared" si="43"/>
        <v>1.8083510078191176E-2</v>
      </c>
      <c r="E95" s="229">
        <f t="shared" si="44"/>
        <v>1.6842190658977754E-2</v>
      </c>
      <c r="F95" s="102">
        <f t="shared" ref="F95" si="66">(C95-B95)/B95</f>
        <v>3.6164233942457137E-2</v>
      </c>
      <c r="G95" s="83">
        <f t="shared" ref="G95" si="67">(E95-D95)/D95</f>
        <v>-6.8643720928408744E-2</v>
      </c>
      <c r="I95" s="25">
        <f>I96-SUM(I68:I94)</f>
        <v>519.64600000000428</v>
      </c>
      <c r="J95" s="223">
        <f>J96-SUM(J68:J94)</f>
        <v>556.80799999998999</v>
      </c>
      <c r="K95" s="31">
        <f t="shared" si="45"/>
        <v>2.9907798781152371E-2</v>
      </c>
      <c r="L95" s="229">
        <f t="shared" si="46"/>
        <v>2.787231798493996E-2</v>
      </c>
      <c r="M95" s="102">
        <f t="shared" ref="M95" si="68">(J95-I95)/I95</f>
        <v>7.1514069193230403E-2</v>
      </c>
      <c r="N95" s="83">
        <f t="shared" ref="N95" si="69">(L95-K95)/K95</f>
        <v>-6.8058529185208813E-2</v>
      </c>
      <c r="P95" s="62">
        <f t="shared" si="42"/>
        <v>1.7961004980661979</v>
      </c>
      <c r="Q95" s="236">
        <f t="shared" si="42"/>
        <v>1.8573763601550626</v>
      </c>
      <c r="R95" s="92">
        <f>(Q95-P95)/P95</f>
        <v>3.4116054282507247E-2</v>
      </c>
    </row>
    <row r="96" spans="1:18" ht="26.25" customHeight="1" thickBot="1" x14ac:dyDescent="0.3">
      <c r="A96" s="18" t="s">
        <v>19</v>
      </c>
      <c r="B96" s="23">
        <v>159990.50999999989</v>
      </c>
      <c r="C96" s="242">
        <v>177994.65999999992</v>
      </c>
      <c r="D96" s="20">
        <f>SUM(D68:D95)</f>
        <v>1.0000000000000002</v>
      </c>
      <c r="E96" s="243">
        <f>SUM(E68:E95)</f>
        <v>0.99999999999999989</v>
      </c>
      <c r="F96" s="103">
        <f>(C96-B96)/B96</f>
        <v>0.11253261209055485</v>
      </c>
      <c r="G96" s="99">
        <v>0</v>
      </c>
      <c r="H96" s="2"/>
      <c r="I96" s="23">
        <v>17374.933000000005</v>
      </c>
      <c r="J96" s="242">
        <v>19977.096999999994</v>
      </c>
      <c r="K96" s="30">
        <f t="shared" si="45"/>
        <v>1</v>
      </c>
      <c r="L96" s="243">
        <f t="shared" si="46"/>
        <v>1</v>
      </c>
      <c r="M96" s="103">
        <f>(J96-I96)/I96</f>
        <v>0.14976541204504151</v>
      </c>
      <c r="N96" s="99">
        <f>(L96-K96)/K96</f>
        <v>0</v>
      </c>
      <c r="O96" s="2"/>
      <c r="P96" s="56">
        <f t="shared" si="42"/>
        <v>1.085997725740109</v>
      </c>
      <c r="Q96" s="250">
        <f t="shared" si="42"/>
        <v>1.1223424904994344</v>
      </c>
      <c r="R96" s="98">
        <f>(Q96-P96)/P96</f>
        <v>3.3466704301389164E-2</v>
      </c>
    </row>
  </sheetData>
  <mergeCells count="45"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  <mergeCell ref="A65:A67"/>
    <mergeCell ref="B65:C65"/>
    <mergeCell ref="D65:E65"/>
    <mergeCell ref="F65:G65"/>
    <mergeCell ref="I65:J65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36:A38"/>
    <mergeCell ref="B36:C36"/>
    <mergeCell ref="D36:E36"/>
    <mergeCell ref="F36:G36"/>
    <mergeCell ref="I36:J36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4:A6"/>
    <mergeCell ref="B4:C4"/>
    <mergeCell ref="D4:E4"/>
    <mergeCell ref="F4:G4"/>
    <mergeCell ref="I4:J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G68 G69:G82 G7:G26 D7:F27 K7:N28 G46:G58 D46:E51 K46:N51 M57:M61 D68:E74 D75 N68:N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R39:R62 M39:N62</xm:sqref>
        </x14:conditionalFormatting>
        <x14:conditionalFormatting xmlns:xm="http://schemas.microsoft.com/office/excel/2006/main">
          <x14:cfRule type="iconSet" priority="3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101</v>
      </c>
    </row>
    <row r="2" spans="1:20" ht="15.75" thickBot="1" x14ac:dyDescent="0.3"/>
    <row r="3" spans="1:20" x14ac:dyDescent="0.25">
      <c r="A3" s="388" t="s">
        <v>17</v>
      </c>
      <c r="B3" s="410"/>
      <c r="C3" s="410"/>
      <c r="D3" s="413" t="s">
        <v>1</v>
      </c>
      <c r="E3" s="408"/>
      <c r="F3" s="413" t="s">
        <v>13</v>
      </c>
      <c r="G3" s="408"/>
      <c r="H3" s="421" t="s">
        <v>137</v>
      </c>
      <c r="I3" s="409"/>
      <c r="K3" s="415" t="s">
        <v>20</v>
      </c>
      <c r="L3" s="408"/>
      <c r="M3" s="406" t="s">
        <v>13</v>
      </c>
      <c r="N3" s="407"/>
      <c r="O3" s="422" t="s">
        <v>137</v>
      </c>
      <c r="P3" s="409"/>
      <c r="R3" s="419" t="s">
        <v>23</v>
      </c>
      <c r="S3" s="408"/>
      <c r="T3" s="208" t="s">
        <v>0</v>
      </c>
    </row>
    <row r="4" spans="1:20" x14ac:dyDescent="0.25">
      <c r="A4" s="411"/>
      <c r="B4" s="412"/>
      <c r="C4" s="412"/>
      <c r="D4" s="416" t="s">
        <v>222</v>
      </c>
      <c r="E4" s="404"/>
      <c r="F4" s="416" t="str">
        <f>D4</f>
        <v>jan.-abril</v>
      </c>
      <c r="G4" s="404"/>
      <c r="H4" s="416" t="str">
        <f>F4</f>
        <v>jan.-abril</v>
      </c>
      <c r="I4" s="405"/>
      <c r="K4" s="418" t="str">
        <f>D4</f>
        <v>jan.-abril</v>
      </c>
      <c r="L4" s="404"/>
      <c r="M4" s="402" t="str">
        <f>D4</f>
        <v>jan.-abril</v>
      </c>
      <c r="N4" s="403"/>
      <c r="O4" s="404" t="str">
        <f>D4</f>
        <v>jan.-abril</v>
      </c>
      <c r="P4" s="405"/>
      <c r="R4" s="418" t="str">
        <f>D4</f>
        <v>jan.-abril</v>
      </c>
      <c r="S4" s="417"/>
      <c r="T4" s="209" t="s">
        <v>135</v>
      </c>
    </row>
    <row r="5" spans="1:20" ht="19.5" customHeight="1" thickBot="1" x14ac:dyDescent="0.3">
      <c r="A5" s="389"/>
      <c r="B5" s="420"/>
      <c r="C5" s="420"/>
      <c r="D5" s="148">
        <v>2018</v>
      </c>
      <c r="E5" s="263">
        <v>2019</v>
      </c>
      <c r="F5" s="148">
        <f>D5</f>
        <v>2018</v>
      </c>
      <c r="G5" s="263">
        <f>E5</f>
        <v>2019</v>
      </c>
      <c r="H5" s="148" t="s">
        <v>1</v>
      </c>
      <c r="I5" s="212" t="s">
        <v>15</v>
      </c>
      <c r="K5" s="36">
        <f>D5</f>
        <v>2018</v>
      </c>
      <c r="L5" s="213">
        <f>E5</f>
        <v>2019</v>
      </c>
      <c r="M5" s="262">
        <f>F5</f>
        <v>2018</v>
      </c>
      <c r="N5" s="241">
        <f>G5</f>
        <v>2019</v>
      </c>
      <c r="O5" s="37">
        <v>1000</v>
      </c>
      <c r="P5" s="212" t="s">
        <v>15</v>
      </c>
      <c r="R5" s="36">
        <f>D5</f>
        <v>2018</v>
      </c>
      <c r="S5" s="213">
        <f>E5</f>
        <v>2019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1398.8700000000001</v>
      </c>
      <c r="E6" s="267">
        <v>2169.9699999999993</v>
      </c>
      <c r="F6" s="261">
        <f>D6/D8</f>
        <v>0.33443547114598399</v>
      </c>
      <c r="G6" s="271">
        <f>E6/E8</f>
        <v>0.453791090096552</v>
      </c>
      <c r="H6" s="275">
        <f>(E6-D6)/D6</f>
        <v>0.55123063615632562</v>
      </c>
      <c r="I6" s="101">
        <f>(G6-F6)/F6</f>
        <v>0.35688684140345939</v>
      </c>
      <c r="J6" s="2"/>
      <c r="K6" s="273">
        <v>980.37899999999991</v>
      </c>
      <c r="L6" s="267">
        <v>1122.78</v>
      </c>
      <c r="M6" s="261">
        <f>K6/K8</f>
        <v>0.4249548876710596</v>
      </c>
      <c r="N6" s="271">
        <f>L6/L8</f>
        <v>0.48873512504581423</v>
      </c>
      <c r="O6" s="275">
        <f>(L6-K6)/K6</f>
        <v>0.14525096926800765</v>
      </c>
      <c r="P6" s="101">
        <f>(N6-M6)/M6</f>
        <v>0.15008707800561724</v>
      </c>
      <c r="R6" s="49">
        <f t="shared" ref="R6:S8" si="0">(K6/D6)*10</f>
        <v>7.0083638937142112</v>
      </c>
      <c r="S6" s="254">
        <f>(L6/E6)*10</f>
        <v>5.1741729148329254</v>
      </c>
      <c r="T6" s="276">
        <f>(S6-R6)/R6</f>
        <v>-0.26171457514162016</v>
      </c>
    </row>
    <row r="7" spans="1:20" ht="24" customHeight="1" thickBot="1" x14ac:dyDescent="0.3">
      <c r="A7" s="264" t="s">
        <v>22</v>
      </c>
      <c r="B7" s="12"/>
      <c r="C7" s="12"/>
      <c r="D7" s="268">
        <v>2783.910000000003</v>
      </c>
      <c r="E7" s="269">
        <v>2611.9000000000019</v>
      </c>
      <c r="F7" s="261">
        <f>D7/D8</f>
        <v>0.66556452885401596</v>
      </c>
      <c r="G7" s="272">
        <f>E7/E8</f>
        <v>0.54620890990344817</v>
      </c>
      <c r="H7" s="90">
        <f t="shared" ref="H7:H8" si="1">(E7-D7)/D7</f>
        <v>-6.1787198580414218E-2</v>
      </c>
      <c r="I7" s="86">
        <f t="shared" ref="I7:I8" si="2">(G7-F7)/F7</f>
        <v>-0.17932989781783742</v>
      </c>
      <c r="K7" s="273">
        <v>1326.6399999999996</v>
      </c>
      <c r="L7" s="269">
        <v>1174.5380000000002</v>
      </c>
      <c r="M7" s="261">
        <f>K7/K8</f>
        <v>0.57504511232894051</v>
      </c>
      <c r="N7" s="272">
        <f>L7/L8</f>
        <v>0.51126487495418571</v>
      </c>
      <c r="O7" s="277">
        <f t="shared" ref="O7:O8" si="3">(L7-K7)/K7</f>
        <v>-0.11465205330760375</v>
      </c>
      <c r="P7" s="83">
        <f t="shared" ref="P7:P8" si="4">(N7-M7)/M7</f>
        <v>-0.11091345010558211</v>
      </c>
      <c r="R7" s="49">
        <f t="shared" si="0"/>
        <v>4.7653839384175427</v>
      </c>
      <c r="S7" s="254">
        <f t="shared" si="0"/>
        <v>4.4968720088824208</v>
      </c>
      <c r="T7" s="152">
        <f t="shared" ref="T7:T8" si="5">(S7-R7)/R7</f>
        <v>-5.6346337043366876E-2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4182.7800000000034</v>
      </c>
      <c r="E8" s="242">
        <f>E6+E7</f>
        <v>4781.8700000000008</v>
      </c>
      <c r="F8" s="20">
        <f>SUM(F6:F7)</f>
        <v>1</v>
      </c>
      <c r="G8" s="243">
        <f>SUM(G6:G7)</f>
        <v>1.0000000000000002</v>
      </c>
      <c r="H8" s="153">
        <f t="shared" si="1"/>
        <v>0.14322770980065816</v>
      </c>
      <c r="I8" s="99">
        <f t="shared" si="2"/>
        <v>2.2204460492503131E-16</v>
      </c>
      <c r="J8" s="2"/>
      <c r="K8" s="23">
        <f>K6+K7</f>
        <v>2307.0189999999993</v>
      </c>
      <c r="L8" s="242">
        <f>L6+L7</f>
        <v>2297.3180000000002</v>
      </c>
      <c r="M8" s="20">
        <f>SUM(M6:M7)</f>
        <v>1</v>
      </c>
      <c r="N8" s="243">
        <f>SUM(N6:N7)</f>
        <v>1</v>
      </c>
      <c r="O8" s="153">
        <f t="shared" si="3"/>
        <v>-4.2049935436158587E-3</v>
      </c>
      <c r="P8" s="99">
        <f t="shared" si="4"/>
        <v>0</v>
      </c>
      <c r="Q8" s="2"/>
      <c r="R8" s="40">
        <f t="shared" si="0"/>
        <v>5.5155159965381815</v>
      </c>
      <c r="S8" s="244">
        <f t="shared" si="0"/>
        <v>4.8042251253170827</v>
      </c>
      <c r="T8" s="274">
        <f t="shared" si="5"/>
        <v>-0.12896180006866831</v>
      </c>
    </row>
  </sheetData>
  <mergeCells count="15">
    <mergeCell ref="A3:C5"/>
    <mergeCell ref="D3:E3"/>
    <mergeCell ref="F3:G3"/>
    <mergeCell ref="H3:I3"/>
    <mergeCell ref="K3:L3"/>
    <mergeCell ref="M3:N3"/>
    <mergeCell ref="O3:P3"/>
    <mergeCell ref="R3:S3"/>
    <mergeCell ref="D4:E4"/>
    <mergeCell ref="F4:G4"/>
    <mergeCell ref="H4:I4"/>
    <mergeCell ref="K4:L4"/>
    <mergeCell ref="M4:N4"/>
    <mergeCell ref="O4:P4"/>
    <mergeCell ref="R4:S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pageSetUpPr fitToPage="1"/>
  </sheetPr>
  <dimension ref="A1:R90"/>
  <sheetViews>
    <sheetView showGridLines="0" topLeftCell="A42" workbookViewId="0">
      <selection activeCell="R81" sqref="R81"/>
    </sheetView>
  </sheetViews>
  <sheetFormatPr defaultRowHeight="15" x14ac:dyDescent="0.25"/>
  <cols>
    <col min="1" max="1" width="26.7109375" customWidth="1"/>
    <col min="6" max="7" width="10.140625" customWidth="1"/>
    <col min="8" max="8" width="2" customWidth="1"/>
    <col min="13" max="14" width="10.140625" customWidth="1"/>
    <col min="15" max="15" width="2" customWidth="1"/>
    <col min="18" max="18" width="10.140625" customWidth="1"/>
  </cols>
  <sheetData>
    <row r="1" spans="1:18" ht="15.75" x14ac:dyDescent="0.25">
      <c r="A1" s="6" t="s">
        <v>104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175</v>
      </c>
      <c r="B7" s="59">
        <v>453.29000000000008</v>
      </c>
      <c r="C7" s="245">
        <v>588.96</v>
      </c>
      <c r="D7" s="4">
        <f>B7/$B$33</f>
        <v>0.10837050956540865</v>
      </c>
      <c r="E7" s="247">
        <f>C7/$C$33</f>
        <v>0.12316520524397365</v>
      </c>
      <c r="F7" s="87">
        <f>(C7-B7)/B7</f>
        <v>0.29930066844624842</v>
      </c>
      <c r="G7" s="101">
        <f>(E7-D7)/D7</f>
        <v>0.13651957287914598</v>
      </c>
      <c r="I7" s="59">
        <v>581.37900000000002</v>
      </c>
      <c r="J7" s="245">
        <v>353.60699999999997</v>
      </c>
      <c r="K7" s="4">
        <f>I7/$I$33</f>
        <v>0.25200442649150284</v>
      </c>
      <c r="L7" s="247">
        <f>J7/$J$33</f>
        <v>0.15392165995304088</v>
      </c>
      <c r="M7" s="87">
        <f>(J7-I7)/I7</f>
        <v>-0.39177885682145391</v>
      </c>
      <c r="N7" s="101">
        <f>(L7-K7)/K7</f>
        <v>-0.38921049087909232</v>
      </c>
      <c r="P7" s="49">
        <f t="shared" ref="P7:Q33" si="0">(I7/B7)*10</f>
        <v>12.825762756734099</v>
      </c>
      <c r="Q7" s="253">
        <f t="shared" si="0"/>
        <v>6.0039221678891597</v>
      </c>
      <c r="R7" s="104">
        <f>(Q7-P7)/P7</f>
        <v>-0.53188576135662324</v>
      </c>
    </row>
    <row r="8" spans="1:18" ht="20.100000000000001" customHeight="1" x14ac:dyDescent="0.25">
      <c r="A8" s="14" t="s">
        <v>140</v>
      </c>
      <c r="B8" s="25">
        <v>523.68000000000018</v>
      </c>
      <c r="C8" s="223">
        <v>556.7399999999999</v>
      </c>
      <c r="D8" s="4">
        <f t="shared" ref="D8:D32" si="1">B8/$B$33</f>
        <v>0.12519903030998525</v>
      </c>
      <c r="E8" s="229">
        <f t="shared" ref="E8:E32" si="2">C8/$C$33</f>
        <v>0.1164272554460912</v>
      </c>
      <c r="F8" s="87">
        <f t="shared" ref="F8:F33" si="3">(C8-B8)/B8</f>
        <v>6.3130155820347741E-2</v>
      </c>
      <c r="G8" s="83">
        <f t="shared" ref="G8:G32" si="4">(E8-D8)/D8</f>
        <v>-7.0062642195995159E-2</v>
      </c>
      <c r="I8" s="25">
        <v>213.79999999999998</v>
      </c>
      <c r="J8" s="223">
        <v>280.96700000000004</v>
      </c>
      <c r="K8" s="4">
        <f t="shared" ref="K8:K32" si="5">I8/$I$33</f>
        <v>9.2673705764885386E-2</v>
      </c>
      <c r="L8" s="229">
        <f t="shared" ref="L8:L32" si="6">J8/$J$33</f>
        <v>0.12230218019447028</v>
      </c>
      <c r="M8" s="87">
        <f t="shared" ref="M8:M33" si="7">(J8-I8)/I8</f>
        <v>0.3141580916744624</v>
      </c>
      <c r="N8" s="83">
        <f t="shared" ref="N8:N32" si="8">(L8-K8)/K8</f>
        <v>0.3197074529937628</v>
      </c>
      <c r="P8" s="49">
        <f t="shared" si="0"/>
        <v>4.0826458906202241</v>
      </c>
      <c r="Q8" s="254">
        <f t="shared" si="0"/>
        <v>5.0466465495563471</v>
      </c>
      <c r="R8" s="92">
        <f t="shared" ref="R8:R65" si="9">(Q8-P8)/P8</f>
        <v>0.23612154587075262</v>
      </c>
    </row>
    <row r="9" spans="1:18" ht="20.100000000000001" customHeight="1" x14ac:dyDescent="0.25">
      <c r="A9" s="14" t="s">
        <v>167</v>
      </c>
      <c r="B9" s="25">
        <v>491.55</v>
      </c>
      <c r="C9" s="223">
        <v>619.72</v>
      </c>
      <c r="D9" s="4">
        <f t="shared" si="1"/>
        <v>0.11751753618406895</v>
      </c>
      <c r="E9" s="229">
        <f t="shared" si="2"/>
        <v>0.12959783515653925</v>
      </c>
      <c r="F9" s="87">
        <f t="shared" si="3"/>
        <v>0.26074661784152176</v>
      </c>
      <c r="G9" s="83">
        <f t="shared" si="4"/>
        <v>0.1027957134290903</v>
      </c>
      <c r="I9" s="25">
        <v>194.53899999999999</v>
      </c>
      <c r="J9" s="223">
        <v>196.05900000000003</v>
      </c>
      <c r="K9" s="4">
        <f t="shared" si="5"/>
        <v>8.4324836509799064E-2</v>
      </c>
      <c r="L9" s="229">
        <f t="shared" si="6"/>
        <v>8.5342560324691688E-2</v>
      </c>
      <c r="M9" s="87">
        <f t="shared" si="7"/>
        <v>7.8133433398960561E-3</v>
      </c>
      <c r="N9" s="83">
        <f t="shared" si="8"/>
        <v>1.2069087317760267E-2</v>
      </c>
      <c r="P9" s="49">
        <f t="shared" si="0"/>
        <v>3.957664530566575</v>
      </c>
      <c r="Q9" s="254">
        <f t="shared" si="0"/>
        <v>3.1636706899890275</v>
      </c>
      <c r="R9" s="92">
        <f t="shared" si="9"/>
        <v>-0.20062181482165195</v>
      </c>
    </row>
    <row r="10" spans="1:18" ht="20.100000000000001" customHeight="1" x14ac:dyDescent="0.25">
      <c r="A10" s="14" t="s">
        <v>142</v>
      </c>
      <c r="B10" s="25">
        <v>191.31</v>
      </c>
      <c r="C10" s="223">
        <v>156.85000000000002</v>
      </c>
      <c r="D10" s="4">
        <f t="shared" si="1"/>
        <v>4.5737523847775872E-2</v>
      </c>
      <c r="E10" s="229">
        <f t="shared" si="2"/>
        <v>3.2800975350647361E-2</v>
      </c>
      <c r="F10" s="87">
        <f t="shared" si="3"/>
        <v>-0.18012649626261032</v>
      </c>
      <c r="G10" s="83">
        <f t="shared" si="4"/>
        <v>-0.28284321950143332</v>
      </c>
      <c r="I10" s="25">
        <v>195.57600000000002</v>
      </c>
      <c r="J10" s="223">
        <v>157.31400000000002</v>
      </c>
      <c r="K10" s="4">
        <f t="shared" si="5"/>
        <v>8.4774334324944939E-2</v>
      </c>
      <c r="L10" s="229">
        <f t="shared" si="6"/>
        <v>6.8477241722739321E-2</v>
      </c>
      <c r="M10" s="87">
        <f t="shared" si="7"/>
        <v>-0.19563750153393053</v>
      </c>
      <c r="N10" s="83">
        <f t="shared" si="8"/>
        <v>-0.19224087964805381</v>
      </c>
      <c r="P10" s="49">
        <f t="shared" si="0"/>
        <v>10.222988866238044</v>
      </c>
      <c r="Q10" s="254">
        <f t="shared" si="0"/>
        <v>10.02958240357029</v>
      </c>
      <c r="R10" s="92">
        <f t="shared" si="9"/>
        <v>-1.8918778568417428E-2</v>
      </c>
    </row>
    <row r="11" spans="1:18" ht="20.100000000000001" customHeight="1" x14ac:dyDescent="0.25">
      <c r="A11" s="14" t="s">
        <v>143</v>
      </c>
      <c r="B11" s="25">
        <v>657.26999999999987</v>
      </c>
      <c r="C11" s="223">
        <v>331.92</v>
      </c>
      <c r="D11" s="4">
        <f t="shared" si="1"/>
        <v>0.15713711933211877</v>
      </c>
      <c r="E11" s="229">
        <f t="shared" si="2"/>
        <v>6.941217557148148E-2</v>
      </c>
      <c r="F11" s="87">
        <f t="shared" si="3"/>
        <v>-0.49500205395043123</v>
      </c>
      <c r="G11" s="83">
        <f t="shared" si="4"/>
        <v>-0.55827002641702583</v>
      </c>
      <c r="I11" s="25">
        <v>357.78400000000005</v>
      </c>
      <c r="J11" s="223">
        <v>153.78399999999999</v>
      </c>
      <c r="K11" s="4">
        <f t="shared" si="5"/>
        <v>0.15508498196157045</v>
      </c>
      <c r="L11" s="229">
        <f t="shared" si="6"/>
        <v>6.6940667334692019E-2</v>
      </c>
      <c r="M11" s="87">
        <f t="shared" si="7"/>
        <v>-0.57017641929208696</v>
      </c>
      <c r="N11" s="83">
        <f t="shared" si="8"/>
        <v>-0.56836138168891359</v>
      </c>
      <c r="P11" s="49">
        <f t="shared" si="0"/>
        <v>5.4434859342431601</v>
      </c>
      <c r="Q11" s="254">
        <f t="shared" si="0"/>
        <v>4.6331646179802357</v>
      </c>
      <c r="R11" s="92">
        <f t="shared" si="9"/>
        <v>-0.14886073484005211</v>
      </c>
    </row>
    <row r="12" spans="1:18" ht="20.100000000000001" customHeight="1" x14ac:dyDescent="0.25">
      <c r="A12" s="14" t="s">
        <v>171</v>
      </c>
      <c r="B12" s="25">
        <v>36.339999999999996</v>
      </c>
      <c r="C12" s="223">
        <v>88.830000000000013</v>
      </c>
      <c r="D12" s="4">
        <f t="shared" si="1"/>
        <v>8.6880017595952902E-3</v>
      </c>
      <c r="E12" s="229">
        <f t="shared" si="2"/>
        <v>1.8576414666228912E-2</v>
      </c>
      <c r="F12" s="87">
        <f t="shared" si="3"/>
        <v>1.4444138690148602</v>
      </c>
      <c r="G12" s="83">
        <f t="shared" si="4"/>
        <v>1.138168842531893</v>
      </c>
      <c r="I12" s="25">
        <v>18.902000000000001</v>
      </c>
      <c r="J12" s="223">
        <v>137.79700000000003</v>
      </c>
      <c r="K12" s="4">
        <f t="shared" si="5"/>
        <v>8.193257186004976E-3</v>
      </c>
      <c r="L12" s="229">
        <f t="shared" si="6"/>
        <v>5.9981682988598024E-2</v>
      </c>
      <c r="M12" s="87">
        <f t="shared" si="7"/>
        <v>6.2900751243254689</v>
      </c>
      <c r="N12" s="83">
        <f t="shared" si="8"/>
        <v>6.320859290375215</v>
      </c>
      <c r="P12" s="49">
        <f t="shared" si="0"/>
        <v>5.2014309301045696</v>
      </c>
      <c r="Q12" s="254">
        <f t="shared" si="0"/>
        <v>15.512439491162898</v>
      </c>
      <c r="R12" s="92">
        <f t="shared" si="9"/>
        <v>1.98234076345815</v>
      </c>
    </row>
    <row r="13" spans="1:18" ht="20.100000000000001" customHeight="1" x14ac:dyDescent="0.25">
      <c r="A13" s="14" t="s">
        <v>174</v>
      </c>
      <c r="B13" s="25">
        <v>36.050000000000004</v>
      </c>
      <c r="C13" s="223">
        <v>78.809999999999988</v>
      </c>
      <c r="D13" s="4">
        <f t="shared" si="1"/>
        <v>8.6186698798406802E-3</v>
      </c>
      <c r="E13" s="229">
        <f t="shared" si="2"/>
        <v>1.6481000110835305E-2</v>
      </c>
      <c r="F13" s="87">
        <f t="shared" ref="F13:F17" si="10">(C13-B13)/B13</f>
        <v>1.1861303744798886</v>
      </c>
      <c r="G13" s="83">
        <f t="shared" ref="G13:G17" si="11">(E13-D13)/D13</f>
        <v>0.91224404004437443</v>
      </c>
      <c r="I13" s="25">
        <v>25.477000000000004</v>
      </c>
      <c r="J13" s="223">
        <v>116.38800000000001</v>
      </c>
      <c r="K13" s="4">
        <f t="shared" si="5"/>
        <v>1.1043255387146799E-2</v>
      </c>
      <c r="L13" s="229">
        <f t="shared" si="6"/>
        <v>5.0662555205678979E-2</v>
      </c>
      <c r="M13" s="87">
        <f t="shared" ref="M13:M17" si="12">(J13-I13)/I13</f>
        <v>3.5683557718726688</v>
      </c>
      <c r="N13" s="83">
        <f t="shared" ref="N13:N17" si="13">(L13-K13)/K13</f>
        <v>3.5876467970345889</v>
      </c>
      <c r="P13" s="49">
        <f t="shared" ref="P13:P17" si="14">(I13/B13)*10</f>
        <v>7.0671289875173375</v>
      </c>
      <c r="Q13" s="254">
        <f t="shared" ref="Q13:Q17" si="15">(J13/C13)*10</f>
        <v>14.76817662733156</v>
      </c>
      <c r="R13" s="92">
        <f t="shared" ref="R13:R17" si="16">(Q13-P13)/P13</f>
        <v>1.0896996012689983</v>
      </c>
    </row>
    <row r="14" spans="1:18" ht="20.100000000000001" customHeight="1" x14ac:dyDescent="0.25">
      <c r="A14" s="14" t="s">
        <v>173</v>
      </c>
      <c r="B14" s="25">
        <v>3.14</v>
      </c>
      <c r="C14" s="223">
        <v>261.57</v>
      </c>
      <c r="D14" s="4">
        <f t="shared" si="1"/>
        <v>7.5069690492925753E-4</v>
      </c>
      <c r="E14" s="229">
        <f t="shared" si="2"/>
        <v>5.4700357809810828E-2</v>
      </c>
      <c r="F14" s="87">
        <f t="shared" si="10"/>
        <v>82.302547770700642</v>
      </c>
      <c r="G14" s="83">
        <f t="shared" si="11"/>
        <v>71.866102751503362</v>
      </c>
      <c r="I14" s="25">
        <v>0.46400000000000002</v>
      </c>
      <c r="J14" s="223">
        <v>95.942999999999998</v>
      </c>
      <c r="K14" s="4">
        <f t="shared" si="5"/>
        <v>2.011253483391339E-4</v>
      </c>
      <c r="L14" s="229">
        <f t="shared" si="6"/>
        <v>4.1763047170657264E-2</v>
      </c>
      <c r="M14" s="87">
        <f t="shared" si="12"/>
        <v>205.77370689655172</v>
      </c>
      <c r="N14" s="83">
        <f t="shared" si="13"/>
        <v>206.64686060474673</v>
      </c>
      <c r="P14" s="49">
        <f t="shared" si="14"/>
        <v>1.4777070063694266</v>
      </c>
      <c r="Q14" s="254">
        <f t="shared" si="15"/>
        <v>3.6679665099208627</v>
      </c>
      <c r="R14" s="92">
        <f t="shared" si="16"/>
        <v>1.4822014743861014</v>
      </c>
    </row>
    <row r="15" spans="1:18" ht="20.100000000000001" customHeight="1" x14ac:dyDescent="0.25">
      <c r="A15" s="14" t="s">
        <v>161</v>
      </c>
      <c r="B15" s="25">
        <v>76.5</v>
      </c>
      <c r="C15" s="223">
        <v>423</v>
      </c>
      <c r="D15" s="4">
        <f t="shared" si="1"/>
        <v>1.8289271728372036E-2</v>
      </c>
      <c r="E15" s="229">
        <f t="shared" si="2"/>
        <v>8.84591174582329E-2</v>
      </c>
      <c r="F15" s="87">
        <f t="shared" si="10"/>
        <v>4.5294117647058822</v>
      </c>
      <c r="G15" s="83">
        <f t="shared" si="11"/>
        <v>3.836667023816307</v>
      </c>
      <c r="I15" s="25">
        <v>13.5</v>
      </c>
      <c r="J15" s="223">
        <v>89.936999999999998</v>
      </c>
      <c r="K15" s="4">
        <f t="shared" si="5"/>
        <v>5.8517073331429042E-3</v>
      </c>
      <c r="L15" s="229">
        <f t="shared" si="6"/>
        <v>3.9148694260002316E-2</v>
      </c>
      <c r="M15" s="87">
        <f t="shared" si="12"/>
        <v>5.6619999999999999</v>
      </c>
      <c r="N15" s="83">
        <f t="shared" si="13"/>
        <v>5.6901319617049051</v>
      </c>
      <c r="P15" s="49">
        <f t="shared" si="14"/>
        <v>1.7647058823529413</v>
      </c>
      <c r="Q15" s="254">
        <f t="shared" si="15"/>
        <v>2.1261702127659574</v>
      </c>
      <c r="R15" s="92">
        <f t="shared" si="16"/>
        <v>0.20482978723404241</v>
      </c>
    </row>
    <row r="16" spans="1:18" ht="20.100000000000001" customHeight="1" x14ac:dyDescent="0.25">
      <c r="A16" s="14" t="s">
        <v>149</v>
      </c>
      <c r="B16" s="25">
        <v>14.590000000000002</v>
      </c>
      <c r="C16" s="223">
        <v>18.96</v>
      </c>
      <c r="D16" s="4">
        <f t="shared" si="1"/>
        <v>3.4881107779993208E-3</v>
      </c>
      <c r="E16" s="229">
        <f t="shared" si="2"/>
        <v>3.9649760449363969E-3</v>
      </c>
      <c r="F16" s="87">
        <f t="shared" si="10"/>
        <v>0.29952021932830697</v>
      </c>
      <c r="G16" s="83">
        <f t="shared" si="11"/>
        <v>0.13671161763119008</v>
      </c>
      <c r="I16" s="25">
        <v>67.867000000000004</v>
      </c>
      <c r="J16" s="223">
        <v>84.042000000000002</v>
      </c>
      <c r="K16" s="4">
        <f t="shared" si="5"/>
        <v>2.9417616413215518E-2</v>
      </c>
      <c r="L16" s="229">
        <f t="shared" si="6"/>
        <v>3.6582658560982854E-2</v>
      </c>
      <c r="M16" s="87">
        <f t="shared" si="12"/>
        <v>0.23833379993222031</v>
      </c>
      <c r="N16" s="83">
        <f t="shared" si="13"/>
        <v>0.24356297420985221</v>
      </c>
      <c r="P16" s="49">
        <f t="shared" si="14"/>
        <v>46.516106922549689</v>
      </c>
      <c r="Q16" s="254">
        <f t="shared" si="15"/>
        <v>44.325949367088604</v>
      </c>
      <c r="R16" s="92">
        <f t="shared" si="16"/>
        <v>-4.708385332219963E-2</v>
      </c>
    </row>
    <row r="17" spans="1:18" ht="20.100000000000001" customHeight="1" x14ac:dyDescent="0.25">
      <c r="A17" s="14" t="s">
        <v>168</v>
      </c>
      <c r="B17" s="25">
        <v>60.26</v>
      </c>
      <c r="C17" s="223">
        <v>117.53</v>
      </c>
      <c r="D17" s="4">
        <f t="shared" si="1"/>
        <v>1.440668646211371E-2</v>
      </c>
      <c r="E17" s="229">
        <f t="shared" si="2"/>
        <v>2.4578250768004996E-2</v>
      </c>
      <c r="F17" s="87">
        <f t="shared" si="10"/>
        <v>0.95038167938931306</v>
      </c>
      <c r="G17" s="83">
        <f t="shared" si="11"/>
        <v>0.70603079567533955</v>
      </c>
      <c r="I17" s="25">
        <v>55.745000000000005</v>
      </c>
      <c r="J17" s="223">
        <v>64.821000000000012</v>
      </c>
      <c r="K17" s="4">
        <f t="shared" si="5"/>
        <v>2.4163216687855645E-2</v>
      </c>
      <c r="L17" s="229">
        <f t="shared" si="6"/>
        <v>2.8215945724536184E-2</v>
      </c>
      <c r="M17" s="87">
        <f t="shared" si="12"/>
        <v>0.16281280832361658</v>
      </c>
      <c r="N17" s="83">
        <f t="shared" si="13"/>
        <v>0.16772307632027433</v>
      </c>
      <c r="P17" s="49">
        <f t="shared" si="14"/>
        <v>9.2507467640225709</v>
      </c>
      <c r="Q17" s="254">
        <f t="shared" si="15"/>
        <v>5.5152726963328522</v>
      </c>
      <c r="R17" s="92">
        <f t="shared" si="16"/>
        <v>-0.40380243487125733</v>
      </c>
    </row>
    <row r="18" spans="1:18" ht="20.100000000000001" customHeight="1" x14ac:dyDescent="0.25">
      <c r="A18" s="14" t="s">
        <v>148</v>
      </c>
      <c r="B18" s="25">
        <v>109.02</v>
      </c>
      <c r="C18" s="223">
        <v>129.99</v>
      </c>
      <c r="D18" s="4">
        <f t="shared" si="1"/>
        <v>2.6064005278785874E-2</v>
      </c>
      <c r="E18" s="229">
        <f t="shared" si="2"/>
        <v>2.7183925953654126E-2</v>
      </c>
      <c r="F18" s="87">
        <f t="shared" ref="F15:F31" si="17">(C18-B18)/B18</f>
        <v>0.19235002751788674</v>
      </c>
      <c r="G18" s="83">
        <f t="shared" ref="G15:G31" si="18">(E18-D18)/D18</f>
        <v>4.2968095766147733E-2</v>
      </c>
      <c r="I18" s="25">
        <v>40.527999999999999</v>
      </c>
      <c r="J18" s="223">
        <v>46.947000000000003</v>
      </c>
      <c r="K18" s="4">
        <f t="shared" si="5"/>
        <v>1.7567258873897453E-2</v>
      </c>
      <c r="L18" s="229">
        <f t="shared" si="6"/>
        <v>2.0435568780638992E-2</v>
      </c>
      <c r="M18" s="87">
        <f t="shared" ref="M15:M31" si="19">(J18-I18)/I18</f>
        <v>0.15838432688511656</v>
      </c>
      <c r="N18" s="83">
        <f t="shared" ref="N15:N31" si="20">(L18-K18)/K18</f>
        <v>0.16327589451097893</v>
      </c>
      <c r="P18" s="49">
        <f t="shared" ref="P15:P31" si="21">(I18/B18)*10</f>
        <v>3.71748303063658</v>
      </c>
      <c r="Q18" s="254">
        <f t="shared" ref="Q15:Q31" si="22">(J18/C18)*10</f>
        <v>3.6115855065774287</v>
      </c>
      <c r="R18" s="92">
        <f t="shared" ref="R15:R31" si="23">(Q18-P18)/P18</f>
        <v>-2.8486350357601355E-2</v>
      </c>
    </row>
    <row r="19" spans="1:18" ht="20.100000000000001" customHeight="1" x14ac:dyDescent="0.25">
      <c r="A19" s="14" t="s">
        <v>144</v>
      </c>
      <c r="B19" s="25">
        <v>94.399999999999991</v>
      </c>
      <c r="C19" s="223">
        <v>76.960000000000008</v>
      </c>
      <c r="D19" s="4">
        <f t="shared" si="1"/>
        <v>2.2568722237363663E-2</v>
      </c>
      <c r="E19" s="229">
        <f t="shared" si="2"/>
        <v>1.609412217396124E-2</v>
      </c>
      <c r="F19" s="87">
        <f t="shared" si="17"/>
        <v>-0.18474576271186424</v>
      </c>
      <c r="G19" s="83">
        <f t="shared" si="18"/>
        <v>-0.28688376751269484</v>
      </c>
      <c r="I19" s="25">
        <v>48.545999999999992</v>
      </c>
      <c r="J19" s="223">
        <v>40.648000000000003</v>
      </c>
      <c r="K19" s="4">
        <f t="shared" si="5"/>
        <v>2.1042739569981879E-2</v>
      </c>
      <c r="L19" s="229">
        <f t="shared" si="6"/>
        <v>1.7693675842874172E-2</v>
      </c>
      <c r="M19" s="87">
        <f t="shared" si="19"/>
        <v>-0.16269105590573868</v>
      </c>
      <c r="N19" s="83">
        <f t="shared" si="20"/>
        <v>-0.15915530941062683</v>
      </c>
      <c r="P19" s="49">
        <f t="shared" si="21"/>
        <v>5.1425847457627114</v>
      </c>
      <c r="Q19" s="254">
        <f t="shared" si="22"/>
        <v>5.2817047817047813</v>
      </c>
      <c r="R19" s="92">
        <f t="shared" si="23"/>
        <v>2.7052550968012606E-2</v>
      </c>
    </row>
    <row r="20" spans="1:18" ht="20.100000000000001" customHeight="1" x14ac:dyDescent="0.25">
      <c r="A20" s="14" t="s">
        <v>141</v>
      </c>
      <c r="B20" s="25">
        <v>156.49</v>
      </c>
      <c r="C20" s="223">
        <v>58.370000000000005</v>
      </c>
      <c r="D20" s="4">
        <f t="shared" si="1"/>
        <v>3.7412916768273727E-2</v>
      </c>
      <c r="E20" s="229">
        <f t="shared" si="2"/>
        <v>1.2206521716399656E-2</v>
      </c>
      <c r="F20" s="87">
        <f t="shared" si="17"/>
        <v>-0.6270049204422008</v>
      </c>
      <c r="G20" s="83">
        <f t="shared" si="18"/>
        <v>-0.67373509550180743</v>
      </c>
      <c r="I20" s="25">
        <v>77.150999999999996</v>
      </c>
      <c r="J20" s="223">
        <v>38.442</v>
      </c>
      <c r="K20" s="4">
        <f t="shared" si="5"/>
        <v>3.3441857219208011E-2</v>
      </c>
      <c r="L20" s="229">
        <f t="shared" si="6"/>
        <v>1.6733425672893348E-2</v>
      </c>
      <c r="M20" s="87">
        <f t="shared" si="19"/>
        <v>-0.50173037290508227</v>
      </c>
      <c r="N20" s="83">
        <f t="shared" si="20"/>
        <v>-0.49962630474714886</v>
      </c>
      <c r="P20" s="49">
        <f t="shared" si="21"/>
        <v>4.9300913796408716</v>
      </c>
      <c r="Q20" s="254">
        <f t="shared" si="22"/>
        <v>6.5859174233339033</v>
      </c>
      <c r="R20" s="92">
        <f t="shared" si="23"/>
        <v>0.33586112633345327</v>
      </c>
    </row>
    <row r="21" spans="1:18" ht="20.100000000000001" customHeight="1" x14ac:dyDescent="0.25">
      <c r="A21" s="14" t="s">
        <v>170</v>
      </c>
      <c r="B21" s="25">
        <v>112.57000000000004</v>
      </c>
      <c r="C21" s="223">
        <v>82.240000000000009</v>
      </c>
      <c r="D21" s="4">
        <f t="shared" si="1"/>
        <v>2.6912723117161318E-2</v>
      </c>
      <c r="E21" s="229">
        <f t="shared" si="2"/>
        <v>1.7198292718120744E-2</v>
      </c>
      <c r="F21" s="87">
        <f t="shared" si="17"/>
        <v>-0.26943235320245196</v>
      </c>
      <c r="G21" s="83">
        <f t="shared" si="18"/>
        <v>-0.36096051509726329</v>
      </c>
      <c r="I21" s="25">
        <v>36.125999999999998</v>
      </c>
      <c r="J21" s="223">
        <v>37.728000000000002</v>
      </c>
      <c r="K21" s="4">
        <f t="shared" si="5"/>
        <v>1.5659168823490409E-2</v>
      </c>
      <c r="L21" s="229">
        <f t="shared" si="6"/>
        <v>1.6422628473724582E-2</v>
      </c>
      <c r="M21" s="87">
        <f t="shared" si="19"/>
        <v>4.4344793223717101E-2</v>
      </c>
      <c r="N21" s="83">
        <f t="shared" si="20"/>
        <v>4.875480038818554E-2</v>
      </c>
      <c r="P21" s="49">
        <f t="shared" si="21"/>
        <v>3.2092031624766797</v>
      </c>
      <c r="Q21" s="254">
        <f t="shared" si="22"/>
        <v>4.5875486381322954</v>
      </c>
      <c r="R21" s="92">
        <f t="shared" si="23"/>
        <v>0.42949773070517838</v>
      </c>
    </row>
    <row r="22" spans="1:18" ht="20.100000000000001" customHeight="1" x14ac:dyDescent="0.25">
      <c r="A22" s="14" t="s">
        <v>182</v>
      </c>
      <c r="B22" s="25">
        <v>17.420000000000002</v>
      </c>
      <c r="C22" s="223">
        <v>88.73</v>
      </c>
      <c r="D22" s="4">
        <f t="shared" si="1"/>
        <v>4.1646942942253715E-3</v>
      </c>
      <c r="E22" s="229">
        <f t="shared" si="2"/>
        <v>1.8555502345316797E-2</v>
      </c>
      <c r="F22" s="87">
        <f t="shared" si="17"/>
        <v>4.0935706084959813</v>
      </c>
      <c r="G22" s="83">
        <f t="shared" si="18"/>
        <v>3.4554296268624682</v>
      </c>
      <c r="I22" s="25">
        <v>6.4969999999999999</v>
      </c>
      <c r="J22" s="223">
        <v>28.585999999999999</v>
      </c>
      <c r="K22" s="4">
        <f t="shared" si="5"/>
        <v>2.8161883365503296E-3</v>
      </c>
      <c r="L22" s="229">
        <f t="shared" si="6"/>
        <v>1.2443205511818566E-2</v>
      </c>
      <c r="M22" s="87">
        <f t="shared" si="19"/>
        <v>3.3998768662459593</v>
      </c>
      <c r="N22" s="83">
        <f t="shared" si="20"/>
        <v>3.4184564470786722</v>
      </c>
      <c r="P22" s="49">
        <f t="shared" si="21"/>
        <v>3.7296211251435132</v>
      </c>
      <c r="Q22" s="254">
        <f t="shared" si="22"/>
        <v>3.2216837597204999</v>
      </c>
      <c r="R22" s="92">
        <f t="shared" si="23"/>
        <v>-0.13619007088916255</v>
      </c>
    </row>
    <row r="23" spans="1:18" ht="20.100000000000001" customHeight="1" x14ac:dyDescent="0.25">
      <c r="A23" s="14" t="s">
        <v>150</v>
      </c>
      <c r="B23" s="25">
        <v>169.54</v>
      </c>
      <c r="C23" s="223">
        <v>154.09</v>
      </c>
      <c r="D23" s="4">
        <f t="shared" si="1"/>
        <v>4.0532851357231309E-2</v>
      </c>
      <c r="E23" s="229">
        <f t="shared" si="2"/>
        <v>3.2223795293473072E-2</v>
      </c>
      <c r="F23" s="87">
        <f t="shared" si="17"/>
        <v>-9.1128937123982484E-2</v>
      </c>
      <c r="G23" s="83">
        <f t="shared" si="18"/>
        <v>-0.20499559704120965</v>
      </c>
      <c r="I23" s="25">
        <v>45.162000000000006</v>
      </c>
      <c r="J23" s="223">
        <v>27.895999999999997</v>
      </c>
      <c r="K23" s="4">
        <f t="shared" si="5"/>
        <v>1.9575911598474063E-2</v>
      </c>
      <c r="L23" s="229">
        <f t="shared" si="6"/>
        <v>1.2142855277327736E-2</v>
      </c>
      <c r="M23" s="87">
        <f t="shared" si="19"/>
        <v>-0.38231256365971406</v>
      </c>
      <c r="N23" s="83">
        <f t="shared" si="20"/>
        <v>-0.37970422392619158</v>
      </c>
      <c r="P23" s="49">
        <f t="shared" si="21"/>
        <v>2.6637961542998707</v>
      </c>
      <c r="Q23" s="254">
        <f t="shared" si="22"/>
        <v>1.8103705626581865</v>
      </c>
      <c r="R23" s="92">
        <f t="shared" si="23"/>
        <v>-0.32037946682372592</v>
      </c>
    </row>
    <row r="24" spans="1:18" ht="20.100000000000001" customHeight="1" x14ac:dyDescent="0.25">
      <c r="A24" s="14" t="s">
        <v>169</v>
      </c>
      <c r="B24" s="25">
        <v>41.9</v>
      </c>
      <c r="C24" s="223">
        <v>77.92</v>
      </c>
      <c r="D24" s="4">
        <f t="shared" si="1"/>
        <v>1.0017261247304423E-2</v>
      </c>
      <c r="E24" s="229">
        <f t="shared" si="2"/>
        <v>1.6294880454717511E-2</v>
      </c>
      <c r="F24" s="87">
        <f t="shared" si="17"/>
        <v>0.85966587112171844</v>
      </c>
      <c r="G24" s="83">
        <f t="shared" si="18"/>
        <v>0.62668019256284779</v>
      </c>
      <c r="I24" s="25">
        <v>14.510000000000002</v>
      </c>
      <c r="J24" s="223">
        <v>27.570999999999998</v>
      </c>
      <c r="K24" s="4">
        <f t="shared" si="5"/>
        <v>6.2895017336224851E-3</v>
      </c>
      <c r="L24" s="229">
        <f t="shared" si="6"/>
        <v>1.2001385963980607E-2</v>
      </c>
      <c r="M24" s="87">
        <f t="shared" si="19"/>
        <v>0.90013783597518915</v>
      </c>
      <c r="N24" s="83">
        <f t="shared" si="20"/>
        <v>0.90816164336571692</v>
      </c>
      <c r="P24" s="49">
        <f t="shared" si="21"/>
        <v>3.4630071599045351</v>
      </c>
      <c r="Q24" s="254">
        <f t="shared" si="22"/>
        <v>3.5383726899383983</v>
      </c>
      <c r="R24" s="92">
        <f t="shared" si="23"/>
        <v>2.176303038193567E-2</v>
      </c>
    </row>
    <row r="25" spans="1:18" ht="20.100000000000001" customHeight="1" x14ac:dyDescent="0.25">
      <c r="A25" s="14" t="s">
        <v>145</v>
      </c>
      <c r="B25" s="25">
        <v>142.51</v>
      </c>
      <c r="C25" s="223">
        <v>110.22</v>
      </c>
      <c r="D25" s="4">
        <f t="shared" si="1"/>
        <v>3.4070642013206517E-2</v>
      </c>
      <c r="E25" s="229">
        <f t="shared" si="2"/>
        <v>2.3049560109329622E-2</v>
      </c>
      <c r="F25" s="87">
        <f t="shared" si="17"/>
        <v>-0.22658059083573079</v>
      </c>
      <c r="G25" s="83">
        <f t="shared" si="18"/>
        <v>-0.3234773767868796</v>
      </c>
      <c r="I25" s="25">
        <v>39.518000000000001</v>
      </c>
      <c r="J25" s="223">
        <v>23.706</v>
      </c>
      <c r="K25" s="4">
        <f t="shared" si="5"/>
        <v>1.7129464473417871E-2</v>
      </c>
      <c r="L25" s="229">
        <f t="shared" si="6"/>
        <v>1.0318989360637057E-2</v>
      </c>
      <c r="M25" s="87">
        <f t="shared" si="19"/>
        <v>-0.40012146363682377</v>
      </c>
      <c r="N25" s="83">
        <f t="shared" si="20"/>
        <v>-0.39758832643890052</v>
      </c>
      <c r="P25" s="49">
        <f t="shared" si="21"/>
        <v>2.7729983860781706</v>
      </c>
      <c r="Q25" s="254">
        <f t="shared" si="22"/>
        <v>2.1507893304300492</v>
      </c>
      <c r="R25" s="92">
        <f t="shared" si="23"/>
        <v>-0.22438132628274146</v>
      </c>
    </row>
    <row r="26" spans="1:18" ht="20.100000000000001" customHeight="1" x14ac:dyDescent="0.25">
      <c r="A26" s="14" t="s">
        <v>177</v>
      </c>
      <c r="B26" s="25">
        <v>82.52</v>
      </c>
      <c r="C26" s="223">
        <v>52.98</v>
      </c>
      <c r="D26" s="4">
        <f t="shared" si="1"/>
        <v>1.9728505921898828E-2</v>
      </c>
      <c r="E26" s="229">
        <f t="shared" si="2"/>
        <v>1.107934761923683E-2</v>
      </c>
      <c r="F26" s="87">
        <f t="shared" si="17"/>
        <v>-0.3579738245273873</v>
      </c>
      <c r="G26" s="83">
        <f t="shared" si="18"/>
        <v>-0.43840919007766072</v>
      </c>
      <c r="I26" s="25">
        <v>38.945</v>
      </c>
      <c r="J26" s="223">
        <v>21.895999999999997</v>
      </c>
      <c r="K26" s="4">
        <f t="shared" si="5"/>
        <v>1.6881092006611139E-2</v>
      </c>
      <c r="L26" s="229">
        <f t="shared" si="6"/>
        <v>9.5311141078422753E-3</v>
      </c>
      <c r="M26" s="87">
        <f t="shared" si="19"/>
        <v>-0.43777121581717815</v>
      </c>
      <c r="N26" s="83">
        <f t="shared" si="20"/>
        <v>-0.43539706411708395</v>
      </c>
      <c r="P26" s="49">
        <f t="shared" si="21"/>
        <v>4.719461948618517</v>
      </c>
      <c r="Q26" s="254">
        <f t="shared" si="22"/>
        <v>4.1328803322008305</v>
      </c>
      <c r="R26" s="92">
        <f t="shared" si="23"/>
        <v>-0.12428993448911924</v>
      </c>
    </row>
    <row r="27" spans="1:18" ht="20.100000000000001" customHeight="1" x14ac:dyDescent="0.25">
      <c r="A27" s="14" t="s">
        <v>176</v>
      </c>
      <c r="B27" s="25">
        <v>54.44</v>
      </c>
      <c r="C27" s="223">
        <v>61.400000000000006</v>
      </c>
      <c r="D27" s="4">
        <f t="shared" si="1"/>
        <v>1.3015267358072858E-2</v>
      </c>
      <c r="E27" s="229">
        <f t="shared" si="2"/>
        <v>1.2840165040036645E-2</v>
      </c>
      <c r="F27" s="87">
        <f t="shared" si="17"/>
        <v>0.12784717119764893</v>
      </c>
      <c r="G27" s="83">
        <f t="shared" si="18"/>
        <v>-1.3453608997713327E-2</v>
      </c>
      <c r="I27" s="25">
        <v>16.468</v>
      </c>
      <c r="J27" s="223">
        <v>20.552</v>
      </c>
      <c r="K27" s="4">
        <f t="shared" si="5"/>
        <v>7.138216026829433E-3</v>
      </c>
      <c r="L27" s="229">
        <f t="shared" si="6"/>
        <v>8.9460840858775325E-3</v>
      </c>
      <c r="M27" s="87">
        <f t="shared" si="19"/>
        <v>0.24799611367500604</v>
      </c>
      <c r="N27" s="83">
        <f t="shared" si="20"/>
        <v>0.25326608948974283</v>
      </c>
      <c r="P27" s="49">
        <f t="shared" si="21"/>
        <v>3.0249816311535636</v>
      </c>
      <c r="Q27" s="254">
        <f t="shared" si="22"/>
        <v>3.3472312703583058</v>
      </c>
      <c r="R27" s="92">
        <f t="shared" si="23"/>
        <v>0.10652945323236682</v>
      </c>
    </row>
    <row r="28" spans="1:18" ht="20.100000000000001" customHeight="1" x14ac:dyDescent="0.25">
      <c r="A28" s="14" t="s">
        <v>152</v>
      </c>
      <c r="B28" s="25">
        <v>88.06</v>
      </c>
      <c r="C28" s="223">
        <v>104.16</v>
      </c>
      <c r="D28" s="4">
        <f t="shared" si="1"/>
        <v>2.1052983900659367E-2</v>
      </c>
      <c r="E28" s="229">
        <f t="shared" si="2"/>
        <v>2.1782273462055649E-2</v>
      </c>
      <c r="F28" s="87">
        <f t="shared" si="17"/>
        <v>0.18282988871224159</v>
      </c>
      <c r="G28" s="83">
        <f t="shared" si="18"/>
        <v>3.4640674444891405E-2</v>
      </c>
      <c r="I28" s="25">
        <v>18.205000000000005</v>
      </c>
      <c r="J28" s="223">
        <v>20.292000000000002</v>
      </c>
      <c r="K28" s="4">
        <f t="shared" si="5"/>
        <v>7.8911357036938225E-3</v>
      </c>
      <c r="L28" s="229">
        <f t="shared" si="6"/>
        <v>8.8329086351998307E-3</v>
      </c>
      <c r="M28" s="87">
        <f t="shared" si="19"/>
        <v>0.11463883548475669</v>
      </c>
      <c r="N28" s="83">
        <f t="shared" si="20"/>
        <v>0.11934567682889631</v>
      </c>
      <c r="P28" s="49">
        <f t="shared" si="21"/>
        <v>2.0673404496933916</v>
      </c>
      <c r="Q28" s="254">
        <f t="shared" si="22"/>
        <v>1.9481566820276499</v>
      </c>
      <c r="R28" s="92">
        <f t="shared" si="23"/>
        <v>-5.7650769462483979E-2</v>
      </c>
    </row>
    <row r="29" spans="1:18" ht="20.100000000000001" customHeight="1" x14ac:dyDescent="0.25">
      <c r="A29" s="14" t="s">
        <v>163</v>
      </c>
      <c r="B29" s="25">
        <v>7.1800000000000006</v>
      </c>
      <c r="C29" s="223">
        <v>10.190000000000001</v>
      </c>
      <c r="D29" s="4">
        <f t="shared" si="1"/>
        <v>1.7165617125452449E-3</v>
      </c>
      <c r="E29" s="229">
        <f t="shared" si="2"/>
        <v>2.1309655009441922E-3</v>
      </c>
      <c r="F29" s="87">
        <f t="shared" si="17"/>
        <v>0.41922005571030646</v>
      </c>
      <c r="G29" s="83">
        <f t="shared" si="18"/>
        <v>0.24141502479656668</v>
      </c>
      <c r="I29" s="25">
        <v>10.257999999999999</v>
      </c>
      <c r="J29" s="223">
        <v>18.523999999999997</v>
      </c>
      <c r="K29" s="4">
        <f t="shared" si="5"/>
        <v>4.4464306535836962E-3</v>
      </c>
      <c r="L29" s="229">
        <f t="shared" si="6"/>
        <v>8.0633155705914453E-3</v>
      </c>
      <c r="M29" s="87">
        <f t="shared" si="19"/>
        <v>0.80581009943458759</v>
      </c>
      <c r="N29" s="83">
        <f t="shared" si="20"/>
        <v>0.81343558435857832</v>
      </c>
      <c r="P29" s="49">
        <f t="shared" si="21"/>
        <v>14.286908077994427</v>
      </c>
      <c r="Q29" s="254">
        <f t="shared" si="22"/>
        <v>18.178606476938171</v>
      </c>
      <c r="R29" s="92">
        <f t="shared" si="23"/>
        <v>0.27239612501867894</v>
      </c>
    </row>
    <row r="30" spans="1:18" ht="20.100000000000001" customHeight="1" x14ac:dyDescent="0.25">
      <c r="A30" s="14" t="s">
        <v>153</v>
      </c>
      <c r="B30" s="25">
        <v>5.55</v>
      </c>
      <c r="C30" s="223">
        <v>17.089999999999996</v>
      </c>
      <c r="D30" s="4">
        <f t="shared" si="1"/>
        <v>1.3268687332348341E-3</v>
      </c>
      <c r="E30" s="229">
        <f t="shared" si="2"/>
        <v>3.5739156438799055E-3</v>
      </c>
      <c r="F30" s="87">
        <f t="shared" si="17"/>
        <v>2.0792792792792785</v>
      </c>
      <c r="G30" s="83">
        <f t="shared" si="18"/>
        <v>1.6934960138572961</v>
      </c>
      <c r="I30" s="25">
        <v>2.5110000000000001</v>
      </c>
      <c r="J30" s="223">
        <v>16.366</v>
      </c>
      <c r="K30" s="4">
        <f t="shared" si="5"/>
        <v>1.0884175639645803E-3</v>
      </c>
      <c r="L30" s="229">
        <f t="shared" si="6"/>
        <v>7.123959329966509E-3</v>
      </c>
      <c r="M30" s="87">
        <f t="shared" si="19"/>
        <v>5.5177220230983668</v>
      </c>
      <c r="N30" s="83">
        <f t="shared" si="20"/>
        <v>5.5452447349502156</v>
      </c>
      <c r="P30" s="49">
        <f t="shared" si="21"/>
        <v>4.5243243243243247</v>
      </c>
      <c r="Q30" s="254">
        <f t="shared" si="22"/>
        <v>9.5763604447045072</v>
      </c>
      <c r="R30" s="92">
        <f t="shared" si="23"/>
        <v>1.1166388079693352</v>
      </c>
    </row>
    <row r="31" spans="1:18" ht="20.100000000000001" customHeight="1" x14ac:dyDescent="0.25">
      <c r="A31" s="14" t="s">
        <v>180</v>
      </c>
      <c r="B31" s="25">
        <v>0.68</v>
      </c>
      <c r="C31" s="223">
        <v>80.059999999999988</v>
      </c>
      <c r="D31" s="4">
        <f t="shared" si="1"/>
        <v>1.6257130425219589E-4</v>
      </c>
      <c r="E31" s="229">
        <f t="shared" si="2"/>
        <v>1.6742404122236702E-2</v>
      </c>
      <c r="F31" s="87">
        <f t="shared" si="17"/>
        <v>116.73529411764703</v>
      </c>
      <c r="G31" s="83">
        <f t="shared" si="18"/>
        <v>101.98498987413123</v>
      </c>
      <c r="I31" s="25">
        <v>0.23300000000000001</v>
      </c>
      <c r="J31" s="223">
        <v>15.661000000000001</v>
      </c>
      <c r="K31" s="4">
        <f t="shared" si="5"/>
        <v>1.0099613397202197E-4</v>
      </c>
      <c r="L31" s="229">
        <f t="shared" si="6"/>
        <v>6.817079742551968E-3</v>
      </c>
      <c r="M31" s="87">
        <f t="shared" si="19"/>
        <v>66.214592274678111</v>
      </c>
      <c r="N31" s="83">
        <f t="shared" si="20"/>
        <v>66.498422706362618</v>
      </c>
      <c r="P31" s="49">
        <f t="shared" si="21"/>
        <v>3.4264705882352944</v>
      </c>
      <c r="Q31" s="254">
        <f t="shared" si="22"/>
        <v>1.956157881588809</v>
      </c>
      <c r="R31" s="92">
        <f t="shared" si="23"/>
        <v>-0.42910413756206439</v>
      </c>
    </row>
    <row r="32" spans="1:18" ht="20.100000000000001" customHeight="1" thickBot="1" x14ac:dyDescent="0.3">
      <c r="A32" s="14" t="s">
        <v>18</v>
      </c>
      <c r="B32" s="25">
        <f>B33-SUM(B7:B31)</f>
        <v>556.52</v>
      </c>
      <c r="C32" s="223">
        <f>C33-SUM(C7:C31)</f>
        <v>434.57999999999811</v>
      </c>
      <c r="D32" s="4">
        <f t="shared" si="1"/>
        <v>0.13305026800357656</v>
      </c>
      <c r="E32" s="229">
        <f t="shared" si="2"/>
        <v>9.0880764219855054E-2</v>
      </c>
      <c r="F32" s="87">
        <f t="shared" si="3"/>
        <v>-0.21911162222382283</v>
      </c>
      <c r="G32" s="83">
        <f t="shared" si="4"/>
        <v>-0.3169441476253767</v>
      </c>
      <c r="I32" s="25">
        <f>I33-SUM(I7:I31)</f>
        <v>187.32799999999861</v>
      </c>
      <c r="J32" s="223">
        <f>J33-SUM(J7:J31)</f>
        <v>181.84400000000051</v>
      </c>
      <c r="K32" s="4">
        <f t="shared" si="5"/>
        <v>8.1199157874295241E-2</v>
      </c>
      <c r="L32" s="229">
        <f t="shared" si="6"/>
        <v>7.915491020398592E-2</v>
      </c>
      <c r="M32" s="87">
        <f t="shared" si="7"/>
        <v>-2.9274854800126759E-2</v>
      </c>
      <c r="N32" s="83">
        <f t="shared" si="8"/>
        <v>-2.5175725017666187E-2</v>
      </c>
      <c r="P32" s="49">
        <f t="shared" si="0"/>
        <v>3.3660605189390971</v>
      </c>
      <c r="Q32" s="254">
        <f t="shared" si="0"/>
        <v>4.1843619126513252</v>
      </c>
      <c r="R32" s="92">
        <f t="shared" si="9"/>
        <v>0.24310358922784234</v>
      </c>
    </row>
    <row r="33" spans="1:18" ht="26.25" customHeight="1" thickBot="1" x14ac:dyDescent="0.3">
      <c r="A33" s="18" t="s">
        <v>19</v>
      </c>
      <c r="B33" s="23">
        <v>4182.7800000000007</v>
      </c>
      <c r="C33" s="242">
        <v>4781.8699999999981</v>
      </c>
      <c r="D33" s="20">
        <f>SUM(D7:D32)</f>
        <v>0.99999999999999989</v>
      </c>
      <c r="E33" s="243">
        <f>SUM(E7:E32)</f>
        <v>0.99999999999999989</v>
      </c>
      <c r="F33" s="97">
        <f t="shared" si="3"/>
        <v>0.14322770980065824</v>
      </c>
      <c r="G33" s="99">
        <v>0</v>
      </c>
      <c r="H33" s="2"/>
      <c r="I33" s="23">
        <v>2307.0189999999984</v>
      </c>
      <c r="J33" s="242">
        <v>2297.3179999999998</v>
      </c>
      <c r="K33" s="20">
        <f>SUM(K7:K32)</f>
        <v>1</v>
      </c>
      <c r="L33" s="243">
        <f>SUM(L7:L32)</f>
        <v>1.0000000000000002</v>
      </c>
      <c r="M33" s="97">
        <f t="shared" si="7"/>
        <v>-4.2049935436156635E-3</v>
      </c>
      <c r="N33" s="99">
        <f>K33-L33</f>
        <v>0</v>
      </c>
      <c r="P33" s="40">
        <f t="shared" si="0"/>
        <v>5.5155159965381824</v>
      </c>
      <c r="Q33" s="244">
        <f t="shared" si="0"/>
        <v>4.8042251253170845</v>
      </c>
      <c r="R33" s="98">
        <f t="shared" si="9"/>
        <v>-0.12896180006866811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175</v>
      </c>
      <c r="B39" s="59">
        <v>453.29000000000008</v>
      </c>
      <c r="C39" s="245">
        <v>588.96</v>
      </c>
      <c r="D39" s="4">
        <f t="shared" ref="D39:D55" si="24">B39/$B$56</f>
        <v>0.3240401180953198</v>
      </c>
      <c r="E39" s="247">
        <f t="shared" ref="E39:E55" si="25">C39/$C$56</f>
        <v>0.27141389051461545</v>
      </c>
      <c r="F39" s="87">
        <f>(C39-B39)/B39</f>
        <v>0.29930066844624842</v>
      </c>
      <c r="G39" s="101">
        <f>(E39-D39)/D39</f>
        <v>-0.16240651895214958</v>
      </c>
      <c r="I39" s="59">
        <v>581.37900000000002</v>
      </c>
      <c r="J39" s="245">
        <v>353.60699999999997</v>
      </c>
      <c r="K39" s="4">
        <f t="shared" ref="K39:K55" si="26">I39/$I$56</f>
        <v>0.59301453825510342</v>
      </c>
      <c r="L39" s="247">
        <f t="shared" ref="L39:L55" si="27">J39/$J$56</f>
        <v>0.31493881259017786</v>
      </c>
      <c r="M39" s="87">
        <f>(J39-I39)/I39</f>
        <v>-0.39177885682145391</v>
      </c>
      <c r="N39" s="101">
        <f>(L39-K39)/K39</f>
        <v>-0.46891890118434626</v>
      </c>
      <c r="P39" s="49">
        <f t="shared" ref="P39:Q56" si="28">(I39/B39)*10</f>
        <v>12.825762756734099</v>
      </c>
      <c r="Q39" s="253">
        <f t="shared" si="28"/>
        <v>6.0039221678891597</v>
      </c>
      <c r="R39" s="104">
        <f t="shared" si="9"/>
        <v>-0.53188576135662324</v>
      </c>
    </row>
    <row r="40" spans="1:18" ht="20.100000000000001" customHeight="1" x14ac:dyDescent="0.25">
      <c r="A40" s="57" t="s">
        <v>167</v>
      </c>
      <c r="B40" s="25">
        <v>491.55000000000013</v>
      </c>
      <c r="C40" s="223">
        <v>619.72</v>
      </c>
      <c r="D40" s="4">
        <f t="shared" si="24"/>
        <v>0.35139076540350428</v>
      </c>
      <c r="E40" s="229">
        <f t="shared" si="25"/>
        <v>0.28558920169403268</v>
      </c>
      <c r="F40" s="87">
        <f t="shared" ref="F40:F56" si="29">(C40-B40)/B40</f>
        <v>0.26074661784152148</v>
      </c>
      <c r="G40" s="83">
        <f t="shared" ref="G40:G41" si="30">(E40-D40)/D40</f>
        <v>-0.18726036705577975</v>
      </c>
      <c r="I40" s="25">
        <v>194.53899999999999</v>
      </c>
      <c r="J40" s="223">
        <v>196.05900000000003</v>
      </c>
      <c r="K40" s="4">
        <f t="shared" si="26"/>
        <v>0.19843244296338458</v>
      </c>
      <c r="L40" s="229">
        <f t="shared" si="27"/>
        <v>0.17461924865067066</v>
      </c>
      <c r="M40" s="87">
        <f t="shared" ref="M40:M56" si="31">(J40-I40)/I40</f>
        <v>7.8133433398960561E-3</v>
      </c>
      <c r="N40" s="83">
        <f t="shared" ref="N40:N41" si="32">(L40-K40)/K40</f>
        <v>-0.12000655717930163</v>
      </c>
      <c r="P40" s="49">
        <f t="shared" si="28"/>
        <v>3.9576645305665736</v>
      </c>
      <c r="Q40" s="254">
        <f t="shared" si="28"/>
        <v>3.1636706899890275</v>
      </c>
      <c r="R40" s="92">
        <f t="shared" si="9"/>
        <v>-0.20062181482165167</v>
      </c>
    </row>
    <row r="41" spans="1:18" ht="20.100000000000001" customHeight="1" x14ac:dyDescent="0.25">
      <c r="A41" s="57" t="s">
        <v>171</v>
      </c>
      <c r="B41" s="25">
        <v>36.340000000000003</v>
      </c>
      <c r="C41" s="223">
        <v>88.830000000000013</v>
      </c>
      <c r="D41" s="4">
        <f t="shared" si="24"/>
        <v>2.5978110903800922E-2</v>
      </c>
      <c r="E41" s="229">
        <f t="shared" si="25"/>
        <v>4.0936049807140197E-2</v>
      </c>
      <c r="F41" s="87">
        <f t="shared" si="29"/>
        <v>1.4444138690148598</v>
      </c>
      <c r="G41" s="83">
        <f t="shared" si="30"/>
        <v>0.57579009338784304</v>
      </c>
      <c r="I41" s="25">
        <v>18.902000000000001</v>
      </c>
      <c r="J41" s="223">
        <v>137.79700000000003</v>
      </c>
      <c r="K41" s="4">
        <f t="shared" si="26"/>
        <v>1.9280298741609116E-2</v>
      </c>
      <c r="L41" s="229">
        <f t="shared" si="27"/>
        <v>0.12272840627727605</v>
      </c>
      <c r="M41" s="87">
        <f t="shared" si="31"/>
        <v>6.2900751243254689</v>
      </c>
      <c r="N41" s="83">
        <f t="shared" si="32"/>
        <v>5.3654826059522591</v>
      </c>
      <c r="P41" s="49">
        <f t="shared" si="28"/>
        <v>5.2014309301045678</v>
      </c>
      <c r="Q41" s="254">
        <f t="shared" si="28"/>
        <v>15.512439491162898</v>
      </c>
      <c r="R41" s="92">
        <f t="shared" si="9"/>
        <v>1.9823407634581511</v>
      </c>
    </row>
    <row r="42" spans="1:18" ht="20.100000000000001" customHeight="1" x14ac:dyDescent="0.25">
      <c r="A42" s="57" t="s">
        <v>174</v>
      </c>
      <c r="B42" s="25">
        <v>36.049999999999997</v>
      </c>
      <c r="C42" s="223">
        <v>78.809999999999988</v>
      </c>
      <c r="D42" s="4">
        <f t="shared" si="24"/>
        <v>2.5770800717722153E-2</v>
      </c>
      <c r="E42" s="229">
        <f t="shared" si="25"/>
        <v>3.6318474448955515E-2</v>
      </c>
      <c r="F42" s="87">
        <f t="shared" ref="F42:F44" si="33">(C42-B42)/B42</f>
        <v>1.1861303744798888</v>
      </c>
      <c r="G42" s="83">
        <f t="shared" ref="G42:G44" si="34">(E42-D42)/D42</f>
        <v>0.40928777676589234</v>
      </c>
      <c r="I42" s="25">
        <v>25.477000000000004</v>
      </c>
      <c r="J42" s="223">
        <v>116.38800000000001</v>
      </c>
      <c r="K42" s="4">
        <f t="shared" si="26"/>
        <v>2.5986888744046952E-2</v>
      </c>
      <c r="L42" s="229">
        <f t="shared" si="27"/>
        <v>0.10366055683214875</v>
      </c>
      <c r="M42" s="87">
        <f t="shared" ref="M42:M54" si="35">(J42-I42)/I42</f>
        <v>3.5683557718726688</v>
      </c>
      <c r="N42" s="83">
        <f t="shared" ref="N42:N54" si="36">(L42-K42)/K42</f>
        <v>2.9889560406070235</v>
      </c>
      <c r="P42" s="49">
        <f t="shared" ref="P42:P54" si="37">(I42/B42)*10</f>
        <v>7.0671289875173384</v>
      </c>
      <c r="Q42" s="254">
        <f t="shared" ref="Q42:Q54" si="38">(J42/C42)*10</f>
        <v>14.76817662733156</v>
      </c>
      <c r="R42" s="92">
        <f t="shared" ref="R42:R54" si="39">(Q42-P42)/P42</f>
        <v>1.0896996012689979</v>
      </c>
    </row>
    <row r="43" spans="1:18" ht="20.100000000000001" customHeight="1" x14ac:dyDescent="0.25">
      <c r="A43" s="57" t="s">
        <v>173</v>
      </c>
      <c r="B43" s="25">
        <v>3.14</v>
      </c>
      <c r="C43" s="223">
        <v>261.57</v>
      </c>
      <c r="D43" s="4">
        <f t="shared" si="24"/>
        <v>2.2446689113355773E-3</v>
      </c>
      <c r="E43" s="229">
        <f t="shared" si="25"/>
        <v>0.12054083697009636</v>
      </c>
      <c r="F43" s="87">
        <f t="shared" si="33"/>
        <v>82.302547770700642</v>
      </c>
      <c r="G43" s="83">
        <f t="shared" si="34"/>
        <v>52.700942870177947</v>
      </c>
      <c r="I43" s="25">
        <v>0.46400000000000002</v>
      </c>
      <c r="J43" s="223">
        <v>95.942999999999998</v>
      </c>
      <c r="K43" s="4">
        <f t="shared" si="26"/>
        <v>4.7328635150283726E-4</v>
      </c>
      <c r="L43" s="229">
        <f t="shared" si="27"/>
        <v>8.5451290546678757E-2</v>
      </c>
      <c r="M43" s="87">
        <f t="shared" si="35"/>
        <v>205.77370689655172</v>
      </c>
      <c r="N43" s="83">
        <f t="shared" si="36"/>
        <v>179.54881632513437</v>
      </c>
      <c r="P43" s="49">
        <f t="shared" si="37"/>
        <v>1.4777070063694266</v>
      </c>
      <c r="Q43" s="254">
        <f t="shared" si="38"/>
        <v>3.6679665099208627</v>
      </c>
      <c r="R43" s="92">
        <f t="shared" si="39"/>
        <v>1.4822014743861014</v>
      </c>
    </row>
    <row r="44" spans="1:18" ht="20.100000000000001" customHeight="1" x14ac:dyDescent="0.25">
      <c r="A44" s="57" t="s">
        <v>168</v>
      </c>
      <c r="B44" s="25">
        <v>60.26</v>
      </c>
      <c r="C44" s="223">
        <v>117.53</v>
      </c>
      <c r="D44" s="4">
        <f t="shared" si="24"/>
        <v>4.3077626941745828E-2</v>
      </c>
      <c r="E44" s="229">
        <f t="shared" si="25"/>
        <v>5.4162039106531432E-2</v>
      </c>
      <c r="F44" s="87">
        <f t="shared" si="33"/>
        <v>0.95038167938931306</v>
      </c>
      <c r="G44" s="83">
        <f t="shared" si="34"/>
        <v>0.25731250655415933</v>
      </c>
      <c r="I44" s="25">
        <v>55.745000000000005</v>
      </c>
      <c r="J44" s="223">
        <v>64.821000000000012</v>
      </c>
      <c r="K44" s="4">
        <f t="shared" si="26"/>
        <v>5.6860663070098412E-2</v>
      </c>
      <c r="L44" s="229">
        <f t="shared" si="27"/>
        <v>5.7732592315502596E-2</v>
      </c>
      <c r="M44" s="87">
        <f t="shared" si="35"/>
        <v>0.16281280832361658</v>
      </c>
      <c r="N44" s="83">
        <f t="shared" si="36"/>
        <v>1.5334489580771511E-2</v>
      </c>
      <c r="P44" s="49">
        <f t="shared" si="37"/>
        <v>9.2507467640225709</v>
      </c>
      <c r="Q44" s="254">
        <f t="shared" si="38"/>
        <v>5.5152726963328522</v>
      </c>
      <c r="R44" s="92">
        <f t="shared" si="39"/>
        <v>-0.40380243487125733</v>
      </c>
    </row>
    <row r="45" spans="1:18" ht="20.100000000000001" customHeight="1" x14ac:dyDescent="0.25">
      <c r="A45" s="57" t="s">
        <v>170</v>
      </c>
      <c r="B45" s="25">
        <v>112.57000000000001</v>
      </c>
      <c r="C45" s="223">
        <v>82.240000000000009</v>
      </c>
      <c r="D45" s="4">
        <f t="shared" si="24"/>
        <v>8.0472095334091068E-2</v>
      </c>
      <c r="E45" s="229">
        <f t="shared" si="25"/>
        <v>3.789914146278521E-2</v>
      </c>
      <c r="F45" s="87">
        <f t="shared" ref="F43:F53" si="40">(C45-B45)/B45</f>
        <v>-0.26943235320245179</v>
      </c>
      <c r="G45" s="83">
        <f t="shared" ref="G43:G53" si="41">(E45-D45)/D45</f>
        <v>-0.52903995719955266</v>
      </c>
      <c r="I45" s="25">
        <v>36.125999999999998</v>
      </c>
      <c r="J45" s="223">
        <v>37.728000000000002</v>
      </c>
      <c r="K45" s="4">
        <f t="shared" si="26"/>
        <v>3.6849014513774779E-2</v>
      </c>
      <c r="L45" s="229">
        <f t="shared" si="27"/>
        <v>3.3602308555549611E-2</v>
      </c>
      <c r="M45" s="87">
        <f t="shared" si="35"/>
        <v>4.4344793223717101E-2</v>
      </c>
      <c r="N45" s="83">
        <f t="shared" si="36"/>
        <v>-8.8108352450280467E-2</v>
      </c>
      <c r="P45" s="49">
        <f t="shared" si="37"/>
        <v>3.209203162476681</v>
      </c>
      <c r="Q45" s="254">
        <f t="shared" si="38"/>
        <v>4.5875486381322954</v>
      </c>
      <c r="R45" s="92">
        <f t="shared" si="39"/>
        <v>0.42949773070517777</v>
      </c>
    </row>
    <row r="46" spans="1:18" ht="20.100000000000001" customHeight="1" x14ac:dyDescent="0.25">
      <c r="A46" s="57" t="s">
        <v>182</v>
      </c>
      <c r="B46" s="25">
        <v>17.420000000000002</v>
      </c>
      <c r="C46" s="223">
        <v>88.73</v>
      </c>
      <c r="D46" s="4">
        <f t="shared" si="24"/>
        <v>1.2452908418938142E-2</v>
      </c>
      <c r="E46" s="229">
        <f t="shared" si="25"/>
        <v>4.0889966220731169E-2</v>
      </c>
      <c r="F46" s="87">
        <f t="shared" si="40"/>
        <v>4.0935706084959813</v>
      </c>
      <c r="G46" s="83">
        <f t="shared" si="41"/>
        <v>2.283567568725271</v>
      </c>
      <c r="I46" s="25">
        <v>6.4969999999999999</v>
      </c>
      <c r="J46" s="223">
        <v>28.585999999999999</v>
      </c>
      <c r="K46" s="4">
        <f t="shared" si="26"/>
        <v>6.6270289347283044E-3</v>
      </c>
      <c r="L46" s="229">
        <f t="shared" si="27"/>
        <v>2.5460018881704335E-2</v>
      </c>
      <c r="M46" s="87">
        <f t="shared" si="35"/>
        <v>3.3998768662459593</v>
      </c>
      <c r="N46" s="83">
        <f t="shared" si="36"/>
        <v>2.8418451364054813</v>
      </c>
      <c r="P46" s="49">
        <f t="shared" si="37"/>
        <v>3.7296211251435132</v>
      </c>
      <c r="Q46" s="254">
        <f t="shared" si="38"/>
        <v>3.2216837597204999</v>
      </c>
      <c r="R46" s="92">
        <f t="shared" si="39"/>
        <v>-0.13619007088916255</v>
      </c>
    </row>
    <row r="47" spans="1:18" ht="20.100000000000001" customHeight="1" x14ac:dyDescent="0.25">
      <c r="A47" s="57" t="s">
        <v>169</v>
      </c>
      <c r="B47" s="25">
        <v>41.9</v>
      </c>
      <c r="C47" s="223">
        <v>77.92</v>
      </c>
      <c r="D47" s="4">
        <f t="shared" si="24"/>
        <v>2.9952747574828246E-2</v>
      </c>
      <c r="E47" s="229">
        <f t="shared" si="25"/>
        <v>3.5908330529915163E-2</v>
      </c>
      <c r="F47" s="87">
        <f t="shared" si="40"/>
        <v>0.85966587112171844</v>
      </c>
      <c r="G47" s="83">
        <f t="shared" si="41"/>
        <v>0.1988326092692706</v>
      </c>
      <c r="I47" s="25">
        <v>14.510000000000002</v>
      </c>
      <c r="J47" s="223">
        <v>27.570999999999998</v>
      </c>
      <c r="K47" s="4">
        <f t="shared" si="26"/>
        <v>1.4800398621349501E-2</v>
      </c>
      <c r="L47" s="229">
        <f t="shared" si="27"/>
        <v>2.4556012754056888E-2</v>
      </c>
      <c r="M47" s="87">
        <f t="shared" si="35"/>
        <v>0.90013783597518915</v>
      </c>
      <c r="N47" s="83">
        <f t="shared" si="36"/>
        <v>0.65914536373601207</v>
      </c>
      <c r="P47" s="49">
        <f t="shared" si="37"/>
        <v>3.4630071599045351</v>
      </c>
      <c r="Q47" s="254">
        <f t="shared" si="38"/>
        <v>3.5383726899383983</v>
      </c>
      <c r="R47" s="92">
        <f t="shared" si="39"/>
        <v>2.176303038193567E-2</v>
      </c>
    </row>
    <row r="48" spans="1:18" ht="20.100000000000001" customHeight="1" x14ac:dyDescent="0.25">
      <c r="A48" s="57" t="s">
        <v>176</v>
      </c>
      <c r="B48" s="25">
        <v>54.44</v>
      </c>
      <c r="C48" s="223">
        <v>61.400000000000006</v>
      </c>
      <c r="D48" s="4">
        <f t="shared" si="24"/>
        <v>3.8917125965958227E-2</v>
      </c>
      <c r="E48" s="229">
        <f t="shared" si="25"/>
        <v>2.8295322055143624E-2</v>
      </c>
      <c r="F48" s="87">
        <f t="shared" si="40"/>
        <v>0.12784717119764893</v>
      </c>
      <c r="G48" s="83">
        <f t="shared" si="41"/>
        <v>-0.27293392426012542</v>
      </c>
      <c r="I48" s="25">
        <v>16.468</v>
      </c>
      <c r="J48" s="223">
        <v>20.552</v>
      </c>
      <c r="K48" s="4">
        <f t="shared" si="26"/>
        <v>1.6797585423596387E-2</v>
      </c>
      <c r="L48" s="229">
        <f t="shared" si="27"/>
        <v>1.8304565453606224E-2</v>
      </c>
      <c r="M48" s="87">
        <f t="shared" si="35"/>
        <v>0.24799611367500604</v>
      </c>
      <c r="N48" s="83">
        <f t="shared" si="36"/>
        <v>8.9714086400352999E-2</v>
      </c>
      <c r="P48" s="49">
        <f t="shared" si="37"/>
        <v>3.0249816311535636</v>
      </c>
      <c r="Q48" s="254">
        <f t="shared" si="38"/>
        <v>3.3472312703583058</v>
      </c>
      <c r="R48" s="92">
        <f t="shared" si="39"/>
        <v>0.10652945323236682</v>
      </c>
    </row>
    <row r="49" spans="1:18" ht="20.100000000000001" customHeight="1" x14ac:dyDescent="0.25">
      <c r="A49" s="57" t="s">
        <v>181</v>
      </c>
      <c r="B49" s="25">
        <v>8.6000000000000014</v>
      </c>
      <c r="C49" s="223">
        <v>32.910000000000004</v>
      </c>
      <c r="D49" s="4">
        <f t="shared" si="24"/>
        <v>6.147819311301264E-3</v>
      </c>
      <c r="E49" s="229">
        <f t="shared" si="25"/>
        <v>1.5166108287211348E-2</v>
      </c>
      <c r="F49" s="87">
        <f t="shared" si="40"/>
        <v>2.8267441860465112</v>
      </c>
      <c r="G49" s="83">
        <f t="shared" si="41"/>
        <v>1.4669085929920165</v>
      </c>
      <c r="I49" s="25">
        <v>3.13</v>
      </c>
      <c r="J49" s="223">
        <v>13.34</v>
      </c>
      <c r="K49" s="4">
        <f t="shared" si="26"/>
        <v>3.1926428452669839E-3</v>
      </c>
      <c r="L49" s="229">
        <f t="shared" si="27"/>
        <v>1.1881223391937866E-2</v>
      </c>
      <c r="M49" s="87">
        <f t="shared" si="35"/>
        <v>3.261980830670927</v>
      </c>
      <c r="N49" s="83">
        <f t="shared" si="36"/>
        <v>2.7214383091899843</v>
      </c>
      <c r="P49" s="49">
        <f t="shared" si="37"/>
        <v>3.6395348837209296</v>
      </c>
      <c r="Q49" s="254">
        <f t="shared" si="38"/>
        <v>4.0534791856578547</v>
      </c>
      <c r="R49" s="92">
        <f t="shared" si="39"/>
        <v>0.11373549510088041</v>
      </c>
    </row>
    <row r="50" spans="1:18" ht="20.100000000000001" customHeight="1" x14ac:dyDescent="0.25">
      <c r="A50" s="57" t="s">
        <v>185</v>
      </c>
      <c r="B50" s="25">
        <v>6.0600000000000005</v>
      </c>
      <c r="C50" s="223">
        <v>19.820000000000004</v>
      </c>
      <c r="D50" s="4">
        <f t="shared" si="24"/>
        <v>4.3320680263355419E-3</v>
      </c>
      <c r="E50" s="229">
        <f t="shared" si="25"/>
        <v>9.1337668262694901E-3</v>
      </c>
      <c r="F50" s="87">
        <f t="shared" si="40"/>
        <v>2.270627062706271</v>
      </c>
      <c r="G50" s="83">
        <f t="shared" si="41"/>
        <v>1.1084079868421786</v>
      </c>
      <c r="I50" s="25">
        <v>3</v>
      </c>
      <c r="J50" s="223">
        <v>9.2210000000000019</v>
      </c>
      <c r="K50" s="4">
        <f t="shared" si="26"/>
        <v>3.0600410657511028E-3</v>
      </c>
      <c r="L50" s="229">
        <f t="shared" si="27"/>
        <v>8.2126507419084775E-3</v>
      </c>
      <c r="M50" s="87">
        <f t="shared" si="35"/>
        <v>2.0736666666666674</v>
      </c>
      <c r="N50" s="83">
        <f t="shared" si="36"/>
        <v>1.6838367739004967</v>
      </c>
      <c r="P50" s="49">
        <f t="shared" si="37"/>
        <v>4.9504950495049496</v>
      </c>
      <c r="Q50" s="254">
        <f t="shared" si="38"/>
        <v>4.6523713420787081</v>
      </c>
      <c r="R50" s="92">
        <f t="shared" si="39"/>
        <v>-6.0220988900100796E-2</v>
      </c>
    </row>
    <row r="51" spans="1:18" ht="20.100000000000001" customHeight="1" x14ac:dyDescent="0.25">
      <c r="A51" s="57" t="s">
        <v>188</v>
      </c>
      <c r="B51" s="25">
        <v>18.899999999999999</v>
      </c>
      <c r="C51" s="223">
        <v>20.52</v>
      </c>
      <c r="D51" s="4">
        <f t="shared" si="24"/>
        <v>1.3510905230650449E-2</v>
      </c>
      <c r="E51" s="229">
        <f t="shared" si="25"/>
        <v>9.4563519311326883E-3</v>
      </c>
      <c r="F51" s="87">
        <f t="shared" si="40"/>
        <v>8.5714285714285771E-2</v>
      </c>
      <c r="G51" s="83">
        <f t="shared" si="41"/>
        <v>-0.30009486635430749</v>
      </c>
      <c r="I51" s="25">
        <v>6.7460000000000004</v>
      </c>
      <c r="J51" s="223">
        <v>7.5010000000000003</v>
      </c>
      <c r="K51" s="4">
        <f t="shared" si="26"/>
        <v>6.8810123431856463E-3</v>
      </c>
      <c r="L51" s="229">
        <f t="shared" si="27"/>
        <v>6.6807388802793055E-3</v>
      </c>
      <c r="M51" s="87">
        <f t="shared" si="35"/>
        <v>0.11191817373258225</v>
      </c>
      <c r="N51" s="83">
        <f t="shared" si="36"/>
        <v>-2.9105232328884595E-2</v>
      </c>
      <c r="P51" s="49">
        <f t="shared" si="37"/>
        <v>3.5693121693121697</v>
      </c>
      <c r="Q51" s="254">
        <f t="shared" si="38"/>
        <v>3.655458089668616</v>
      </c>
      <c r="R51" s="92">
        <f t="shared" si="39"/>
        <v>2.4135160016851988E-2</v>
      </c>
    </row>
    <row r="52" spans="1:18" ht="20.100000000000001" customHeight="1" x14ac:dyDescent="0.25">
      <c r="A52" s="57" t="s">
        <v>190</v>
      </c>
      <c r="B52" s="25">
        <v>4.4399999999999995</v>
      </c>
      <c r="C52" s="223">
        <v>10.8</v>
      </c>
      <c r="D52" s="4">
        <f t="shared" si="24"/>
        <v>3.1739904351369306E-3</v>
      </c>
      <c r="E52" s="229">
        <f t="shared" si="25"/>
        <v>4.9770273321751001E-3</v>
      </c>
      <c r="F52" s="87">
        <f t="shared" si="40"/>
        <v>1.4324324324324329</v>
      </c>
      <c r="G52" s="83">
        <f t="shared" si="41"/>
        <v>0.56806626670265437</v>
      </c>
      <c r="I52" s="25">
        <v>1.4239999999999999</v>
      </c>
      <c r="J52" s="223">
        <v>4.4690000000000003</v>
      </c>
      <c r="K52" s="4">
        <f t="shared" si="26"/>
        <v>1.4524994925431899E-3</v>
      </c>
      <c r="L52" s="229">
        <f t="shared" si="27"/>
        <v>3.9802989009423036E-3</v>
      </c>
      <c r="M52" s="87">
        <f t="shared" si="35"/>
        <v>2.1383426966292141</v>
      </c>
      <c r="N52" s="83">
        <f t="shared" si="36"/>
        <v>1.7403100113812604</v>
      </c>
      <c r="P52" s="49">
        <f t="shared" si="37"/>
        <v>3.2072072072072073</v>
      </c>
      <c r="Q52" s="254">
        <f t="shared" si="38"/>
        <v>4.1379629629629626</v>
      </c>
      <c r="R52" s="92">
        <f t="shared" si="39"/>
        <v>0.29020755305867652</v>
      </c>
    </row>
    <row r="53" spans="1:18" ht="20.100000000000001" customHeight="1" x14ac:dyDescent="0.25">
      <c r="A53" s="57" t="s">
        <v>189</v>
      </c>
      <c r="B53" s="25">
        <v>0.04</v>
      </c>
      <c r="C53" s="223">
        <v>3.3000000000000003</v>
      </c>
      <c r="D53" s="4">
        <f t="shared" si="24"/>
        <v>2.8594508424657038E-5</v>
      </c>
      <c r="E53" s="229">
        <f t="shared" si="25"/>
        <v>1.5207583514979472E-3</v>
      </c>
      <c r="F53" s="87">
        <f t="shared" si="40"/>
        <v>81.5</v>
      </c>
      <c r="G53" s="83">
        <f t="shared" si="41"/>
        <v>52.183580878998349</v>
      </c>
      <c r="I53" s="25">
        <v>2.5999999999999999E-2</v>
      </c>
      <c r="J53" s="223">
        <v>2.3490000000000002</v>
      </c>
      <c r="K53" s="4">
        <f t="shared" si="26"/>
        <v>2.6520355903176224E-5</v>
      </c>
      <c r="L53" s="229">
        <f t="shared" si="27"/>
        <v>2.0921284668412332E-3</v>
      </c>
      <c r="M53" s="87">
        <f t="shared" si="35"/>
        <v>89.346153846153868</v>
      </c>
      <c r="N53" s="83">
        <f t="shared" si="36"/>
        <v>77.887646699743883</v>
      </c>
      <c r="P53" s="49">
        <f t="shared" si="37"/>
        <v>6.4999999999999991</v>
      </c>
      <c r="Q53" s="254">
        <f t="shared" si="38"/>
        <v>7.1181818181818182</v>
      </c>
      <c r="R53" s="92">
        <f t="shared" si="39"/>
        <v>9.5104895104895254E-2</v>
      </c>
    </row>
    <row r="54" spans="1:18" ht="20.100000000000001" customHeight="1" x14ac:dyDescent="0.25">
      <c r="A54" s="57" t="s">
        <v>187</v>
      </c>
      <c r="B54" s="25">
        <v>8.9499999999999993</v>
      </c>
      <c r="C54" s="223">
        <v>6.5299999999999994</v>
      </c>
      <c r="D54" s="4">
        <f t="shared" si="24"/>
        <v>6.3980212600170117E-3</v>
      </c>
      <c r="E54" s="229">
        <f t="shared" si="25"/>
        <v>3.0092581925095737E-3</v>
      </c>
      <c r="F54" s="87">
        <f t="shared" ref="F54:F55" si="42">(C54-B54)/B54</f>
        <v>-0.27039106145251396</v>
      </c>
      <c r="G54" s="83">
        <f t="shared" ref="G54:G55" si="43">(E54-D54)/D54</f>
        <v>-0.52965798796023811</v>
      </c>
      <c r="I54" s="25">
        <v>3.62</v>
      </c>
      <c r="J54" s="223">
        <v>2.0110000000000001</v>
      </c>
      <c r="K54" s="4">
        <f t="shared" si="26"/>
        <v>3.6924495526729972E-3</v>
      </c>
      <c r="L54" s="229">
        <f t="shared" si="27"/>
        <v>1.7910899731024776E-3</v>
      </c>
      <c r="M54" s="87">
        <f t="shared" si="35"/>
        <v>-0.44447513812154693</v>
      </c>
      <c r="N54" s="83">
        <f t="shared" si="36"/>
        <v>-0.514931768856289</v>
      </c>
      <c r="P54" s="49">
        <f t="shared" si="37"/>
        <v>4.044692737430168</v>
      </c>
      <c r="Q54" s="254">
        <f t="shared" si="38"/>
        <v>3.0796324655436451</v>
      </c>
      <c r="R54" s="92">
        <f t="shared" si="39"/>
        <v>-0.23859915561835301</v>
      </c>
    </row>
    <row r="55" spans="1:18" ht="20.100000000000001" customHeight="1" thickBot="1" x14ac:dyDescent="0.3">
      <c r="A55" s="14" t="s">
        <v>18</v>
      </c>
      <c r="B55" s="25">
        <f>B56-SUM(B39:B54)</f>
        <v>44.920000000000073</v>
      </c>
      <c r="C55" s="223">
        <f>C56-SUM(C39:C54)</f>
        <v>10.3799999999992</v>
      </c>
      <c r="D55" s="4">
        <f t="shared" si="24"/>
        <v>3.2111632960889903E-2</v>
      </c>
      <c r="E55" s="229">
        <f t="shared" si="25"/>
        <v>4.7834762692568105E-3</v>
      </c>
      <c r="F55" s="87">
        <f t="shared" si="42"/>
        <v>-0.76892252894035662</v>
      </c>
      <c r="G55" s="83">
        <f t="shared" si="43"/>
        <v>-0.85103603186163701</v>
      </c>
      <c r="I55" s="25">
        <f>I56-SUM(I39:I54)</f>
        <v>12.326000000000022</v>
      </c>
      <c r="J55" s="223">
        <f>J56-SUM(J39:J54)</f>
        <v>4.8370000000006712</v>
      </c>
      <c r="K55" s="4">
        <f t="shared" si="26"/>
        <v>1.2572688725482719E-2</v>
      </c>
      <c r="L55" s="229">
        <f t="shared" si="27"/>
        <v>4.308056787617049E-3</v>
      </c>
      <c r="M55" s="87">
        <f t="shared" ref="M55" si="44">(J55-I55)/I55</f>
        <v>-0.60757747850067645</v>
      </c>
      <c r="N55" s="83">
        <f t="shared" ref="N55" si="45">(L55-K55)/K55</f>
        <v>-0.65734801189459624</v>
      </c>
      <c r="P55" s="49">
        <f t="shared" ref="P55" si="46">(I55/B55)*10</f>
        <v>2.743989314336599</v>
      </c>
      <c r="Q55" s="254">
        <f t="shared" ref="Q55" si="47">(J55/C55)*10</f>
        <v>4.6599229287100616</v>
      </c>
      <c r="R55" s="92">
        <f t="shared" ref="R55" si="48">(Q55-P55)/P55</f>
        <v>0.69822925488930654</v>
      </c>
    </row>
    <row r="56" spans="1:18" ht="26.25" customHeight="1" thickBot="1" x14ac:dyDescent="0.3">
      <c r="A56" s="18" t="s">
        <v>19</v>
      </c>
      <c r="B56" s="61">
        <v>1398.8700000000003</v>
      </c>
      <c r="C56" s="251">
        <v>2169.9699999999998</v>
      </c>
      <c r="D56" s="58">
        <f>SUM(D39:D55)</f>
        <v>0.99999999999999989</v>
      </c>
      <c r="E56" s="252">
        <f>SUM(E39:E55)</f>
        <v>0.99999999999999956</v>
      </c>
      <c r="F56" s="97">
        <f t="shared" si="29"/>
        <v>0.55123063615632562</v>
      </c>
      <c r="G56" s="99">
        <v>0</v>
      </c>
      <c r="H56" s="2"/>
      <c r="I56" s="61">
        <v>980.37899999999991</v>
      </c>
      <c r="J56" s="251">
        <v>1122.7800000000002</v>
      </c>
      <c r="K56" s="58">
        <f>SUM(K39:K55)</f>
        <v>1.0000000000000002</v>
      </c>
      <c r="L56" s="252">
        <f>SUM(L39:L55)</f>
        <v>1.0000000000000007</v>
      </c>
      <c r="M56" s="97">
        <f t="shared" si="31"/>
        <v>0.1452509692680079</v>
      </c>
      <c r="N56" s="99">
        <v>0</v>
      </c>
      <c r="O56" s="2"/>
      <c r="P56" s="40">
        <f t="shared" si="28"/>
        <v>7.0083638937142103</v>
      </c>
      <c r="Q56" s="244">
        <f t="shared" si="28"/>
        <v>5.1741729148329254</v>
      </c>
      <c r="R56" s="98">
        <f t="shared" si="9"/>
        <v>-0.26171457514162011</v>
      </c>
    </row>
    <row r="58" spans="1:18" ht="15.75" thickBot="1" x14ac:dyDescent="0.3"/>
    <row r="59" spans="1:18" x14ac:dyDescent="0.25">
      <c r="A59" s="427" t="s">
        <v>16</v>
      </c>
      <c r="B59" s="413" t="s">
        <v>1</v>
      </c>
      <c r="C59" s="408"/>
      <c r="D59" s="413" t="s">
        <v>13</v>
      </c>
      <c r="E59" s="408"/>
      <c r="F59" s="425" t="s">
        <v>139</v>
      </c>
      <c r="G59" s="426"/>
      <c r="I59" s="423" t="s">
        <v>20</v>
      </c>
      <c r="J59" s="424"/>
      <c r="K59" s="413" t="s">
        <v>13</v>
      </c>
      <c r="L59" s="414"/>
      <c r="M59" s="430" t="s">
        <v>139</v>
      </c>
      <c r="N59" s="426"/>
      <c r="P59" s="419" t="s">
        <v>23</v>
      </c>
      <c r="Q59" s="408"/>
      <c r="R59" s="208" t="s">
        <v>0</v>
      </c>
    </row>
    <row r="60" spans="1:18" x14ac:dyDescent="0.25">
      <c r="A60" s="428"/>
      <c r="B60" s="416" t="str">
        <f>B5</f>
        <v>jan.-abril</v>
      </c>
      <c r="C60" s="404"/>
      <c r="D60" s="416" t="str">
        <f>B5</f>
        <v>jan.-abril</v>
      </c>
      <c r="E60" s="404"/>
      <c r="F60" s="416" t="str">
        <f>B5</f>
        <v>jan.-abril</v>
      </c>
      <c r="G60" s="405"/>
      <c r="I60" s="418" t="str">
        <f>B5</f>
        <v>jan.-abril</v>
      </c>
      <c r="J60" s="404"/>
      <c r="K60" s="416" t="str">
        <f>B5</f>
        <v>jan.-abril</v>
      </c>
      <c r="L60" s="417"/>
      <c r="M60" s="404" t="str">
        <f>B5</f>
        <v>jan.-abril</v>
      </c>
      <c r="N60" s="405"/>
      <c r="P60" s="418" t="str">
        <f>B5</f>
        <v>jan.-abril</v>
      </c>
      <c r="Q60" s="417"/>
      <c r="R60" s="209" t="str">
        <f>R37</f>
        <v>2019/2018</v>
      </c>
    </row>
    <row r="61" spans="1:18" ht="19.5" customHeight="1" thickBot="1" x14ac:dyDescent="0.3">
      <c r="A61" s="429"/>
      <c r="B61" s="148">
        <f>B6</f>
        <v>2018</v>
      </c>
      <c r="C61" s="213">
        <f>C6</f>
        <v>2019</v>
      </c>
      <c r="D61" s="148">
        <f>B6</f>
        <v>2018</v>
      </c>
      <c r="E61" s="213">
        <f>C6</f>
        <v>2019</v>
      </c>
      <c r="F61" s="148" t="s">
        <v>1</v>
      </c>
      <c r="G61" s="212" t="s">
        <v>15</v>
      </c>
      <c r="I61" s="36">
        <f>B6</f>
        <v>2018</v>
      </c>
      <c r="J61" s="213">
        <f>C6</f>
        <v>2019</v>
      </c>
      <c r="K61" s="148">
        <f>B6</f>
        <v>2018</v>
      </c>
      <c r="L61" s="213">
        <f>C6</f>
        <v>2019</v>
      </c>
      <c r="M61" s="37">
        <v>1000</v>
      </c>
      <c r="N61" s="212" t="s">
        <v>15</v>
      </c>
      <c r="P61" s="36">
        <f>B6</f>
        <v>2018</v>
      </c>
      <c r="Q61" s="213">
        <f>C6</f>
        <v>2019</v>
      </c>
      <c r="R61" s="210" t="s">
        <v>24</v>
      </c>
    </row>
    <row r="62" spans="1:18" ht="20.100000000000001" customHeight="1" x14ac:dyDescent="0.25">
      <c r="A62" s="57" t="s">
        <v>140</v>
      </c>
      <c r="B62" s="59">
        <v>523.68000000000018</v>
      </c>
      <c r="C62" s="245">
        <v>556.7399999999999</v>
      </c>
      <c r="D62" s="4">
        <f>B62/$B$90</f>
        <v>0.18810952940289025</v>
      </c>
      <c r="E62" s="247">
        <f>C62/$C$90</f>
        <v>0.21315517439411924</v>
      </c>
      <c r="F62" s="100">
        <f t="shared" ref="F62:F65" si="49">(C62-B62)/B62</f>
        <v>6.3130155820347741E-2</v>
      </c>
      <c r="G62" s="101">
        <f t="shared" ref="G62:G65" si="50">(E62-D62)/D62</f>
        <v>0.13314394582098282</v>
      </c>
      <c r="I62" s="25">
        <v>213.79999999999998</v>
      </c>
      <c r="J62" s="245">
        <v>280.96700000000004</v>
      </c>
      <c r="K62" s="63">
        <f>I62/$I$90</f>
        <v>0.16115901827172396</v>
      </c>
      <c r="L62" s="247">
        <f>J62/$J$90</f>
        <v>0.23921490832991354</v>
      </c>
      <c r="M62" s="100">
        <f t="shared" ref="M62:M65" si="51">(J62-I62)/I62</f>
        <v>0.3141580916744624</v>
      </c>
      <c r="N62" s="101">
        <f t="shared" ref="N62:N65" si="52">(L62-K62)/K62</f>
        <v>0.48434081378295923</v>
      </c>
      <c r="P62" s="64">
        <f t="shared" ref="P62:Q90" si="53">(I62/B62)*10</f>
        <v>4.0826458906202241</v>
      </c>
      <c r="Q62" s="249">
        <f t="shared" si="53"/>
        <v>5.0466465495563471</v>
      </c>
      <c r="R62" s="104">
        <f t="shared" si="9"/>
        <v>0.23612154587075262</v>
      </c>
    </row>
    <row r="63" spans="1:18" ht="20.100000000000001" customHeight="1" x14ac:dyDescent="0.25">
      <c r="A63" s="57" t="s">
        <v>142</v>
      </c>
      <c r="B63" s="25">
        <v>191.31</v>
      </c>
      <c r="C63" s="223">
        <v>156.85000000000002</v>
      </c>
      <c r="D63" s="4">
        <f t="shared" ref="D63:D89" si="54">B63/$B$90</f>
        <v>6.8719893962089301E-2</v>
      </c>
      <c r="E63" s="229">
        <f t="shared" ref="E63:E89" si="55">C63/$C$90</f>
        <v>6.0052069374784668E-2</v>
      </c>
      <c r="F63" s="102">
        <f t="shared" si="49"/>
        <v>-0.18012649626261032</v>
      </c>
      <c r="G63" s="83">
        <f t="shared" si="50"/>
        <v>-0.12613268280196141</v>
      </c>
      <c r="I63" s="25">
        <v>195.57600000000002</v>
      </c>
      <c r="J63" s="223">
        <v>157.31400000000002</v>
      </c>
      <c r="K63" s="31">
        <f t="shared" ref="K63:K90" si="56">I63/$I$90</f>
        <v>0.1474220587348489</v>
      </c>
      <c r="L63" s="229">
        <f t="shared" ref="L63:L90" si="57">J63/$J$90</f>
        <v>0.13393691817548686</v>
      </c>
      <c r="M63" s="102">
        <f t="shared" si="51"/>
        <v>-0.19563750153393053</v>
      </c>
      <c r="N63" s="83">
        <f t="shared" si="52"/>
        <v>-9.1473017505583787E-2</v>
      </c>
      <c r="P63" s="62">
        <f t="shared" si="53"/>
        <v>10.222988866238044</v>
      </c>
      <c r="Q63" s="236">
        <f t="shared" si="53"/>
        <v>10.02958240357029</v>
      </c>
      <c r="R63" s="92">
        <f t="shared" si="9"/>
        <v>-1.8918778568417428E-2</v>
      </c>
    </row>
    <row r="64" spans="1:18" ht="20.100000000000001" customHeight="1" x14ac:dyDescent="0.25">
      <c r="A64" s="57" t="s">
        <v>143</v>
      </c>
      <c r="B64" s="25">
        <v>657.26999999999987</v>
      </c>
      <c r="C64" s="223">
        <v>331.92</v>
      </c>
      <c r="D64" s="4">
        <f t="shared" si="54"/>
        <v>0.23609599448258023</v>
      </c>
      <c r="E64" s="229">
        <f t="shared" si="55"/>
        <v>0.12707990351851148</v>
      </c>
      <c r="F64" s="102">
        <f t="shared" si="49"/>
        <v>-0.49500205395043123</v>
      </c>
      <c r="G64" s="83">
        <f t="shared" si="50"/>
        <v>-0.46174477124436025</v>
      </c>
      <c r="I64" s="25">
        <v>357.78400000000005</v>
      </c>
      <c r="J64" s="223">
        <v>153.78399999999999</v>
      </c>
      <c r="K64" s="31">
        <f t="shared" si="56"/>
        <v>0.26969185310257487</v>
      </c>
      <c r="L64" s="229">
        <f t="shared" si="57"/>
        <v>0.13093148114407535</v>
      </c>
      <c r="M64" s="102">
        <f t="shared" si="51"/>
        <v>-0.57017641929208696</v>
      </c>
      <c r="N64" s="83">
        <f t="shared" si="52"/>
        <v>-0.51451451114366165</v>
      </c>
      <c r="P64" s="62">
        <f t="shared" si="53"/>
        <v>5.4434859342431601</v>
      </c>
      <c r="Q64" s="236">
        <f t="shared" si="53"/>
        <v>4.6331646179802357</v>
      </c>
      <c r="R64" s="92">
        <f t="shared" si="9"/>
        <v>-0.14886073484005211</v>
      </c>
    </row>
    <row r="65" spans="1:18" ht="20.100000000000001" customHeight="1" x14ac:dyDescent="0.25">
      <c r="A65" s="57" t="s">
        <v>161</v>
      </c>
      <c r="B65" s="25">
        <v>76.5</v>
      </c>
      <c r="C65" s="223">
        <v>423</v>
      </c>
      <c r="D65" s="4">
        <f t="shared" si="54"/>
        <v>2.747933661648545E-2</v>
      </c>
      <c r="E65" s="229">
        <f t="shared" si="55"/>
        <v>0.16195107010222448</v>
      </c>
      <c r="F65" s="102">
        <f t="shared" si="49"/>
        <v>4.5294117647058822</v>
      </c>
      <c r="G65" s="83">
        <f t="shared" si="50"/>
        <v>4.8935582165788727</v>
      </c>
      <c r="I65" s="25">
        <v>13.5</v>
      </c>
      <c r="J65" s="223">
        <v>89.936999999999998</v>
      </c>
      <c r="K65" s="31">
        <f t="shared" si="56"/>
        <v>1.0176083941385753E-2</v>
      </c>
      <c r="L65" s="229">
        <f t="shared" si="57"/>
        <v>7.6572235210780729E-2</v>
      </c>
      <c r="M65" s="102">
        <f t="shared" si="51"/>
        <v>5.6619999999999999</v>
      </c>
      <c r="N65" s="83">
        <f t="shared" si="52"/>
        <v>6.5247251940763098</v>
      </c>
      <c r="P65" s="62">
        <f t="shared" si="53"/>
        <v>1.7647058823529413</v>
      </c>
      <c r="Q65" s="236">
        <f t="shared" si="53"/>
        <v>2.1261702127659574</v>
      </c>
      <c r="R65" s="92">
        <f t="shared" si="9"/>
        <v>0.20482978723404241</v>
      </c>
    </row>
    <row r="66" spans="1:18" ht="20.100000000000001" customHeight="1" x14ac:dyDescent="0.25">
      <c r="A66" s="57" t="s">
        <v>149</v>
      </c>
      <c r="B66" s="25">
        <v>14.590000000000002</v>
      </c>
      <c r="C66" s="223">
        <v>18.96</v>
      </c>
      <c r="D66" s="4">
        <f t="shared" si="54"/>
        <v>5.2408303429349375E-3</v>
      </c>
      <c r="E66" s="229">
        <f t="shared" si="55"/>
        <v>7.2590834258585727E-3</v>
      </c>
      <c r="F66" s="102">
        <f t="shared" ref="F66:F78" si="58">(C66-B66)/B66</f>
        <v>0.29952021932830697</v>
      </c>
      <c r="G66" s="83">
        <f t="shared" ref="G66:G78" si="59">(E66-D66)/D66</f>
        <v>0.38510177793570505</v>
      </c>
      <c r="I66" s="25">
        <v>67.867000000000004</v>
      </c>
      <c r="J66" s="223">
        <v>84.042000000000002</v>
      </c>
      <c r="K66" s="31">
        <f t="shared" si="56"/>
        <v>5.1157058433335324E-2</v>
      </c>
      <c r="L66" s="229">
        <f t="shared" si="57"/>
        <v>7.1553240508182778E-2</v>
      </c>
      <c r="M66" s="102">
        <f t="shared" ref="M66:M78" si="60">(J66-I66)/I66</f>
        <v>0.23833379993222031</v>
      </c>
      <c r="N66" s="83">
        <f t="shared" ref="N66:N78" si="61">(L66-K66)/K66</f>
        <v>0.39869731957763915</v>
      </c>
      <c r="P66" s="62">
        <f t="shared" ref="P66:P78" si="62">(I66/B66)*10</f>
        <v>46.516106922549689</v>
      </c>
      <c r="Q66" s="236">
        <f t="shared" ref="Q66:Q78" si="63">(J66/C66)*10</f>
        <v>44.325949367088604</v>
      </c>
      <c r="R66" s="92">
        <f t="shared" ref="R66:R78" si="64">(Q66-P66)/P66</f>
        <v>-4.708385332219963E-2</v>
      </c>
    </row>
    <row r="67" spans="1:18" ht="20.100000000000001" customHeight="1" x14ac:dyDescent="0.25">
      <c r="A67" s="57" t="s">
        <v>148</v>
      </c>
      <c r="B67" s="25">
        <v>109.02</v>
      </c>
      <c r="C67" s="223">
        <v>129.99</v>
      </c>
      <c r="D67" s="4">
        <f t="shared" si="54"/>
        <v>3.9160748731101223E-2</v>
      </c>
      <c r="E67" s="229">
        <f t="shared" si="55"/>
        <v>4.9768367854818349E-2</v>
      </c>
      <c r="F67" s="102">
        <f t="shared" si="58"/>
        <v>0.19235002751788674</v>
      </c>
      <c r="G67" s="83">
        <f t="shared" si="59"/>
        <v>0.27087375669333463</v>
      </c>
      <c r="I67" s="25">
        <v>40.527999999999999</v>
      </c>
      <c r="J67" s="223">
        <v>46.947000000000003</v>
      </c>
      <c r="K67" s="31">
        <f t="shared" si="56"/>
        <v>3.0549357776035686E-2</v>
      </c>
      <c r="L67" s="229">
        <f t="shared" si="57"/>
        <v>3.9970609720588003E-2</v>
      </c>
      <c r="M67" s="102">
        <f t="shared" si="60"/>
        <v>0.15838432688511656</v>
      </c>
      <c r="N67" s="83">
        <f t="shared" si="61"/>
        <v>0.30839443544514633</v>
      </c>
      <c r="P67" s="62">
        <f t="shared" si="62"/>
        <v>3.71748303063658</v>
      </c>
      <c r="Q67" s="236">
        <f t="shared" si="63"/>
        <v>3.6115855065774287</v>
      </c>
      <c r="R67" s="92">
        <f t="shared" si="64"/>
        <v>-2.8486350357601355E-2</v>
      </c>
    </row>
    <row r="68" spans="1:18" ht="20.100000000000001" customHeight="1" x14ac:dyDescent="0.25">
      <c r="A68" s="57" t="s">
        <v>144</v>
      </c>
      <c r="B68" s="25">
        <v>94.399999999999991</v>
      </c>
      <c r="C68" s="223">
        <v>76.960000000000008</v>
      </c>
      <c r="D68" s="4">
        <f t="shared" si="54"/>
        <v>3.3909142177728446E-2</v>
      </c>
      <c r="E68" s="229">
        <f t="shared" si="55"/>
        <v>2.9465140319307796E-2</v>
      </c>
      <c r="F68" s="102">
        <f t="shared" si="58"/>
        <v>-0.18474576271186424</v>
      </c>
      <c r="G68" s="83">
        <f t="shared" si="59"/>
        <v>-0.13105615692453212</v>
      </c>
      <c r="I68" s="25">
        <v>48.545999999999992</v>
      </c>
      <c r="J68" s="223">
        <v>40.648000000000003</v>
      </c>
      <c r="K68" s="31">
        <f t="shared" si="56"/>
        <v>3.659319785322316E-2</v>
      </c>
      <c r="L68" s="229">
        <f t="shared" si="57"/>
        <v>3.4607649986633036E-2</v>
      </c>
      <c r="M68" s="102">
        <f t="shared" si="60"/>
        <v>-0.16269105590573868</v>
      </c>
      <c r="N68" s="83">
        <f t="shared" si="61"/>
        <v>-5.4260025990465179E-2</v>
      </c>
      <c r="P68" s="62">
        <f t="shared" si="62"/>
        <v>5.1425847457627114</v>
      </c>
      <c r="Q68" s="236">
        <f t="shared" si="63"/>
        <v>5.2817047817047813</v>
      </c>
      <c r="R68" s="92">
        <f t="shared" si="64"/>
        <v>2.7052550968012606E-2</v>
      </c>
    </row>
    <row r="69" spans="1:18" ht="20.100000000000001" customHeight="1" x14ac:dyDescent="0.25">
      <c r="A69" s="57" t="s">
        <v>141</v>
      </c>
      <c r="B69" s="25">
        <v>156.49</v>
      </c>
      <c r="C69" s="223">
        <v>58.370000000000005</v>
      </c>
      <c r="D69" s="4">
        <f t="shared" si="54"/>
        <v>5.6212305713905987E-2</v>
      </c>
      <c r="E69" s="229">
        <f t="shared" si="55"/>
        <v>2.2347716221907434E-2</v>
      </c>
      <c r="F69" s="102">
        <f t="shared" si="58"/>
        <v>-0.6270049204422008</v>
      </c>
      <c r="G69" s="83">
        <f t="shared" si="59"/>
        <v>-0.60244085457645657</v>
      </c>
      <c r="I69" s="25">
        <v>77.150999999999996</v>
      </c>
      <c r="J69" s="223">
        <v>38.442</v>
      </c>
      <c r="K69" s="31">
        <f t="shared" si="56"/>
        <v>5.8155189049026085E-2</v>
      </c>
      <c r="L69" s="229">
        <f t="shared" si="57"/>
        <v>3.2729464691648967E-2</v>
      </c>
      <c r="M69" s="102">
        <f t="shared" si="60"/>
        <v>-0.50173037290508227</v>
      </c>
      <c r="N69" s="83">
        <f t="shared" si="61"/>
        <v>-0.43720474085197591</v>
      </c>
      <c r="P69" s="62">
        <f t="shared" si="62"/>
        <v>4.9300913796408716</v>
      </c>
      <c r="Q69" s="236">
        <f t="shared" si="63"/>
        <v>6.5859174233339033</v>
      </c>
      <c r="R69" s="92">
        <f t="shared" si="64"/>
        <v>0.33586112633345327</v>
      </c>
    </row>
    <row r="70" spans="1:18" ht="20.100000000000001" customHeight="1" x14ac:dyDescent="0.25">
      <c r="A70" s="57" t="s">
        <v>150</v>
      </c>
      <c r="B70" s="25">
        <v>169.54</v>
      </c>
      <c r="C70" s="223">
        <v>154.09</v>
      </c>
      <c r="D70" s="4">
        <f t="shared" si="54"/>
        <v>6.0899957254365263E-2</v>
      </c>
      <c r="E70" s="229">
        <f t="shared" si="55"/>
        <v>5.8995367357096387E-2</v>
      </c>
      <c r="F70" s="102">
        <f t="shared" si="58"/>
        <v>-9.1128937123982484E-2</v>
      </c>
      <c r="G70" s="83">
        <f t="shared" si="59"/>
        <v>-3.1274076093581425E-2</v>
      </c>
      <c r="I70" s="25">
        <v>45.162000000000006</v>
      </c>
      <c r="J70" s="223">
        <v>27.895999999999997</v>
      </c>
      <c r="K70" s="31">
        <f t="shared" si="56"/>
        <v>3.404239281191581E-2</v>
      </c>
      <c r="L70" s="229">
        <f t="shared" si="57"/>
        <v>2.3750615135483051E-2</v>
      </c>
      <c r="M70" s="102">
        <f t="shared" si="60"/>
        <v>-0.38231256365971406</v>
      </c>
      <c r="N70" s="83">
        <f t="shared" si="61"/>
        <v>-0.30232239353134843</v>
      </c>
      <c r="P70" s="62">
        <f t="shared" si="62"/>
        <v>2.6637961542998707</v>
      </c>
      <c r="Q70" s="236">
        <f t="shared" si="63"/>
        <v>1.8103705626581865</v>
      </c>
      <c r="R70" s="92">
        <f t="shared" si="64"/>
        <v>-0.32037946682372592</v>
      </c>
    </row>
    <row r="71" spans="1:18" ht="20.100000000000001" customHeight="1" x14ac:dyDescent="0.25">
      <c r="A71" s="57" t="s">
        <v>145</v>
      </c>
      <c r="B71" s="25">
        <v>142.51</v>
      </c>
      <c r="C71" s="223">
        <v>110.22</v>
      </c>
      <c r="D71" s="4">
        <f t="shared" si="54"/>
        <v>5.1190591649873739E-2</v>
      </c>
      <c r="E71" s="229">
        <f t="shared" si="55"/>
        <v>4.2199165358551262E-2</v>
      </c>
      <c r="F71" s="102">
        <f t="shared" si="58"/>
        <v>-0.22658059083573079</v>
      </c>
      <c r="G71" s="83">
        <f t="shared" si="59"/>
        <v>-0.17564607091906223</v>
      </c>
      <c r="I71" s="25">
        <v>39.518000000000001</v>
      </c>
      <c r="J71" s="223">
        <v>23.706</v>
      </c>
      <c r="K71" s="31">
        <f t="shared" si="56"/>
        <v>2.9788035940420902E-2</v>
      </c>
      <c r="L71" s="229">
        <f t="shared" si="57"/>
        <v>2.0183255033042774E-2</v>
      </c>
      <c r="M71" s="102">
        <f t="shared" si="60"/>
        <v>-0.40012146363682377</v>
      </c>
      <c r="N71" s="83">
        <f t="shared" si="61"/>
        <v>-0.32243753588147489</v>
      </c>
      <c r="P71" s="62">
        <f t="shared" si="62"/>
        <v>2.7729983860781706</v>
      </c>
      <c r="Q71" s="236">
        <f t="shared" si="63"/>
        <v>2.1507893304300492</v>
      </c>
      <c r="R71" s="92">
        <f t="shared" si="64"/>
        <v>-0.22438132628274146</v>
      </c>
    </row>
    <row r="72" spans="1:18" ht="20.100000000000001" customHeight="1" x14ac:dyDescent="0.25">
      <c r="A72" s="57" t="s">
        <v>177</v>
      </c>
      <c r="B72" s="25">
        <v>82.52</v>
      </c>
      <c r="C72" s="223">
        <v>52.98</v>
      </c>
      <c r="D72" s="4">
        <f t="shared" si="54"/>
        <v>2.9641762844344825E-2</v>
      </c>
      <c r="E72" s="229">
        <f t="shared" si="55"/>
        <v>2.0284084383016199E-2</v>
      </c>
      <c r="F72" s="102">
        <f t="shared" si="58"/>
        <v>-0.3579738245273873</v>
      </c>
      <c r="G72" s="83">
        <f t="shared" si="59"/>
        <v>-0.31569237330680289</v>
      </c>
      <c r="I72" s="25">
        <v>38.945</v>
      </c>
      <c r="J72" s="223">
        <v>21.895999999999997</v>
      </c>
      <c r="K72" s="31">
        <f t="shared" si="56"/>
        <v>2.935611771090875E-2</v>
      </c>
      <c r="L72" s="229">
        <f t="shared" si="57"/>
        <v>1.8642223580675972E-2</v>
      </c>
      <c r="M72" s="102">
        <f t="shared" si="60"/>
        <v>-0.43777121581717815</v>
      </c>
      <c r="N72" s="83">
        <f t="shared" si="61"/>
        <v>-0.36496290946031629</v>
      </c>
      <c r="P72" s="62">
        <f t="shared" si="62"/>
        <v>4.719461948618517</v>
      </c>
      <c r="Q72" s="236">
        <f t="shared" si="63"/>
        <v>4.1328803322008305</v>
      </c>
      <c r="R72" s="92">
        <f t="shared" si="64"/>
        <v>-0.12428993448911924</v>
      </c>
    </row>
    <row r="73" spans="1:18" ht="20.100000000000001" customHeight="1" x14ac:dyDescent="0.25">
      <c r="A73" s="57" t="s">
        <v>152</v>
      </c>
      <c r="B73" s="25">
        <v>88.06</v>
      </c>
      <c r="C73" s="223">
        <v>104.16</v>
      </c>
      <c r="D73" s="4">
        <f t="shared" si="54"/>
        <v>3.1631769705198806E-2</v>
      </c>
      <c r="E73" s="229">
        <f t="shared" si="55"/>
        <v>3.9879015276235705E-2</v>
      </c>
      <c r="F73" s="102">
        <f t="shared" si="58"/>
        <v>0.18282988871224159</v>
      </c>
      <c r="G73" s="83">
        <f t="shared" si="59"/>
        <v>0.26072665702549774</v>
      </c>
      <c r="I73" s="25">
        <v>18.205000000000005</v>
      </c>
      <c r="J73" s="223">
        <v>20.292000000000002</v>
      </c>
      <c r="K73" s="31">
        <f t="shared" si="56"/>
        <v>1.3722637640957606E-2</v>
      </c>
      <c r="L73" s="229">
        <f t="shared" si="57"/>
        <v>1.7276580238357549E-2</v>
      </c>
      <c r="M73" s="102">
        <f t="shared" si="60"/>
        <v>0.11463883548475669</v>
      </c>
      <c r="N73" s="83">
        <f t="shared" si="61"/>
        <v>0.25898392789973418</v>
      </c>
      <c r="P73" s="62">
        <f t="shared" si="62"/>
        <v>2.0673404496933916</v>
      </c>
      <c r="Q73" s="236">
        <f t="shared" si="63"/>
        <v>1.9481566820276499</v>
      </c>
      <c r="R73" s="92">
        <f t="shared" si="64"/>
        <v>-5.7650769462483979E-2</v>
      </c>
    </row>
    <row r="74" spans="1:18" ht="20.100000000000001" customHeight="1" x14ac:dyDescent="0.25">
      <c r="A74" s="57" t="s">
        <v>163</v>
      </c>
      <c r="B74" s="25">
        <v>7.1800000000000006</v>
      </c>
      <c r="C74" s="223">
        <v>10.190000000000001</v>
      </c>
      <c r="D74" s="4">
        <f t="shared" si="54"/>
        <v>2.579106364789092E-3</v>
      </c>
      <c r="E74" s="229">
        <f t="shared" si="55"/>
        <v>3.9013744783490964E-3</v>
      </c>
      <c r="F74" s="102">
        <f t="shared" si="58"/>
        <v>0.41922005571030646</v>
      </c>
      <c r="G74" s="83">
        <f t="shared" si="59"/>
        <v>0.51268459944579825</v>
      </c>
      <c r="I74" s="25">
        <v>10.257999999999999</v>
      </c>
      <c r="J74" s="223">
        <v>18.523999999999997</v>
      </c>
      <c r="K74" s="31">
        <f t="shared" si="56"/>
        <v>7.7323162274618544E-3</v>
      </c>
      <c r="L74" s="229">
        <f t="shared" si="57"/>
        <v>1.577130752687439E-2</v>
      </c>
      <c r="M74" s="102">
        <f t="shared" si="60"/>
        <v>0.80581009943458759</v>
      </c>
      <c r="N74" s="83">
        <f t="shared" si="61"/>
        <v>1.0396614756729041</v>
      </c>
      <c r="P74" s="62">
        <f t="shared" si="62"/>
        <v>14.286908077994427</v>
      </c>
      <c r="Q74" s="236">
        <f t="shared" si="63"/>
        <v>18.178606476938171</v>
      </c>
      <c r="R74" s="92">
        <f t="shared" si="64"/>
        <v>0.27239612501867894</v>
      </c>
    </row>
    <row r="75" spans="1:18" ht="20.100000000000001" customHeight="1" x14ac:dyDescent="0.25">
      <c r="A75" s="57" t="s">
        <v>153</v>
      </c>
      <c r="B75" s="25">
        <v>5.55</v>
      </c>
      <c r="C75" s="223">
        <v>17.089999999999996</v>
      </c>
      <c r="D75" s="4">
        <f t="shared" si="54"/>
        <v>1.9935989309999248E-3</v>
      </c>
      <c r="E75" s="229">
        <f t="shared" si="55"/>
        <v>6.5431295225697773E-3</v>
      </c>
      <c r="F75" s="102">
        <f t="shared" si="58"/>
        <v>2.0792792792792785</v>
      </c>
      <c r="G75" s="83">
        <f t="shared" si="59"/>
        <v>2.2820691367886896</v>
      </c>
      <c r="I75" s="25">
        <v>2.5110000000000001</v>
      </c>
      <c r="J75" s="223">
        <v>16.366</v>
      </c>
      <c r="K75" s="31">
        <f t="shared" si="56"/>
        <v>1.8927516130977501E-3</v>
      </c>
      <c r="L75" s="229">
        <f t="shared" si="57"/>
        <v>1.393398936432878E-2</v>
      </c>
      <c r="M75" s="102">
        <f t="shared" si="60"/>
        <v>5.5177220230983668</v>
      </c>
      <c r="N75" s="83">
        <f t="shared" si="61"/>
        <v>6.3617633015902584</v>
      </c>
      <c r="P75" s="62">
        <f t="shared" si="62"/>
        <v>4.5243243243243247</v>
      </c>
      <c r="Q75" s="236">
        <f t="shared" si="63"/>
        <v>9.5763604447045072</v>
      </c>
      <c r="R75" s="92">
        <f t="shared" si="64"/>
        <v>1.1166388079693352</v>
      </c>
    </row>
    <row r="76" spans="1:18" ht="20.100000000000001" customHeight="1" x14ac:dyDescent="0.25">
      <c r="A76" s="57" t="s">
        <v>180</v>
      </c>
      <c r="B76" s="25">
        <v>0.68</v>
      </c>
      <c r="C76" s="223">
        <v>80.059999999999988</v>
      </c>
      <c r="D76" s="4">
        <f t="shared" si="54"/>
        <v>2.4426076992431511E-4</v>
      </c>
      <c r="E76" s="229">
        <f t="shared" si="55"/>
        <v>3.065201577395766E-2</v>
      </c>
      <c r="F76" s="102">
        <f t="shared" si="58"/>
        <v>116.73529411764703</v>
      </c>
      <c r="G76" s="83">
        <f t="shared" si="59"/>
        <v>124.48890181364479</v>
      </c>
      <c r="I76" s="25">
        <v>0.23300000000000001</v>
      </c>
      <c r="J76" s="223">
        <v>15.661000000000001</v>
      </c>
      <c r="K76" s="31">
        <f t="shared" si="56"/>
        <v>1.7563167098836151E-4</v>
      </c>
      <c r="L76" s="229">
        <f t="shared" si="57"/>
        <v>1.333375335663895E-2</v>
      </c>
      <c r="M76" s="102">
        <f t="shared" si="60"/>
        <v>66.214592274678111</v>
      </c>
      <c r="N76" s="83">
        <f t="shared" si="61"/>
        <v>74.918843575328339</v>
      </c>
      <c r="P76" s="62">
        <f t="shared" si="62"/>
        <v>3.4264705882352944</v>
      </c>
      <c r="Q76" s="236">
        <f t="shared" si="63"/>
        <v>1.956157881588809</v>
      </c>
      <c r="R76" s="92">
        <f t="shared" si="64"/>
        <v>-0.42910413756206439</v>
      </c>
    </row>
    <row r="77" spans="1:18" ht="20.100000000000001" customHeight="1" x14ac:dyDescent="0.25">
      <c r="A77" s="57" t="s">
        <v>146</v>
      </c>
      <c r="B77" s="25">
        <v>4.5</v>
      </c>
      <c r="C77" s="223">
        <v>24.749999999999996</v>
      </c>
      <c r="D77" s="4">
        <f t="shared" si="54"/>
        <v>1.6164315656756146E-3</v>
      </c>
      <c r="E77" s="229">
        <f t="shared" si="55"/>
        <v>9.4758604847046228E-3</v>
      </c>
      <c r="F77" s="102">
        <f t="shared" si="58"/>
        <v>4.4999999999999991</v>
      </c>
      <c r="G77" s="83">
        <f t="shared" si="59"/>
        <v>4.8622095026608987</v>
      </c>
      <c r="I77" s="25">
        <v>1.1100000000000001</v>
      </c>
      <c r="J77" s="223">
        <v>14.054</v>
      </c>
      <c r="K77" s="31">
        <f t="shared" si="56"/>
        <v>8.3670023518060634E-4</v>
      </c>
      <c r="L77" s="229">
        <f t="shared" si="57"/>
        <v>1.1965555818543118E-2</v>
      </c>
      <c r="M77" s="102">
        <f t="shared" si="60"/>
        <v>11.661261261261261</v>
      </c>
      <c r="N77" s="83">
        <f t="shared" si="61"/>
        <v>13.300887361362205</v>
      </c>
      <c r="P77" s="62">
        <f t="shared" si="62"/>
        <v>2.4666666666666668</v>
      </c>
      <c r="Q77" s="236">
        <f t="shared" si="63"/>
        <v>5.678383838383839</v>
      </c>
      <c r="R77" s="92">
        <f t="shared" si="64"/>
        <v>1.3020475020475022</v>
      </c>
    </row>
    <row r="78" spans="1:18" ht="20.100000000000001" customHeight="1" x14ac:dyDescent="0.25">
      <c r="A78" s="57" t="s">
        <v>154</v>
      </c>
      <c r="B78" s="25">
        <v>31.02</v>
      </c>
      <c r="C78" s="223">
        <v>40.86999999999999</v>
      </c>
      <c r="D78" s="4">
        <f t="shared" si="54"/>
        <v>1.1142601592723903E-2</v>
      </c>
      <c r="E78" s="229">
        <f t="shared" si="55"/>
        <v>1.5647612848883954E-2</v>
      </c>
      <c r="F78" s="102">
        <f t="shared" si="58"/>
        <v>0.31753707285622151</v>
      </c>
      <c r="G78" s="83">
        <f t="shared" si="59"/>
        <v>0.40430515429195768</v>
      </c>
      <c r="I78" s="25">
        <v>23.387999999999998</v>
      </c>
      <c r="J78" s="223">
        <v>13.573</v>
      </c>
      <c r="K78" s="31">
        <f t="shared" si="56"/>
        <v>1.7629500090454071E-2</v>
      </c>
      <c r="L78" s="229">
        <f t="shared" si="57"/>
        <v>1.1556033095566085E-2</v>
      </c>
      <c r="M78" s="102">
        <f t="shared" si="60"/>
        <v>-0.41965965452368731</v>
      </c>
      <c r="N78" s="83">
        <f t="shared" si="61"/>
        <v>-0.34450591132624431</v>
      </c>
      <c r="P78" s="62">
        <f t="shared" si="62"/>
        <v>7.5396518375241772</v>
      </c>
      <c r="Q78" s="236">
        <f t="shared" si="63"/>
        <v>3.3210178615121122</v>
      </c>
      <c r="R78" s="92">
        <f t="shared" si="64"/>
        <v>-0.55952636367322672</v>
      </c>
    </row>
    <row r="79" spans="1:18" ht="20.100000000000001" customHeight="1" x14ac:dyDescent="0.25">
      <c r="A79" s="57" t="s">
        <v>147</v>
      </c>
      <c r="B79" s="25">
        <v>26.130000000000006</v>
      </c>
      <c r="C79" s="223">
        <v>20.16</v>
      </c>
      <c r="D79" s="4">
        <f t="shared" si="54"/>
        <v>9.3860792913564046E-3</v>
      </c>
      <c r="E79" s="229">
        <f t="shared" si="55"/>
        <v>7.718519085723039E-3</v>
      </c>
      <c r="F79" s="102">
        <f t="shared" ref="F67:F88" si="65">(C79-B79)/B79</f>
        <v>-0.22847301951779581</v>
      </c>
      <c r="G79" s="83">
        <f t="shared" ref="G67:G88" si="66">(E79-D79)/D79</f>
        <v>-0.17766312790144589</v>
      </c>
      <c r="I79" s="25">
        <v>16.774000000000001</v>
      </c>
      <c r="J79" s="223">
        <v>12.790999999999999</v>
      </c>
      <c r="K79" s="31">
        <f t="shared" si="56"/>
        <v>1.2643972743170712E-2</v>
      </c>
      <c r="L79" s="229">
        <f t="shared" si="57"/>
        <v>1.0890239396256227E-2</v>
      </c>
      <c r="M79" s="102">
        <f t="shared" ref="M67:M88" si="67">(J79-I79)/I79</f>
        <v>-0.23745081674019328</v>
      </c>
      <c r="N79" s="83">
        <f t="shared" ref="N67:N88" si="68">(L79-K79)/K79</f>
        <v>-0.13870113314359328</v>
      </c>
      <c r="P79" s="62">
        <f t="shared" ref="P67:P88" si="69">(I79/B79)*10</f>
        <v>6.4194412552621491</v>
      </c>
      <c r="Q79" s="236">
        <f t="shared" ref="Q66:Q88" si="70">(J79/C79)*10</f>
        <v>6.3447420634920624</v>
      </c>
      <c r="R79" s="92">
        <f t="shared" ref="R67:R88" si="71">(Q79-P79)/P79</f>
        <v>-1.1636400864149087E-2</v>
      </c>
    </row>
    <row r="80" spans="1:18" ht="20.100000000000001" customHeight="1" x14ac:dyDescent="0.25">
      <c r="A80" s="57" t="s">
        <v>158</v>
      </c>
      <c r="B80" s="25">
        <v>9.41</v>
      </c>
      <c r="C80" s="223">
        <v>33.6</v>
      </c>
      <c r="D80" s="4">
        <f t="shared" si="54"/>
        <v>3.3801380073350076E-3</v>
      </c>
      <c r="E80" s="229">
        <f t="shared" si="55"/>
        <v>1.2864198476205065E-2</v>
      </c>
      <c r="F80" s="102">
        <f t="shared" si="65"/>
        <v>2.5706695005313498</v>
      </c>
      <c r="G80" s="83">
        <f t="shared" si="66"/>
        <v>2.8058204867047865</v>
      </c>
      <c r="I80" s="25">
        <v>2.6779999999999999</v>
      </c>
      <c r="J80" s="223">
        <v>12.1</v>
      </c>
      <c r="K80" s="31">
        <f t="shared" si="56"/>
        <v>2.0186335403726699E-3</v>
      </c>
      <c r="L80" s="229">
        <f t="shared" si="57"/>
        <v>1.0301922968860946E-2</v>
      </c>
      <c r="M80" s="102">
        <f t="shared" si="67"/>
        <v>3.5182972367438392</v>
      </c>
      <c r="N80" s="83">
        <f t="shared" si="68"/>
        <v>4.103414147651117</v>
      </c>
      <c r="P80" s="62">
        <f t="shared" si="69"/>
        <v>2.8459086078639744</v>
      </c>
      <c r="Q80" s="236">
        <f t="shared" si="70"/>
        <v>3.6011904761904763</v>
      </c>
      <c r="R80" s="92">
        <f t="shared" si="71"/>
        <v>0.2653921725523668</v>
      </c>
    </row>
    <row r="81" spans="1:18" ht="20.100000000000001" customHeight="1" x14ac:dyDescent="0.25">
      <c r="A81" s="57" t="s">
        <v>160</v>
      </c>
      <c r="B81" s="25"/>
      <c r="C81" s="223">
        <v>27.14</v>
      </c>
      <c r="D81" s="4">
        <f t="shared" si="54"/>
        <v>0</v>
      </c>
      <c r="E81" s="229">
        <f t="shared" si="55"/>
        <v>1.0390903173934688E-2</v>
      </c>
      <c r="F81" s="102"/>
      <c r="G81" s="83"/>
      <c r="I81" s="25"/>
      <c r="J81" s="223">
        <v>11.757</v>
      </c>
      <c r="K81" s="31">
        <f t="shared" si="56"/>
        <v>0</v>
      </c>
      <c r="L81" s="229">
        <f t="shared" si="57"/>
        <v>1.0009893251644473E-2</v>
      </c>
      <c r="M81" s="102"/>
      <c r="N81" s="83"/>
      <c r="P81" s="62"/>
      <c r="Q81" s="236">
        <f t="shared" si="70"/>
        <v>4.3319823139277815</v>
      </c>
      <c r="R81" s="92"/>
    </row>
    <row r="82" spans="1:18" ht="20.100000000000001" customHeight="1" x14ac:dyDescent="0.25">
      <c r="A82" s="57" t="s">
        <v>151</v>
      </c>
      <c r="B82" s="25">
        <v>56.18</v>
      </c>
      <c r="C82" s="223">
        <v>34.83</v>
      </c>
      <c r="D82" s="4">
        <f t="shared" si="54"/>
        <v>2.0180250079923561E-2</v>
      </c>
      <c r="E82" s="229">
        <f t="shared" si="55"/>
        <v>1.3335120027566143E-2</v>
      </c>
      <c r="F82" s="102">
        <f t="shared" si="65"/>
        <v>-0.38002847988608046</v>
      </c>
      <c r="G82" s="83">
        <f t="shared" si="66"/>
        <v>-0.33919946607437418</v>
      </c>
      <c r="I82" s="25">
        <v>15.139999999999997</v>
      </c>
      <c r="J82" s="223">
        <v>10.711</v>
      </c>
      <c r="K82" s="31">
        <f t="shared" si="56"/>
        <v>1.1412289694265205E-2</v>
      </c>
      <c r="L82" s="229">
        <f t="shared" si="57"/>
        <v>9.1193303239231072E-3</v>
      </c>
      <c r="M82" s="102">
        <f t="shared" si="67"/>
        <v>-0.29253632760898268</v>
      </c>
      <c r="N82" s="83">
        <f t="shared" si="68"/>
        <v>-0.20092018620017454</v>
      </c>
      <c r="P82" s="62">
        <f t="shared" si="69"/>
        <v>2.694909220363118</v>
      </c>
      <c r="Q82" s="236">
        <f t="shared" si="70"/>
        <v>3.0752225093310366</v>
      </c>
      <c r="R82" s="92">
        <f t="shared" si="71"/>
        <v>0.1411228571612792</v>
      </c>
    </row>
    <row r="83" spans="1:18" ht="20.100000000000001" customHeight="1" x14ac:dyDescent="0.25">
      <c r="A83" s="57" t="s">
        <v>223</v>
      </c>
      <c r="B83" s="25">
        <v>19.350000000000001</v>
      </c>
      <c r="C83" s="223">
        <v>27</v>
      </c>
      <c r="D83" s="4">
        <f t="shared" si="54"/>
        <v>6.9506557324051435E-3</v>
      </c>
      <c r="E83" s="229">
        <f t="shared" si="55"/>
        <v>1.0337302346950499E-2</v>
      </c>
      <c r="F83" s="102">
        <f t="shared" si="65"/>
        <v>0.39534883720930225</v>
      </c>
      <c r="G83" s="83">
        <f t="shared" si="66"/>
        <v>0.48724131145731059</v>
      </c>
      <c r="I83" s="25">
        <v>8.0510000000000002</v>
      </c>
      <c r="J83" s="223">
        <v>8.25</v>
      </c>
      <c r="K83" s="31">
        <f t="shared" si="56"/>
        <v>6.0687149490441994E-3</v>
      </c>
      <c r="L83" s="229">
        <f t="shared" si="57"/>
        <v>7.0240383878597355E-3</v>
      </c>
      <c r="M83" s="102">
        <f t="shared" si="67"/>
        <v>2.4717426406657538E-2</v>
      </c>
      <c r="N83" s="83">
        <f t="shared" si="68"/>
        <v>0.157417747717084</v>
      </c>
      <c r="P83" s="62">
        <f t="shared" si="69"/>
        <v>4.1607235142118864</v>
      </c>
      <c r="Q83" s="236">
        <f t="shared" si="70"/>
        <v>3.0555555555555558</v>
      </c>
      <c r="R83" s="92">
        <f t="shared" si="71"/>
        <v>-0.26561917774189536</v>
      </c>
    </row>
    <row r="84" spans="1:18" ht="20.100000000000001" customHeight="1" x14ac:dyDescent="0.25">
      <c r="A84" s="57" t="s">
        <v>208</v>
      </c>
      <c r="B84" s="25">
        <v>43.2</v>
      </c>
      <c r="C84" s="223">
        <v>21.6</v>
      </c>
      <c r="D84" s="4">
        <f t="shared" si="54"/>
        <v>1.5517743030485901E-2</v>
      </c>
      <c r="E84" s="229">
        <f t="shared" si="55"/>
        <v>8.2698418775603993E-3</v>
      </c>
      <c r="F84" s="102">
        <f t="shared" si="65"/>
        <v>-0.5</v>
      </c>
      <c r="G84" s="83">
        <f t="shared" si="66"/>
        <v>-0.46707186339446366</v>
      </c>
      <c r="I84" s="25">
        <v>14.840999999999999</v>
      </c>
      <c r="J84" s="223">
        <v>7.4359999999999999</v>
      </c>
      <c r="K84" s="31">
        <f t="shared" si="56"/>
        <v>1.1186908279563403E-2</v>
      </c>
      <c r="L84" s="229">
        <f t="shared" si="57"/>
        <v>6.3309999335909081E-3</v>
      </c>
      <c r="M84" s="102">
        <f t="shared" si="67"/>
        <v>-0.49895559598409811</v>
      </c>
      <c r="N84" s="83">
        <f t="shared" si="68"/>
        <v>-0.4340706319049224</v>
      </c>
      <c r="P84" s="62">
        <f t="shared" si="69"/>
        <v>3.4354166666666663</v>
      </c>
      <c r="Q84" s="236">
        <f t="shared" si="70"/>
        <v>3.4425925925925922</v>
      </c>
      <c r="R84" s="92">
        <f t="shared" si="71"/>
        <v>2.088808031803769E-3</v>
      </c>
    </row>
    <row r="85" spans="1:18" ht="20.100000000000001" customHeight="1" x14ac:dyDescent="0.25">
      <c r="A85" s="57" t="s">
        <v>162</v>
      </c>
      <c r="B85" s="25">
        <v>22.95</v>
      </c>
      <c r="C85" s="223">
        <v>18</v>
      </c>
      <c r="D85" s="4">
        <f t="shared" si="54"/>
        <v>8.2438009849456345E-3</v>
      </c>
      <c r="E85" s="229">
        <f t="shared" si="55"/>
        <v>6.8915348979669997E-3</v>
      </c>
      <c r="F85" s="102">
        <f t="shared" si="65"/>
        <v>-0.2156862745098039</v>
      </c>
      <c r="G85" s="83">
        <f t="shared" si="66"/>
        <v>-0.16403429552072726</v>
      </c>
      <c r="I85" s="25">
        <v>7.6580000000000004</v>
      </c>
      <c r="J85" s="223">
        <v>6.0060000000000002</v>
      </c>
      <c r="K85" s="31">
        <f t="shared" si="56"/>
        <v>5.7724778387505254E-3</v>
      </c>
      <c r="L85" s="229">
        <f t="shared" si="57"/>
        <v>5.1134999463618878E-3</v>
      </c>
      <c r="M85" s="102">
        <f t="shared" si="67"/>
        <v>-0.21572212065813529</v>
      </c>
      <c r="N85" s="83">
        <f t="shared" si="68"/>
        <v>-0.11415858333226202</v>
      </c>
      <c r="P85" s="62">
        <f t="shared" si="69"/>
        <v>3.33681917211329</v>
      </c>
      <c r="Q85" s="236">
        <f t="shared" si="70"/>
        <v>3.3366666666666669</v>
      </c>
      <c r="R85" s="92">
        <f t="shared" si="71"/>
        <v>-4.5703839122503869E-5</v>
      </c>
    </row>
    <row r="86" spans="1:18" ht="20.100000000000001" customHeight="1" x14ac:dyDescent="0.25">
      <c r="A86" s="57" t="s">
        <v>157</v>
      </c>
      <c r="B86" s="25">
        <v>2.48</v>
      </c>
      <c r="C86" s="223">
        <v>14.16</v>
      </c>
      <c r="D86" s="4">
        <f t="shared" si="54"/>
        <v>8.9083339619456094E-4</v>
      </c>
      <c r="E86" s="229">
        <f t="shared" si="55"/>
        <v>5.421340786400706E-3</v>
      </c>
      <c r="F86" s="102">
        <f t="shared" si="65"/>
        <v>4.709677419354839</v>
      </c>
      <c r="G86" s="83">
        <f t="shared" si="66"/>
        <v>5.0856954954309632</v>
      </c>
      <c r="I86" s="25">
        <v>0.84499999999999997</v>
      </c>
      <c r="J86" s="223">
        <v>5.27</v>
      </c>
      <c r="K86" s="31">
        <f t="shared" si="56"/>
        <v>6.369474763311823E-4</v>
      </c>
      <c r="L86" s="229">
        <f t="shared" si="57"/>
        <v>4.4868705823055523E-3</v>
      </c>
      <c r="M86" s="102">
        <f t="shared" si="67"/>
        <v>5.2366863905325447</v>
      </c>
      <c r="N86" s="83">
        <f t="shared" si="68"/>
        <v>6.0443337151595742</v>
      </c>
      <c r="P86" s="62">
        <f t="shared" si="69"/>
        <v>3.407258064516129</v>
      </c>
      <c r="Q86" s="236">
        <f t="shared" si="70"/>
        <v>3.721751412429378</v>
      </c>
      <c r="R86" s="92">
        <f t="shared" si="71"/>
        <v>9.2301006251462439E-2</v>
      </c>
    </row>
    <row r="87" spans="1:18" ht="20.100000000000001" customHeight="1" x14ac:dyDescent="0.25">
      <c r="A87" s="57" t="s">
        <v>213</v>
      </c>
      <c r="B87" s="25">
        <v>11.129999999999999</v>
      </c>
      <c r="C87" s="223">
        <v>11.7</v>
      </c>
      <c r="D87" s="4">
        <f t="shared" si="54"/>
        <v>3.9979740724376866E-3</v>
      </c>
      <c r="E87" s="229">
        <f t="shared" si="55"/>
        <v>4.4794976836785494E-3</v>
      </c>
      <c r="F87" s="102">
        <f t="shared" si="65"/>
        <v>5.1212938005390868E-2</v>
      </c>
      <c r="G87" s="83">
        <f t="shared" si="66"/>
        <v>0.12044190445368827</v>
      </c>
      <c r="I87" s="25">
        <v>3.625</v>
      </c>
      <c r="J87" s="223">
        <v>5.25</v>
      </c>
      <c r="K87" s="31">
        <f t="shared" si="56"/>
        <v>2.7324669842609889E-3</v>
      </c>
      <c r="L87" s="229">
        <f t="shared" si="57"/>
        <v>4.4698426104561951E-3</v>
      </c>
      <c r="M87" s="102">
        <f t="shared" si="67"/>
        <v>0.44827586206896552</v>
      </c>
      <c r="N87" s="83">
        <f t="shared" si="68"/>
        <v>0.63582675882361639</v>
      </c>
      <c r="P87" s="62">
        <f t="shared" si="69"/>
        <v>3.2569631626235402</v>
      </c>
      <c r="Q87" s="236">
        <f t="shared" si="70"/>
        <v>4.4871794871794872</v>
      </c>
      <c r="R87" s="92">
        <f t="shared" si="71"/>
        <v>0.37771883289124658</v>
      </c>
    </row>
    <row r="88" spans="1:18" ht="20.100000000000001" customHeight="1" x14ac:dyDescent="0.25">
      <c r="A88" s="57" t="s">
        <v>164</v>
      </c>
      <c r="B88" s="25">
        <v>2.25</v>
      </c>
      <c r="C88" s="223">
        <v>1.04</v>
      </c>
      <c r="D88" s="4">
        <f t="shared" si="54"/>
        <v>8.0821578283780731E-4</v>
      </c>
      <c r="E88" s="229">
        <f t="shared" si="55"/>
        <v>3.9817757188253774E-4</v>
      </c>
      <c r="F88" s="102">
        <f t="shared" si="65"/>
        <v>-0.5377777777777778</v>
      </c>
      <c r="G88" s="83">
        <f t="shared" si="66"/>
        <v>-0.50733754482688198</v>
      </c>
      <c r="I88" s="25">
        <v>1.4970000000000001</v>
      </c>
      <c r="J88" s="223">
        <v>4.4669999999999996</v>
      </c>
      <c r="K88" s="31">
        <f t="shared" si="56"/>
        <v>1.1284146415003313E-3</v>
      </c>
      <c r="L88" s="229">
        <f t="shared" si="57"/>
        <v>3.8031975125538712E-3</v>
      </c>
      <c r="M88" s="102">
        <f t="shared" si="67"/>
        <v>1.9839679358717432</v>
      </c>
      <c r="N88" s="83">
        <f t="shared" si="68"/>
        <v>2.3703900788607011</v>
      </c>
      <c r="P88" s="62">
        <f t="shared" si="69"/>
        <v>6.6533333333333333</v>
      </c>
      <c r="Q88" s="236">
        <f t="shared" si="70"/>
        <v>42.951923076923073</v>
      </c>
      <c r="R88" s="92">
        <f t="shared" si="71"/>
        <v>5.4556998612609826</v>
      </c>
    </row>
    <row r="89" spans="1:18" ht="20.100000000000001" customHeight="1" thickBot="1" x14ac:dyDescent="0.3">
      <c r="A89" s="14" t="s">
        <v>18</v>
      </c>
      <c r="B89" s="25">
        <f>B90-SUM(B62:B88)</f>
        <v>236.01000000000022</v>
      </c>
      <c r="C89" s="223">
        <f>C90-SUM(C62:C88)</f>
        <v>55.470000000000255</v>
      </c>
      <c r="D89" s="4">
        <f t="shared" si="54"/>
        <v>8.477644751446714E-2</v>
      </c>
      <c r="E89" s="229">
        <f t="shared" si="55"/>
        <v>2.1237413377235066E-2</v>
      </c>
      <c r="F89" s="102">
        <f>(C89-B89)/B89</f>
        <v>-0.76496758611923132</v>
      </c>
      <c r="G89" s="83">
        <f>(E89-D89)/D89</f>
        <v>-0.74948922725724165</v>
      </c>
      <c r="I89" s="25">
        <f>I90-SUM(I62:I88)</f>
        <v>61.449000000000751</v>
      </c>
      <c r="J89" s="223">
        <f>J90-SUM(J62:J88)</f>
        <v>26.451000000000022</v>
      </c>
      <c r="K89" s="31">
        <f t="shared" si="56"/>
        <v>4.6319272749201536E-2</v>
      </c>
      <c r="L89" s="229">
        <f t="shared" si="57"/>
        <v>2.2520344169367032E-2</v>
      </c>
      <c r="M89" s="102">
        <f t="shared" ref="M89" si="72">(J89-I89)/I89</f>
        <v>-0.569545476736811</v>
      </c>
      <c r="N89" s="83">
        <f t="shared" ref="N89" si="73">(L89-K89)/K89</f>
        <v>-0.51380186188792776</v>
      </c>
      <c r="P89" s="62">
        <f t="shared" ref="P89" si="74">(I89/B89)*10</f>
        <v>2.6036608618279184</v>
      </c>
      <c r="Q89" s="236">
        <f t="shared" ref="Q89" si="75">(J89/C89)*10</f>
        <v>4.7685235262303767</v>
      </c>
      <c r="R89" s="92">
        <f t="shared" ref="R89" si="76">(Q89-P89)/P89</f>
        <v>0.83146875852433455</v>
      </c>
    </row>
    <row r="90" spans="1:18" ht="26.25" customHeight="1" thickBot="1" x14ac:dyDescent="0.3">
      <c r="A90" s="18" t="s">
        <v>19</v>
      </c>
      <c r="B90" s="23">
        <v>2783.91</v>
      </c>
      <c r="C90" s="242">
        <v>2611.8999999999992</v>
      </c>
      <c r="D90" s="20">
        <f>SUM(D62:D89)</f>
        <v>1.0000000000000002</v>
      </c>
      <c r="E90" s="243">
        <f>SUM(E62:E89)</f>
        <v>1.0000000000000004</v>
      </c>
      <c r="F90" s="103">
        <f>(C90-B90)/B90</f>
        <v>-6.1787198580414121E-2</v>
      </c>
      <c r="G90" s="99">
        <v>0</v>
      </c>
      <c r="H90" s="2"/>
      <c r="I90" s="23">
        <v>1326.6400000000006</v>
      </c>
      <c r="J90" s="242">
        <v>1174.5380000000002</v>
      </c>
      <c r="K90" s="30">
        <f t="shared" si="56"/>
        <v>1</v>
      </c>
      <c r="L90" s="243">
        <f t="shared" si="57"/>
        <v>1</v>
      </c>
      <c r="M90" s="103">
        <f>(J90-I90)/I90</f>
        <v>-0.11465205330760436</v>
      </c>
      <c r="N90" s="99">
        <f>(L90-K90)/K90</f>
        <v>0</v>
      </c>
      <c r="O90" s="2"/>
      <c r="P90" s="56">
        <f t="shared" si="53"/>
        <v>4.7653839384175516</v>
      </c>
      <c r="Q90" s="250">
        <f t="shared" si="53"/>
        <v>4.4968720088824252</v>
      </c>
      <c r="R90" s="98">
        <f>(Q90-P90)/P90</f>
        <v>-5.6346337043367702E-2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59:A61"/>
    <mergeCell ref="B59:C59"/>
    <mergeCell ref="D59:E59"/>
    <mergeCell ref="F59:G59"/>
    <mergeCell ref="I59:J59"/>
    <mergeCell ref="M59:N59"/>
    <mergeCell ref="P59:Q59"/>
    <mergeCell ref="B60:C60"/>
    <mergeCell ref="D60:E60"/>
    <mergeCell ref="F60:G60"/>
    <mergeCell ref="I60:J60"/>
    <mergeCell ref="K60:L60"/>
    <mergeCell ref="M60:N60"/>
    <mergeCell ref="P60:Q60"/>
    <mergeCell ref="K59:L5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D7:F12 G7:G12 K7:M12 N7:O12 D18:F29 D13:E17 G18:G20 K18:M29 K13:L17 N18:O1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3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F62:G90</xm:sqref>
        </x14:conditionalFormatting>
        <x14:conditionalFormatting xmlns:xm="http://schemas.microsoft.com/office/excel/2006/main">
          <x14:cfRule type="iconSet" priority="2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M62:N90</xm:sqref>
        </x14:conditionalFormatting>
        <x14:conditionalFormatting xmlns:xm="http://schemas.microsoft.com/office/excel/2006/main">
          <x14:cfRule type="iconSet" priority="1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R62:R90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F39:G56 M39:N56 R39:R56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10" max="10" width="2.140625" customWidth="1"/>
    <col min="17" max="17" width="2.140625" customWidth="1"/>
    <col min="20" max="20" width="10.42578125" customWidth="1"/>
  </cols>
  <sheetData>
    <row r="1" spans="1:20" ht="15.75" x14ac:dyDescent="0.25">
      <c r="A1" s="6" t="s">
        <v>102</v>
      </c>
    </row>
    <row r="2" spans="1:20" ht="15.75" thickBot="1" x14ac:dyDescent="0.3"/>
    <row r="3" spans="1:20" x14ac:dyDescent="0.25">
      <c r="A3" s="388" t="s">
        <v>17</v>
      </c>
      <c r="B3" s="410"/>
      <c r="C3" s="410"/>
      <c r="D3" s="413" t="s">
        <v>1</v>
      </c>
      <c r="E3" s="408"/>
      <c r="F3" s="413" t="s">
        <v>13</v>
      </c>
      <c r="G3" s="408"/>
      <c r="H3" s="421" t="s">
        <v>137</v>
      </c>
      <c r="I3" s="409"/>
      <c r="K3" s="415" t="s">
        <v>20</v>
      </c>
      <c r="L3" s="408"/>
      <c r="M3" s="406" t="s">
        <v>13</v>
      </c>
      <c r="N3" s="407"/>
      <c r="O3" s="422" t="s">
        <v>137</v>
      </c>
      <c r="P3" s="409"/>
      <c r="R3" s="419" t="s">
        <v>23</v>
      </c>
      <c r="S3" s="408"/>
      <c r="T3" s="208" t="s">
        <v>0</v>
      </c>
    </row>
    <row r="4" spans="1:20" x14ac:dyDescent="0.25">
      <c r="A4" s="411"/>
      <c r="B4" s="412"/>
      <c r="C4" s="412"/>
      <c r="D4" s="416" t="s">
        <v>222</v>
      </c>
      <c r="E4" s="404"/>
      <c r="F4" s="416" t="str">
        <f>D4</f>
        <v>jan.-abril</v>
      </c>
      <c r="G4" s="404"/>
      <c r="H4" s="416" t="str">
        <f>F4</f>
        <v>jan.-abril</v>
      </c>
      <c r="I4" s="405"/>
      <c r="K4" s="418" t="str">
        <f>D4</f>
        <v>jan.-abril</v>
      </c>
      <c r="L4" s="404"/>
      <c r="M4" s="402" t="str">
        <f>D4</f>
        <v>jan.-abril</v>
      </c>
      <c r="N4" s="403"/>
      <c r="O4" s="404" t="str">
        <f>D4</f>
        <v>jan.-abril</v>
      </c>
      <c r="P4" s="405"/>
      <c r="R4" s="418" t="str">
        <f>D4</f>
        <v>jan.-abril</v>
      </c>
      <c r="S4" s="417"/>
      <c r="T4" s="209" t="s">
        <v>135</v>
      </c>
    </row>
    <row r="5" spans="1:20" ht="19.5" customHeight="1" thickBot="1" x14ac:dyDescent="0.3">
      <c r="A5" s="389"/>
      <c r="B5" s="420"/>
      <c r="C5" s="420"/>
      <c r="D5" s="148">
        <v>2018</v>
      </c>
      <c r="E5" s="263">
        <v>2019</v>
      </c>
      <c r="F5" s="148">
        <f>D5</f>
        <v>2018</v>
      </c>
      <c r="G5" s="263">
        <f>E5</f>
        <v>2019</v>
      </c>
      <c r="H5" s="148" t="s">
        <v>1</v>
      </c>
      <c r="I5" s="212" t="s">
        <v>15</v>
      </c>
      <c r="K5" s="36">
        <f>D5</f>
        <v>2018</v>
      </c>
      <c r="L5" s="213">
        <f>E5</f>
        <v>2019</v>
      </c>
      <c r="M5" s="262">
        <f>F5</f>
        <v>2018</v>
      </c>
      <c r="N5" s="241">
        <f>G5</f>
        <v>2019</v>
      </c>
      <c r="O5" s="37">
        <v>1000</v>
      </c>
      <c r="P5" s="212" t="s">
        <v>15</v>
      </c>
      <c r="R5" s="36">
        <f>D5</f>
        <v>2018</v>
      </c>
      <c r="S5" s="213">
        <f>E5</f>
        <v>2019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158408.43000000008</v>
      </c>
      <c r="E6" s="267">
        <v>156410.92999999996</v>
      </c>
      <c r="F6" s="261">
        <f>D6/D8</f>
        <v>0.87717680828072864</v>
      </c>
      <c r="G6" s="271">
        <f>E6/E8</f>
        <v>0.86574227646078949</v>
      </c>
      <c r="H6" s="275">
        <f>(E6-D6)/D6</f>
        <v>-1.2609808707782253E-2</v>
      </c>
      <c r="I6" s="101">
        <f>(G6-F6)/F6</f>
        <v>-1.3035606632545254E-2</v>
      </c>
      <c r="J6" s="2"/>
      <c r="K6" s="172">
        <v>64144.974999999984</v>
      </c>
      <c r="L6" s="245">
        <v>64909.019000000008</v>
      </c>
      <c r="M6" s="261">
        <f>K6/K8</f>
        <v>0.78536019703347604</v>
      </c>
      <c r="N6" s="271">
        <f>L6/L8</f>
        <v>0.76692165966482162</v>
      </c>
      <c r="O6" s="275">
        <f>(L6-K6)/K6</f>
        <v>1.1911205827113094E-2</v>
      </c>
      <c r="P6" s="101">
        <f>(N6-M6)/M6</f>
        <v>-2.3477809848655308E-2</v>
      </c>
      <c r="R6" s="49">
        <f t="shared" ref="R6:S8" si="0">(K6/D6)*10</f>
        <v>4.0493409978244186</v>
      </c>
      <c r="S6" s="254">
        <f t="shared" si="0"/>
        <v>4.1499030150898033</v>
      </c>
      <c r="T6" s="276">
        <f>(S6-R6)/R6</f>
        <v>2.4834168651001107E-2</v>
      </c>
    </row>
    <row r="7" spans="1:20" ht="24" customHeight="1" thickBot="1" x14ac:dyDescent="0.3">
      <c r="A7" s="264" t="s">
        <v>22</v>
      </c>
      <c r="B7" s="12"/>
      <c r="C7" s="12"/>
      <c r="D7" s="268">
        <v>22180.51</v>
      </c>
      <c r="E7" s="269">
        <v>24255.919999999998</v>
      </c>
      <c r="F7" s="261">
        <f>D7/D8</f>
        <v>0.12282319171927134</v>
      </c>
      <c r="G7" s="272">
        <f>E7/E8</f>
        <v>0.13425772353921045</v>
      </c>
      <c r="H7" s="90">
        <f t="shared" ref="H7:H8" si="1">(E7-D7)/D7</f>
        <v>9.3569083848838469E-2</v>
      </c>
      <c r="I7" s="86">
        <f t="shared" ref="I7:I8" si="2">(G7-F7)/F7</f>
        <v>9.3097497792389655E-2</v>
      </c>
      <c r="K7" s="348">
        <v>17530.892000000014</v>
      </c>
      <c r="L7" s="227">
        <v>19726.769000000008</v>
      </c>
      <c r="M7" s="261">
        <f>K7/K8</f>
        <v>0.21463980296652393</v>
      </c>
      <c r="N7" s="272">
        <f>L7/L8</f>
        <v>0.23307834033517835</v>
      </c>
      <c r="O7" s="277">
        <f t="shared" ref="O7:O8" si="3">(L7-K7)/K7</f>
        <v>0.12525757388728373</v>
      </c>
      <c r="P7" s="83">
        <f t="shared" ref="P7:P8" si="4">(N7-M7)/M7</f>
        <v>8.5904557839769191E-2</v>
      </c>
      <c r="R7" s="49">
        <f t="shared" si="0"/>
        <v>7.903737109741849</v>
      </c>
      <c r="S7" s="254">
        <f t="shared" si="0"/>
        <v>8.1327647023901832</v>
      </c>
      <c r="T7" s="152">
        <f t="shared" ref="T7:T8" si="5">(S7-R7)/R7</f>
        <v>2.8977126828528176E-2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180588.94000000009</v>
      </c>
      <c r="E8" s="242">
        <f>E6+E7</f>
        <v>180666.84999999998</v>
      </c>
      <c r="F8" s="20">
        <f>SUM(F6:F7)</f>
        <v>1</v>
      </c>
      <c r="G8" s="243">
        <f>SUM(G6:G7)</f>
        <v>1</v>
      </c>
      <c r="H8" s="153">
        <f t="shared" si="1"/>
        <v>4.3142176923950627E-4</v>
      </c>
      <c r="I8" s="99">
        <f t="shared" si="2"/>
        <v>0</v>
      </c>
      <c r="J8" s="2"/>
      <c r="K8" s="23">
        <f>K6+K7</f>
        <v>81675.866999999998</v>
      </c>
      <c r="L8" s="242">
        <f>L6+L7</f>
        <v>84635.788000000015</v>
      </c>
      <c r="M8" s="20">
        <f>SUM(M6:M7)</f>
        <v>1</v>
      </c>
      <c r="N8" s="243">
        <f>SUM(N6:N7)</f>
        <v>1</v>
      </c>
      <c r="O8" s="153">
        <f t="shared" si="3"/>
        <v>3.6239847934519225E-2</v>
      </c>
      <c r="P8" s="99">
        <f t="shared" si="4"/>
        <v>0</v>
      </c>
      <c r="Q8" s="2"/>
      <c r="R8" s="40">
        <f t="shared" si="0"/>
        <v>4.522750230440467</v>
      </c>
      <c r="S8" s="244">
        <f t="shared" si="0"/>
        <v>4.6846329583982911</v>
      </c>
      <c r="T8" s="274">
        <f t="shared" si="5"/>
        <v>3.5792984292669743E-2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A13"/>
  <sheetViews>
    <sheetView showGridLines="0" showRowColHeaders="0" workbookViewId="0">
      <selection activeCell="A9" sqref="A9"/>
    </sheetView>
  </sheetViews>
  <sheetFormatPr defaultRowHeight="15" x14ac:dyDescent="0.25"/>
  <cols>
    <col min="1" max="1" width="152.5703125" customWidth="1"/>
  </cols>
  <sheetData>
    <row r="1" spans="1:1" ht="18.75" x14ac:dyDescent="0.3">
      <c r="A1" s="11" t="s">
        <v>28</v>
      </c>
    </row>
    <row r="3" spans="1:1" ht="46.5" customHeight="1" x14ac:dyDescent="0.25">
      <c r="A3" s="10" t="s">
        <v>29</v>
      </c>
    </row>
    <row r="5" spans="1:1" x14ac:dyDescent="0.25">
      <c r="A5" t="s">
        <v>33</v>
      </c>
    </row>
    <row r="7" spans="1:1" x14ac:dyDescent="0.25">
      <c r="A7" t="s">
        <v>107</v>
      </c>
    </row>
    <row r="9" spans="1:1" x14ac:dyDescent="0.25">
      <c r="A9" t="s">
        <v>111</v>
      </c>
    </row>
    <row r="11" spans="1:1" x14ac:dyDescent="0.25">
      <c r="A11" t="s">
        <v>166</v>
      </c>
    </row>
    <row r="13" spans="1:1" x14ac:dyDescent="0.25">
      <c r="A13" t="s">
        <v>165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pageSetUpPr fitToPage="1"/>
  </sheetPr>
  <dimension ref="A1:S96"/>
  <sheetViews>
    <sheetView showGridLines="0" workbookViewId="0">
      <selection activeCell="M91" sqref="M91:N93"/>
    </sheetView>
  </sheetViews>
  <sheetFormatPr defaultRowHeight="15" x14ac:dyDescent="0.25"/>
  <cols>
    <col min="1" max="1" width="26.7109375" customWidth="1"/>
    <col min="6" max="7" width="11.42578125" customWidth="1"/>
    <col min="8" max="8" width="2" customWidth="1"/>
    <col min="13" max="14" width="11.42578125" customWidth="1"/>
    <col min="15" max="15" width="2" customWidth="1"/>
    <col min="18" max="18" width="11.42578125" customWidth="1"/>
  </cols>
  <sheetData>
    <row r="1" spans="1:19" ht="15.75" x14ac:dyDescent="0.25">
      <c r="A1" s="6" t="s">
        <v>103</v>
      </c>
    </row>
    <row r="3" spans="1:19" ht="8.25" customHeight="1" thickBot="1" x14ac:dyDescent="0.3"/>
    <row r="4" spans="1:19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9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9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9" ht="20.100000000000001" customHeight="1" x14ac:dyDescent="0.25">
      <c r="A7" s="14" t="s">
        <v>167</v>
      </c>
      <c r="B7" s="59">
        <v>65788.739999999991</v>
      </c>
      <c r="C7" s="245">
        <v>63713.61</v>
      </c>
      <c r="D7" s="4">
        <f>B7/$B$33</f>
        <v>0.36430104745063568</v>
      </c>
      <c r="E7" s="247">
        <f>C7/$C$33</f>
        <v>0.35265800007029524</v>
      </c>
      <c r="F7" s="87">
        <f>(C7-B7)/B7</f>
        <v>-3.1542327760039034E-2</v>
      </c>
      <c r="G7" s="101">
        <f>(E7-D7)/D7</f>
        <v>-3.1959961306227441E-2</v>
      </c>
      <c r="I7" s="59">
        <v>24716.23</v>
      </c>
      <c r="J7" s="245">
        <v>23825.165000000001</v>
      </c>
      <c r="K7" s="4">
        <f>I7/$I$33</f>
        <v>0.30261362269959108</v>
      </c>
      <c r="L7" s="247">
        <f>J7/$J$33</f>
        <v>0.28150225292402303</v>
      </c>
      <c r="M7" s="87">
        <f>(J7-I7)/I7</f>
        <v>-3.6051816963994864E-2</v>
      </c>
      <c r="N7" s="101">
        <f>(L7-K7)/K7</f>
        <v>-6.9763448146303739E-2</v>
      </c>
      <c r="P7" s="49">
        <f t="shared" ref="P7:Q33" si="0">(I7/B7)*10</f>
        <v>3.7569088570475744</v>
      </c>
      <c r="Q7" s="253">
        <f t="shared" si="0"/>
        <v>3.7394153305706586</v>
      </c>
      <c r="R7" s="104">
        <f>(Q7-P7)/P7</f>
        <v>-4.6563616905690346E-3</v>
      </c>
    </row>
    <row r="8" spans="1:19" ht="20.100000000000001" customHeight="1" x14ac:dyDescent="0.25">
      <c r="A8" s="362" t="s">
        <v>169</v>
      </c>
      <c r="B8" s="356">
        <v>33461.760000000002</v>
      </c>
      <c r="C8" s="357">
        <v>27329.920000000002</v>
      </c>
      <c r="D8" s="358">
        <f t="shared" ref="D8:D32" si="1">B8/$B$33</f>
        <v>0.1852924104875969</v>
      </c>
      <c r="E8" s="359">
        <f t="shared" ref="E8:E32" si="2">C8/$C$33</f>
        <v>0.15127246642092895</v>
      </c>
      <c r="F8" s="87">
        <f t="shared" ref="F8:F33" si="3">(C8-B8)/B8</f>
        <v>-0.18324917756866343</v>
      </c>
      <c r="G8" s="83">
        <f t="shared" ref="G8:G32" si="4">(E8-D8)/D8</f>
        <v>-0.18360138970152354</v>
      </c>
      <c r="H8" s="13"/>
      <c r="I8" s="356">
        <v>12608.913</v>
      </c>
      <c r="J8" s="357">
        <v>10474.33</v>
      </c>
      <c r="K8" s="358">
        <f t="shared" ref="K8:K32" si="5">I8/$I$33</f>
        <v>0.15437746133750857</v>
      </c>
      <c r="L8" s="355">
        <f t="shared" ref="L8:L32" si="6">J8/$J$33</f>
        <v>0.1237576945582405</v>
      </c>
      <c r="M8" s="87">
        <f t="shared" ref="M8:M33" si="7">(J8-I8)/I8</f>
        <v>-0.16929159555625456</v>
      </c>
      <c r="N8" s="83">
        <f t="shared" ref="N8:N32" si="8">(L8-K8)/K8</f>
        <v>-0.19834350502969758</v>
      </c>
      <c r="O8" s="354"/>
      <c r="P8" s="360">
        <f t="shared" si="0"/>
        <v>3.7681559487606147</v>
      </c>
      <c r="Q8" s="361">
        <f t="shared" si="0"/>
        <v>3.8325505526543804</v>
      </c>
      <c r="R8" s="92">
        <f t="shared" ref="R8:R71" si="9">(Q8-P8)/P8</f>
        <v>1.708915574870137E-2</v>
      </c>
      <c r="S8" s="13"/>
    </row>
    <row r="9" spans="1:19" ht="20.100000000000001" customHeight="1" x14ac:dyDescent="0.25">
      <c r="A9" s="14" t="s">
        <v>171</v>
      </c>
      <c r="B9" s="25">
        <v>22637.98</v>
      </c>
      <c r="C9" s="223">
        <v>26461.99</v>
      </c>
      <c r="D9" s="4">
        <f t="shared" si="1"/>
        <v>0.12535640333234141</v>
      </c>
      <c r="E9" s="229">
        <f t="shared" si="2"/>
        <v>0.14646843070546706</v>
      </c>
      <c r="F9" s="87">
        <f t="shared" si="3"/>
        <v>0.16892010682931968</v>
      </c>
      <c r="G9" s="83">
        <f t="shared" si="4"/>
        <v>0.16841602671986389</v>
      </c>
      <c r="I9" s="25">
        <v>8853.7619999999988</v>
      </c>
      <c r="J9" s="223">
        <v>10217.493</v>
      </c>
      <c r="K9" s="4">
        <f t="shared" si="5"/>
        <v>0.10840120007541509</v>
      </c>
      <c r="L9" s="229">
        <f t="shared" si="6"/>
        <v>0.12072307993398723</v>
      </c>
      <c r="M9" s="87">
        <f t="shared" si="7"/>
        <v>0.15402842317198065</v>
      </c>
      <c r="N9" s="83">
        <f t="shared" si="8"/>
        <v>0.11366921999018242</v>
      </c>
      <c r="P9" s="49">
        <f t="shared" si="0"/>
        <v>3.9110212130234228</v>
      </c>
      <c r="Q9" s="254">
        <f t="shared" si="0"/>
        <v>3.8611960022658915</v>
      </c>
      <c r="R9" s="92">
        <f t="shared" si="9"/>
        <v>-1.2739693303533308E-2</v>
      </c>
    </row>
    <row r="10" spans="1:19" ht="20.100000000000001" customHeight="1" x14ac:dyDescent="0.25">
      <c r="A10" s="14" t="s">
        <v>140</v>
      </c>
      <c r="B10" s="25">
        <v>9010.7400000000016</v>
      </c>
      <c r="C10" s="223">
        <v>10007.61</v>
      </c>
      <c r="D10" s="4">
        <f t="shared" si="1"/>
        <v>4.9896411153418384E-2</v>
      </c>
      <c r="E10" s="229">
        <f t="shared" si="2"/>
        <v>5.5392619066530487E-2</v>
      </c>
      <c r="F10" s="87">
        <f t="shared" si="3"/>
        <v>0.11063131329946251</v>
      </c>
      <c r="G10" s="83">
        <f t="shared" si="4"/>
        <v>0.11015236940012989</v>
      </c>
      <c r="I10" s="25">
        <v>7437.3439999999991</v>
      </c>
      <c r="J10" s="223">
        <v>8637.0920000000006</v>
      </c>
      <c r="K10" s="4">
        <f t="shared" si="5"/>
        <v>9.1059259891296832E-2</v>
      </c>
      <c r="L10" s="229">
        <f t="shared" si="6"/>
        <v>0.10205011619907169</v>
      </c>
      <c r="M10" s="87">
        <f t="shared" si="7"/>
        <v>0.16131403899026339</v>
      </c>
      <c r="N10" s="83">
        <f t="shared" si="8"/>
        <v>0.12070003996183729</v>
      </c>
      <c r="P10" s="49">
        <f t="shared" si="0"/>
        <v>8.253865942197864</v>
      </c>
      <c r="Q10" s="254">
        <f t="shared" si="0"/>
        <v>8.6305241711057885</v>
      </c>
      <c r="R10" s="92">
        <f t="shared" si="9"/>
        <v>4.5634158774285456E-2</v>
      </c>
    </row>
    <row r="11" spans="1:19" ht="20.100000000000001" customHeight="1" x14ac:dyDescent="0.25">
      <c r="A11" s="14" t="s">
        <v>168</v>
      </c>
      <c r="B11" s="25">
        <v>12365.72</v>
      </c>
      <c r="C11" s="223">
        <v>14478.25</v>
      </c>
      <c r="D11" s="4">
        <f t="shared" si="1"/>
        <v>6.8474403803466602E-2</v>
      </c>
      <c r="E11" s="229">
        <f t="shared" si="2"/>
        <v>8.0137833808471254E-2</v>
      </c>
      <c r="F11" s="87">
        <f t="shared" si="3"/>
        <v>0.17083760589759439</v>
      </c>
      <c r="G11" s="83">
        <f t="shared" si="4"/>
        <v>0.17033269889403807</v>
      </c>
      <c r="I11" s="25">
        <v>6107.4780000000001</v>
      </c>
      <c r="J11" s="223">
        <v>7560.6200000000008</v>
      </c>
      <c r="K11" s="4">
        <f t="shared" si="5"/>
        <v>7.4777020732452043E-2</v>
      </c>
      <c r="L11" s="229">
        <f t="shared" si="6"/>
        <v>8.9331241294758168E-2</v>
      </c>
      <c r="M11" s="87">
        <f t="shared" si="7"/>
        <v>0.23792832327844665</v>
      </c>
      <c r="N11" s="83">
        <f t="shared" si="8"/>
        <v>0.1946349349003928</v>
      </c>
      <c r="P11" s="49">
        <f t="shared" si="0"/>
        <v>4.9390395383366279</v>
      </c>
      <c r="Q11" s="254">
        <f t="shared" si="0"/>
        <v>5.2220537703106382</v>
      </c>
      <c r="R11" s="92">
        <f t="shared" si="9"/>
        <v>5.7301471222747896E-2</v>
      </c>
    </row>
    <row r="12" spans="1:19" ht="20.100000000000001" customHeight="1" x14ac:dyDescent="0.25">
      <c r="A12" s="14" t="s">
        <v>170</v>
      </c>
      <c r="B12" s="25">
        <v>7217.9600000000009</v>
      </c>
      <c r="C12" s="223">
        <v>7003.87</v>
      </c>
      <c r="D12" s="4">
        <f t="shared" si="1"/>
        <v>3.9969003638871806E-2</v>
      </c>
      <c r="E12" s="229">
        <f t="shared" si="2"/>
        <v>3.876676877910918E-2</v>
      </c>
      <c r="F12" s="87">
        <f t="shared" si="3"/>
        <v>-2.9660735166168975E-2</v>
      </c>
      <c r="G12" s="83">
        <f t="shared" si="4"/>
        <v>-3.0079180122303414E-2</v>
      </c>
      <c r="I12" s="25">
        <v>3349.3330000000001</v>
      </c>
      <c r="J12" s="223">
        <v>3285.384</v>
      </c>
      <c r="K12" s="4">
        <f t="shared" si="5"/>
        <v>4.1007621014907597E-2</v>
      </c>
      <c r="L12" s="229">
        <f t="shared" si="6"/>
        <v>3.8817905257761631E-2</v>
      </c>
      <c r="M12" s="87">
        <f t="shared" si="7"/>
        <v>-1.9093055244133704E-2</v>
      </c>
      <c r="N12" s="83">
        <f t="shared" si="8"/>
        <v>-5.3397775899995108E-2</v>
      </c>
      <c r="P12" s="49">
        <f t="shared" si="0"/>
        <v>4.6402764770101239</v>
      </c>
      <c r="Q12" s="254">
        <f t="shared" si="0"/>
        <v>4.6908123651638309</v>
      </c>
      <c r="R12" s="92">
        <f t="shared" si="9"/>
        <v>1.0890706276680496E-2</v>
      </c>
    </row>
    <row r="13" spans="1:19" ht="20.100000000000001" customHeight="1" x14ac:dyDescent="0.25">
      <c r="A13" s="14" t="s">
        <v>174</v>
      </c>
      <c r="B13" s="25">
        <v>3556.93</v>
      </c>
      <c r="C13" s="223">
        <v>4291.41</v>
      </c>
      <c r="D13" s="4">
        <f t="shared" si="1"/>
        <v>1.9696278188464922E-2</v>
      </c>
      <c r="E13" s="229">
        <f t="shared" si="2"/>
        <v>2.3753167778150786E-2</v>
      </c>
      <c r="F13" s="87">
        <f t="shared" si="3"/>
        <v>0.20649267767428656</v>
      </c>
      <c r="G13" s="83">
        <f t="shared" si="4"/>
        <v>0.20597239493001127</v>
      </c>
      <c r="I13" s="25">
        <v>2302.67</v>
      </c>
      <c r="J13" s="223">
        <v>3246.7580000000003</v>
      </c>
      <c r="K13" s="4">
        <f t="shared" si="5"/>
        <v>2.8192783065284124E-2</v>
      </c>
      <c r="L13" s="229">
        <f t="shared" si="6"/>
        <v>3.836152621394627E-2</v>
      </c>
      <c r="M13" s="87">
        <f t="shared" si="7"/>
        <v>0.40999709033426418</v>
      </c>
      <c r="N13" s="83">
        <f t="shared" si="8"/>
        <v>0.36068603532737703</v>
      </c>
      <c r="P13" s="49">
        <f t="shared" si="0"/>
        <v>6.4737568633625067</v>
      </c>
      <c r="Q13" s="254">
        <f t="shared" si="0"/>
        <v>7.5657138329826337</v>
      </c>
      <c r="R13" s="92">
        <f t="shared" si="9"/>
        <v>0.16867438686181338</v>
      </c>
    </row>
    <row r="14" spans="1:19" ht="20.100000000000001" customHeight="1" x14ac:dyDescent="0.25">
      <c r="A14" s="14" t="s">
        <v>141</v>
      </c>
      <c r="B14" s="25">
        <v>3152.3199999999997</v>
      </c>
      <c r="C14" s="223">
        <v>2903.78</v>
      </c>
      <c r="D14" s="4">
        <f t="shared" si="1"/>
        <v>1.7455775530882456E-2</v>
      </c>
      <c r="E14" s="229">
        <f t="shared" si="2"/>
        <v>1.6072566716030089E-2</v>
      </c>
      <c r="F14" s="87">
        <f t="shared" si="3"/>
        <v>-7.8843518424525277E-2</v>
      </c>
      <c r="G14" s="83">
        <f t="shared" si="4"/>
        <v>-7.9240754007475489E-2</v>
      </c>
      <c r="I14" s="25">
        <v>2568.1999999999998</v>
      </c>
      <c r="J14" s="223">
        <v>2301.3200000000002</v>
      </c>
      <c r="K14" s="4">
        <f t="shared" si="5"/>
        <v>3.1443804569592115E-2</v>
      </c>
      <c r="L14" s="229">
        <f t="shared" si="6"/>
        <v>2.7190861624635659E-2</v>
      </c>
      <c r="M14" s="87">
        <f t="shared" si="7"/>
        <v>-0.1039171404096253</v>
      </c>
      <c r="N14" s="83">
        <f t="shared" si="8"/>
        <v>-0.13525535485197887</v>
      </c>
      <c r="P14" s="49">
        <f t="shared" si="0"/>
        <v>8.1470155314181305</v>
      </c>
      <c r="Q14" s="254">
        <f t="shared" si="0"/>
        <v>7.9252560455681911</v>
      </c>
      <c r="R14" s="92">
        <f t="shared" si="9"/>
        <v>-2.7219720521551322E-2</v>
      </c>
    </row>
    <row r="15" spans="1:19" ht="20.100000000000001" customHeight="1" x14ac:dyDescent="0.25">
      <c r="A15" s="14" t="s">
        <v>175</v>
      </c>
      <c r="B15" s="25">
        <v>3599.5299999999997</v>
      </c>
      <c r="C15" s="223">
        <v>4033.84</v>
      </c>
      <c r="D15" s="4">
        <f t="shared" si="1"/>
        <v>1.9932173033409467E-2</v>
      </c>
      <c r="E15" s="229">
        <f t="shared" si="2"/>
        <v>2.2327505018214473E-2</v>
      </c>
      <c r="F15" s="87">
        <f t="shared" si="3"/>
        <v>0.12065741916305751</v>
      </c>
      <c r="G15" s="83">
        <f t="shared" si="4"/>
        <v>0.12017415164869637</v>
      </c>
      <c r="I15" s="25">
        <v>1538.085</v>
      </c>
      <c r="J15" s="223">
        <v>1803.4169999999999</v>
      </c>
      <c r="K15" s="4">
        <f t="shared" si="5"/>
        <v>1.88315723664127E-2</v>
      </c>
      <c r="L15" s="229">
        <f t="shared" si="6"/>
        <v>2.1307971989343318E-2</v>
      </c>
      <c r="M15" s="87">
        <f t="shared" si="7"/>
        <v>0.17250802133822246</v>
      </c>
      <c r="N15" s="83">
        <f t="shared" si="8"/>
        <v>0.13150254130384953</v>
      </c>
      <c r="P15" s="49">
        <f t="shared" si="0"/>
        <v>4.2730161993371363</v>
      </c>
      <c r="Q15" s="254">
        <f t="shared" si="0"/>
        <v>4.4707202070483705</v>
      </c>
      <c r="R15" s="92">
        <f t="shared" si="9"/>
        <v>4.6268022045388824E-2</v>
      </c>
    </row>
    <row r="16" spans="1:19" ht="20.100000000000001" customHeight="1" x14ac:dyDescent="0.25">
      <c r="A16" s="14" t="s">
        <v>144</v>
      </c>
      <c r="B16" s="25">
        <v>1693.76</v>
      </c>
      <c r="C16" s="223">
        <v>2061.9699999999998</v>
      </c>
      <c r="D16" s="4">
        <f t="shared" si="1"/>
        <v>9.3790904359923721E-3</v>
      </c>
      <c r="E16" s="229">
        <f t="shared" si="2"/>
        <v>1.1413106499615178E-2</v>
      </c>
      <c r="F16" s="87">
        <f t="shared" si="3"/>
        <v>0.21739207443793679</v>
      </c>
      <c r="G16" s="83">
        <f t="shared" si="4"/>
        <v>0.21686709148439867</v>
      </c>
      <c r="I16" s="25">
        <v>1012.3150000000001</v>
      </c>
      <c r="J16" s="223">
        <v>1283.5529999999999</v>
      </c>
      <c r="K16" s="4">
        <f t="shared" si="5"/>
        <v>1.2394297571398897E-2</v>
      </c>
      <c r="L16" s="229">
        <f t="shared" si="6"/>
        <v>1.5165605830951789E-2</v>
      </c>
      <c r="M16" s="87">
        <f t="shared" si="7"/>
        <v>0.26793833935089356</v>
      </c>
      <c r="N16" s="83">
        <f t="shared" si="8"/>
        <v>0.22359542713803865</v>
      </c>
      <c r="P16" s="49">
        <f t="shared" si="0"/>
        <v>5.9767322406952585</v>
      </c>
      <c r="Q16" s="254">
        <f t="shared" si="0"/>
        <v>6.2248868800225035</v>
      </c>
      <c r="R16" s="92">
        <f t="shared" si="9"/>
        <v>4.1520119913951124E-2</v>
      </c>
    </row>
    <row r="17" spans="1:18" ht="20.100000000000001" customHeight="1" x14ac:dyDescent="0.25">
      <c r="A17" s="14" t="s">
        <v>143</v>
      </c>
      <c r="B17" s="25">
        <v>2244.6999999999998</v>
      </c>
      <c r="C17" s="223">
        <v>2312.06</v>
      </c>
      <c r="D17" s="4">
        <f t="shared" si="1"/>
        <v>1.2429886348521676E-2</v>
      </c>
      <c r="E17" s="229">
        <f t="shared" si="2"/>
        <v>1.2797367087542626E-2</v>
      </c>
      <c r="F17" s="87">
        <f t="shared" si="3"/>
        <v>3.0008464382768357E-2</v>
      </c>
      <c r="G17" s="83">
        <f t="shared" si="4"/>
        <v>2.9564287936120655E-2</v>
      </c>
      <c r="I17" s="25">
        <v>1010.02</v>
      </c>
      <c r="J17" s="223">
        <v>1135.3440000000001</v>
      </c>
      <c r="K17" s="4">
        <f t="shared" si="5"/>
        <v>1.2366198696121577E-2</v>
      </c>
      <c r="L17" s="229">
        <f t="shared" si="6"/>
        <v>1.3414467175516812E-2</v>
      </c>
      <c r="M17" s="87">
        <f t="shared" si="7"/>
        <v>0.12408071127304417</v>
      </c>
      <c r="N17" s="83">
        <f t="shared" si="8"/>
        <v>8.4768852996354047E-2</v>
      </c>
      <c r="P17" s="49">
        <f t="shared" si="0"/>
        <v>4.4995767808615854</v>
      </c>
      <c r="Q17" s="254">
        <f t="shared" si="0"/>
        <v>4.9105300035466213</v>
      </c>
      <c r="R17" s="92">
        <f t="shared" si="9"/>
        <v>9.1331527985693342E-2</v>
      </c>
    </row>
    <row r="18" spans="1:18" ht="20.100000000000001" customHeight="1" x14ac:dyDescent="0.25">
      <c r="A18" s="14" t="s">
        <v>149</v>
      </c>
      <c r="B18" s="25">
        <v>303.10000000000002</v>
      </c>
      <c r="C18" s="223">
        <v>401.97</v>
      </c>
      <c r="D18" s="4">
        <f t="shared" si="1"/>
        <v>1.678397359218123E-3</v>
      </c>
      <c r="E18" s="229">
        <f t="shared" si="2"/>
        <v>2.224923941497846E-3</v>
      </c>
      <c r="F18" s="87">
        <f t="shared" si="3"/>
        <v>0.32619597492576707</v>
      </c>
      <c r="G18" s="83">
        <f t="shared" si="4"/>
        <v>0.32562407184334524</v>
      </c>
      <c r="I18" s="25">
        <v>788.71199999999999</v>
      </c>
      <c r="J18" s="223">
        <v>1077.2130000000002</v>
      </c>
      <c r="K18" s="4">
        <f t="shared" si="5"/>
        <v>9.6566100730831484E-3</v>
      </c>
      <c r="L18" s="229">
        <f t="shared" si="6"/>
        <v>1.2727630065900726E-2</v>
      </c>
      <c r="M18" s="87">
        <f t="shared" si="7"/>
        <v>0.36578751179137659</v>
      </c>
      <c r="N18" s="83">
        <f t="shared" si="8"/>
        <v>0.31802257413062002</v>
      </c>
      <c r="P18" s="49">
        <f t="shared" si="0"/>
        <v>26.021511052457932</v>
      </c>
      <c r="Q18" s="254">
        <f t="shared" si="0"/>
        <v>26.798343159937311</v>
      </c>
      <c r="R18" s="92">
        <f t="shared" si="9"/>
        <v>2.9853458775446522E-2</v>
      </c>
    </row>
    <row r="19" spans="1:18" ht="20.100000000000001" customHeight="1" x14ac:dyDescent="0.25">
      <c r="A19" s="14" t="s">
        <v>172</v>
      </c>
      <c r="B19" s="25">
        <v>2465.1600000000003</v>
      </c>
      <c r="C19" s="223">
        <v>2603.2199999999998</v>
      </c>
      <c r="D19" s="4">
        <f t="shared" si="1"/>
        <v>1.3650669858298081E-2</v>
      </c>
      <c r="E19" s="229">
        <f t="shared" si="2"/>
        <v>1.440895216803747E-2</v>
      </c>
      <c r="F19" s="87">
        <f t="shared" si="3"/>
        <v>5.6004478411137398E-2</v>
      </c>
      <c r="G19" s="83">
        <f t="shared" si="4"/>
        <v>5.554909155453925E-2</v>
      </c>
      <c r="I19" s="25">
        <v>842.12099999999998</v>
      </c>
      <c r="J19" s="223">
        <v>953.49600000000009</v>
      </c>
      <c r="K19" s="4">
        <f t="shared" si="5"/>
        <v>1.0310524160092472E-2</v>
      </c>
      <c r="L19" s="229">
        <f t="shared" si="6"/>
        <v>1.1265872540821618E-2</v>
      </c>
      <c r="M19" s="87">
        <f t="shared" si="7"/>
        <v>0.13225534097831559</v>
      </c>
      <c r="N19" s="83">
        <f t="shared" si="8"/>
        <v>9.2657595859857611E-2</v>
      </c>
      <c r="P19" s="49">
        <f t="shared" si="0"/>
        <v>3.4160906391471539</v>
      </c>
      <c r="Q19" s="254">
        <f t="shared" si="0"/>
        <v>3.6627561251065992</v>
      </c>
      <c r="R19" s="92">
        <f t="shared" si="9"/>
        <v>7.2206949995046579E-2</v>
      </c>
    </row>
    <row r="20" spans="1:18" ht="20.100000000000001" customHeight="1" x14ac:dyDescent="0.25">
      <c r="A20" s="14" t="s">
        <v>180</v>
      </c>
      <c r="B20" s="25">
        <v>189.31999999999996</v>
      </c>
      <c r="C20" s="223">
        <v>420.56</v>
      </c>
      <c r="D20" s="4">
        <f t="shared" si="1"/>
        <v>1.0483477005845429E-3</v>
      </c>
      <c r="E20" s="229">
        <f t="shared" si="2"/>
        <v>2.3278205160492927E-3</v>
      </c>
      <c r="F20" s="87">
        <f t="shared" si="3"/>
        <v>1.2214240439467572</v>
      </c>
      <c r="G20" s="83">
        <f t="shared" si="4"/>
        <v>1.2204660865391654</v>
      </c>
      <c r="I20" s="25">
        <v>307.7</v>
      </c>
      <c r="J20" s="223">
        <v>936.45</v>
      </c>
      <c r="K20" s="4">
        <f t="shared" si="5"/>
        <v>3.7673306853296062E-3</v>
      </c>
      <c r="L20" s="229">
        <f t="shared" si="6"/>
        <v>1.1064468378317689E-2</v>
      </c>
      <c r="M20" s="87">
        <f t="shared" si="7"/>
        <v>2.0433864153396164</v>
      </c>
      <c r="N20" s="83">
        <f t="shared" si="8"/>
        <v>1.936951731209561</v>
      </c>
      <c r="P20" s="49">
        <f t="shared" si="0"/>
        <v>16.252905134164379</v>
      </c>
      <c r="Q20" s="254">
        <f t="shared" si="0"/>
        <v>22.26673958531482</v>
      </c>
      <c r="R20" s="92">
        <f t="shared" si="9"/>
        <v>0.37001596954559679</v>
      </c>
    </row>
    <row r="21" spans="1:18" ht="20.100000000000001" customHeight="1" x14ac:dyDescent="0.25">
      <c r="A21" s="14" t="s">
        <v>179</v>
      </c>
      <c r="B21" s="25">
        <v>1571.43</v>
      </c>
      <c r="C21" s="223">
        <v>1434.57</v>
      </c>
      <c r="D21" s="4">
        <f t="shared" si="1"/>
        <v>8.7016956852396399E-3</v>
      </c>
      <c r="E21" s="229">
        <f t="shared" si="2"/>
        <v>7.9404162966255319E-3</v>
      </c>
      <c r="F21" s="87">
        <f t="shared" si="3"/>
        <v>-8.709264809759272E-2</v>
      </c>
      <c r="G21" s="83">
        <f t="shared" si="4"/>
        <v>-8.748632636112956E-2</v>
      </c>
      <c r="I21" s="25">
        <v>816.29600000000005</v>
      </c>
      <c r="J21" s="223">
        <v>742.17199999999991</v>
      </c>
      <c r="K21" s="4">
        <f t="shared" si="5"/>
        <v>9.9943352912311226E-3</v>
      </c>
      <c r="L21" s="229">
        <f t="shared" si="6"/>
        <v>8.7690091572137276E-3</v>
      </c>
      <c r="M21" s="87">
        <f t="shared" si="7"/>
        <v>-9.0805296118074974E-2</v>
      </c>
      <c r="N21" s="83">
        <f t="shared" si="8"/>
        <v>-0.12260206390038539</v>
      </c>
      <c r="P21" s="49">
        <f t="shared" si="0"/>
        <v>5.1946061867216482</v>
      </c>
      <c r="Q21" s="254">
        <f t="shared" si="0"/>
        <v>5.1734805551489291</v>
      </c>
      <c r="R21" s="92">
        <f t="shared" si="9"/>
        <v>-4.0668398745452548E-3</v>
      </c>
    </row>
    <row r="22" spans="1:18" ht="20.100000000000001" customHeight="1" x14ac:dyDescent="0.25">
      <c r="A22" s="14" t="s">
        <v>145</v>
      </c>
      <c r="B22" s="25">
        <v>886.52</v>
      </c>
      <c r="C22" s="223">
        <v>1027.5899999999999</v>
      </c>
      <c r="D22" s="4">
        <f t="shared" si="1"/>
        <v>4.9090492474234589E-3</v>
      </c>
      <c r="E22" s="229">
        <f t="shared" si="2"/>
        <v>5.6877617559613191E-3</v>
      </c>
      <c r="F22" s="87">
        <f t="shared" si="3"/>
        <v>0.15912782565537151</v>
      </c>
      <c r="G22" s="83">
        <f t="shared" si="4"/>
        <v>0.15862796832738471</v>
      </c>
      <c r="I22" s="25">
        <v>601.4430000000001</v>
      </c>
      <c r="J22" s="223">
        <v>715.49300000000005</v>
      </c>
      <c r="K22" s="4">
        <f t="shared" si="5"/>
        <v>7.363778581009733E-3</v>
      </c>
      <c r="L22" s="229">
        <f t="shared" si="6"/>
        <v>8.453787894076201E-3</v>
      </c>
      <c r="M22" s="87">
        <f t="shared" si="7"/>
        <v>0.18962727972559318</v>
      </c>
      <c r="N22" s="83">
        <f t="shared" si="8"/>
        <v>0.14802309725573037</v>
      </c>
      <c r="P22" s="49">
        <f t="shared" si="0"/>
        <v>6.7843139466678712</v>
      </c>
      <c r="Q22" s="254">
        <f t="shared" si="0"/>
        <v>6.9628256405764954</v>
      </c>
      <c r="R22" s="92">
        <f t="shared" si="9"/>
        <v>2.6312416452410867E-2</v>
      </c>
    </row>
    <row r="23" spans="1:18" ht="20.100000000000001" customHeight="1" x14ac:dyDescent="0.25">
      <c r="A23" s="14" t="s">
        <v>176</v>
      </c>
      <c r="B23" s="25">
        <v>916.41</v>
      </c>
      <c r="C23" s="223">
        <v>868.22</v>
      </c>
      <c r="D23" s="4">
        <f t="shared" si="1"/>
        <v>5.0745632595218734E-3</v>
      </c>
      <c r="E23" s="229">
        <f t="shared" si="2"/>
        <v>4.8056408798847179E-3</v>
      </c>
      <c r="F23" s="87">
        <f t="shared" si="3"/>
        <v>-5.2585633068168117E-2</v>
      </c>
      <c r="G23" s="83">
        <f t="shared" si="4"/>
        <v>-5.299419198934046E-2</v>
      </c>
      <c r="I23" s="25">
        <v>461.54599999999999</v>
      </c>
      <c r="J23" s="223">
        <v>485.48899999999998</v>
      </c>
      <c r="K23" s="4">
        <f t="shared" si="5"/>
        <v>5.650947053919852E-3</v>
      </c>
      <c r="L23" s="229">
        <f t="shared" si="6"/>
        <v>5.7362140942079937E-3</v>
      </c>
      <c r="M23" s="87">
        <f t="shared" si="7"/>
        <v>5.1875652697672567E-2</v>
      </c>
      <c r="N23" s="83">
        <f t="shared" si="8"/>
        <v>1.5088982337747289E-2</v>
      </c>
      <c r="P23" s="49">
        <f t="shared" si="0"/>
        <v>5.0364574808219036</v>
      </c>
      <c r="Q23" s="254">
        <f t="shared" si="0"/>
        <v>5.5917739743383006</v>
      </c>
      <c r="R23" s="92">
        <f t="shared" si="9"/>
        <v>0.11025934312579057</v>
      </c>
    </row>
    <row r="24" spans="1:18" ht="20.100000000000001" customHeight="1" x14ac:dyDescent="0.25">
      <c r="A24" s="14" t="s">
        <v>146</v>
      </c>
      <c r="B24" s="25">
        <v>734.24</v>
      </c>
      <c r="C24" s="223">
        <v>759.1</v>
      </c>
      <c r="D24" s="4">
        <f t="shared" si="1"/>
        <v>4.0658082383118266E-3</v>
      </c>
      <c r="E24" s="229">
        <f t="shared" si="2"/>
        <v>4.201656252931848E-3</v>
      </c>
      <c r="F24" s="87">
        <f t="shared" si="3"/>
        <v>3.3858139028110718E-2</v>
      </c>
      <c r="G24" s="83">
        <f t="shared" si="4"/>
        <v>3.3412302464227175E-2</v>
      </c>
      <c r="I24" s="25">
        <v>473.06899999999996</v>
      </c>
      <c r="J24" s="223">
        <v>471.65499999999997</v>
      </c>
      <c r="K24" s="4">
        <f t="shared" si="5"/>
        <v>5.7920291192011418E-3</v>
      </c>
      <c r="L24" s="229">
        <f t="shared" si="6"/>
        <v>5.5727607805813751E-3</v>
      </c>
      <c r="M24" s="87">
        <f t="shared" si="7"/>
        <v>-2.9889931489909239E-3</v>
      </c>
      <c r="N24" s="83">
        <f t="shared" si="8"/>
        <v>-3.7856912337141183E-2</v>
      </c>
      <c r="P24" s="49">
        <f t="shared" si="0"/>
        <v>6.4429750490302897</v>
      </c>
      <c r="Q24" s="254">
        <f t="shared" si="0"/>
        <v>6.2133447503622712</v>
      </c>
      <c r="R24" s="92">
        <f t="shared" si="9"/>
        <v>-3.564041408209076E-2</v>
      </c>
    </row>
    <row r="25" spans="1:18" ht="20.100000000000001" customHeight="1" x14ac:dyDescent="0.25">
      <c r="A25" s="14" t="s">
        <v>181</v>
      </c>
      <c r="B25" s="25">
        <v>1338.9499999999998</v>
      </c>
      <c r="C25" s="223">
        <v>905.69</v>
      </c>
      <c r="D25" s="4">
        <f t="shared" si="1"/>
        <v>7.4143521746126871E-3</v>
      </c>
      <c r="E25" s="229">
        <f t="shared" si="2"/>
        <v>5.0130391934104139E-3</v>
      </c>
      <c r="F25" s="87">
        <f t="shared" si="3"/>
        <v>-0.32358191119907376</v>
      </c>
      <c r="G25" s="83">
        <f t="shared" si="4"/>
        <v>-0.32387360684383915</v>
      </c>
      <c r="I25" s="25">
        <v>581.73800000000006</v>
      </c>
      <c r="J25" s="223">
        <v>395.06799999999998</v>
      </c>
      <c r="K25" s="4">
        <f t="shared" si="5"/>
        <v>7.122520046221238E-3</v>
      </c>
      <c r="L25" s="229">
        <f t="shared" si="6"/>
        <v>4.6678598892468497E-3</v>
      </c>
      <c r="M25" s="87">
        <f t="shared" si="7"/>
        <v>-0.3208832842276077</v>
      </c>
      <c r="N25" s="83">
        <f t="shared" si="8"/>
        <v>-0.34463366070505858</v>
      </c>
      <c r="P25" s="49">
        <f t="shared" si="0"/>
        <v>4.344732813025133</v>
      </c>
      <c r="Q25" s="254">
        <f t="shared" si="0"/>
        <v>4.3620664907418654</v>
      </c>
      <c r="R25" s="92">
        <f t="shared" si="9"/>
        <v>3.9895842765675866E-3</v>
      </c>
    </row>
    <row r="26" spans="1:18" ht="20.100000000000001" customHeight="1" x14ac:dyDescent="0.25">
      <c r="A26" s="14" t="s">
        <v>173</v>
      </c>
      <c r="B26" s="25">
        <v>997.8900000000001</v>
      </c>
      <c r="C26" s="223">
        <v>647.74</v>
      </c>
      <c r="D26" s="4">
        <f t="shared" si="1"/>
        <v>5.5257536812608806E-3</v>
      </c>
      <c r="E26" s="229">
        <f t="shared" si="2"/>
        <v>3.5852731145752537E-3</v>
      </c>
      <c r="F26" s="87">
        <f t="shared" si="3"/>
        <v>-0.35089037869905504</v>
      </c>
      <c r="G26" s="83">
        <f t="shared" si="4"/>
        <v>-0.35117029795704596</v>
      </c>
      <c r="I26" s="25">
        <v>539.86400000000003</v>
      </c>
      <c r="J26" s="223">
        <v>372.702</v>
      </c>
      <c r="K26" s="4">
        <f t="shared" si="5"/>
        <v>6.6098349467168761E-3</v>
      </c>
      <c r="L26" s="229">
        <f t="shared" si="6"/>
        <v>4.4035981563732814E-3</v>
      </c>
      <c r="M26" s="87">
        <f t="shared" si="7"/>
        <v>-0.30963724197205228</v>
      </c>
      <c r="N26" s="83">
        <f t="shared" si="8"/>
        <v>-0.33378092011804905</v>
      </c>
      <c r="P26" s="49">
        <f t="shared" si="0"/>
        <v>5.4100552165068292</v>
      </c>
      <c r="Q26" s="254">
        <f t="shared" si="0"/>
        <v>5.7538827307252909</v>
      </c>
      <c r="R26" s="92">
        <f t="shared" si="9"/>
        <v>6.3553420521364784E-2</v>
      </c>
    </row>
    <row r="27" spans="1:18" ht="20.100000000000001" customHeight="1" x14ac:dyDescent="0.25">
      <c r="A27" s="14" t="s">
        <v>184</v>
      </c>
      <c r="B27" s="25">
        <v>487.19</v>
      </c>
      <c r="C27" s="223">
        <v>742.02</v>
      </c>
      <c r="D27" s="4">
        <f t="shared" si="1"/>
        <v>2.6977842607636996E-3</v>
      </c>
      <c r="E27" s="229">
        <f t="shared" si="2"/>
        <v>4.1071176034784482E-3</v>
      </c>
      <c r="F27" s="87">
        <f t="shared" si="3"/>
        <v>0.52306081816129224</v>
      </c>
      <c r="G27" s="83">
        <f t="shared" si="4"/>
        <v>0.52240401992551799</v>
      </c>
      <c r="I27" s="25">
        <v>270.54899999999998</v>
      </c>
      <c r="J27" s="223">
        <v>365.01499999999999</v>
      </c>
      <c r="K27" s="4">
        <f t="shared" si="5"/>
        <v>3.3124717243589196E-3</v>
      </c>
      <c r="L27" s="229">
        <f t="shared" si="6"/>
        <v>4.3127736933222605E-3</v>
      </c>
      <c r="M27" s="87">
        <f t="shared" si="7"/>
        <v>0.34916410705639278</v>
      </c>
      <c r="N27" s="83">
        <f t="shared" si="8"/>
        <v>0.30198053061326424</v>
      </c>
      <c r="P27" s="49">
        <f t="shared" si="0"/>
        <v>5.5532543771423875</v>
      </c>
      <c r="Q27" s="254">
        <f t="shared" si="0"/>
        <v>4.9192070294601224</v>
      </c>
      <c r="R27" s="92">
        <f t="shared" si="9"/>
        <v>-0.11417581558879268</v>
      </c>
    </row>
    <row r="28" spans="1:18" ht="20.100000000000001" customHeight="1" x14ac:dyDescent="0.25">
      <c r="A28" s="14" t="s">
        <v>147</v>
      </c>
      <c r="B28" s="25">
        <v>344.78999999999996</v>
      </c>
      <c r="C28" s="223">
        <v>390.62</v>
      </c>
      <c r="D28" s="4">
        <f t="shared" si="1"/>
        <v>1.9092531358786424E-3</v>
      </c>
      <c r="E28" s="229">
        <f t="shared" si="2"/>
        <v>2.1621011270191522E-3</v>
      </c>
      <c r="F28" s="87">
        <f t="shared" si="3"/>
        <v>0.13292148844224033</v>
      </c>
      <c r="G28" s="83">
        <f t="shared" si="4"/>
        <v>0.13243293222307506</v>
      </c>
      <c r="I28" s="25">
        <v>268.13400000000001</v>
      </c>
      <c r="J28" s="223">
        <v>351.98500000000001</v>
      </c>
      <c r="K28" s="4">
        <f t="shared" si="5"/>
        <v>3.2829036268448774E-3</v>
      </c>
      <c r="L28" s="229">
        <f t="shared" si="6"/>
        <v>4.1588199072477459E-3</v>
      </c>
      <c r="M28" s="87">
        <f t="shared" si="7"/>
        <v>0.31272050541893232</v>
      </c>
      <c r="N28" s="83">
        <f t="shared" si="8"/>
        <v>0.2668114510704328</v>
      </c>
      <c r="P28" s="49">
        <f t="shared" si="0"/>
        <v>7.7767336639693738</v>
      </c>
      <c r="Q28" s="254">
        <f t="shared" si="0"/>
        <v>9.0109313399211501</v>
      </c>
      <c r="R28" s="92">
        <f t="shared" si="9"/>
        <v>0.15870386325173716</v>
      </c>
    </row>
    <row r="29" spans="1:18" ht="20.100000000000001" customHeight="1" x14ac:dyDescent="0.25">
      <c r="A29" s="14" t="s">
        <v>183</v>
      </c>
      <c r="B29" s="25">
        <v>727.9799999999999</v>
      </c>
      <c r="C29" s="223">
        <v>529.93999999999994</v>
      </c>
      <c r="D29" s="4">
        <f t="shared" si="1"/>
        <v>4.0311438784678619E-3</v>
      </c>
      <c r="E29" s="229">
        <f t="shared" si="2"/>
        <v>2.9332442559329513E-3</v>
      </c>
      <c r="F29" s="87">
        <f>(C29-B29)/B29</f>
        <v>-0.272040440671447</v>
      </c>
      <c r="G29" s="83">
        <f>(E29-D29)/D29</f>
        <v>-0.27235436283961045</v>
      </c>
      <c r="I29" s="25">
        <v>388.35</v>
      </c>
      <c r="J29" s="223">
        <v>331.81600000000003</v>
      </c>
      <c r="K29" s="4">
        <f t="shared" si="5"/>
        <v>4.7547704635936064E-3</v>
      </c>
      <c r="L29" s="229">
        <f t="shared" si="6"/>
        <v>3.9205164604835946E-3</v>
      </c>
      <c r="M29" s="87">
        <f>(J29-I29)/I29</f>
        <v>-0.14557486803141492</v>
      </c>
      <c r="N29" s="83">
        <f>(L29-K29)/K29</f>
        <v>-0.17545620961048269</v>
      </c>
      <c r="P29" s="49">
        <f t="shared" si="0"/>
        <v>5.3346245775982872</v>
      </c>
      <c r="Q29" s="254">
        <f t="shared" si="0"/>
        <v>6.2613880816696241</v>
      </c>
      <c r="R29" s="92">
        <f>(Q29-P29)/P29</f>
        <v>0.1737260964835462</v>
      </c>
    </row>
    <row r="30" spans="1:18" ht="20.100000000000001" customHeight="1" x14ac:dyDescent="0.25">
      <c r="A30" s="14" t="s">
        <v>148</v>
      </c>
      <c r="B30" s="25">
        <v>406.84999999999997</v>
      </c>
      <c r="C30" s="223">
        <v>539.55999999999995</v>
      </c>
      <c r="D30" s="4">
        <f t="shared" si="1"/>
        <v>2.2529065179739136E-3</v>
      </c>
      <c r="E30" s="229">
        <f t="shared" si="2"/>
        <v>2.986491434372161E-3</v>
      </c>
      <c r="F30" s="87">
        <f t="shared" si="3"/>
        <v>0.32618901314980947</v>
      </c>
      <c r="G30" s="83">
        <f t="shared" si="4"/>
        <v>0.32561711306955421</v>
      </c>
      <c r="I30" s="25">
        <v>287.03300000000002</v>
      </c>
      <c r="J30" s="223">
        <v>329.68600000000004</v>
      </c>
      <c r="K30" s="4">
        <f t="shared" si="5"/>
        <v>3.5142938856100518E-3</v>
      </c>
      <c r="L30" s="229">
        <f t="shared" si="6"/>
        <v>3.8953498016701862E-3</v>
      </c>
      <c r="M30" s="87">
        <f t="shared" si="7"/>
        <v>0.14859963836910745</v>
      </c>
      <c r="N30" s="83">
        <f t="shared" si="8"/>
        <v>0.10843029310110935</v>
      </c>
      <c r="P30" s="49">
        <f t="shared" si="0"/>
        <v>7.0550079882020409</v>
      </c>
      <c r="Q30" s="254">
        <f t="shared" si="0"/>
        <v>6.1102750389206033</v>
      </c>
      <c r="R30" s="92">
        <f t="shared" si="9"/>
        <v>-0.13390955061444254</v>
      </c>
    </row>
    <row r="31" spans="1:18" ht="20.100000000000001" customHeight="1" x14ac:dyDescent="0.25">
      <c r="A31" s="14" t="s">
        <v>155</v>
      </c>
      <c r="B31" s="25">
        <v>204.81</v>
      </c>
      <c r="C31" s="223">
        <v>309.78999999999996</v>
      </c>
      <c r="D31" s="4">
        <f t="shared" si="1"/>
        <v>1.1341226101664922E-3</v>
      </c>
      <c r="E31" s="229">
        <f t="shared" si="2"/>
        <v>1.7147030570356435E-3</v>
      </c>
      <c r="F31" s="87">
        <f t="shared" si="3"/>
        <v>0.51257262828963412</v>
      </c>
      <c r="G31" s="83">
        <f t="shared" si="4"/>
        <v>0.51192035293602034</v>
      </c>
      <c r="I31" s="25">
        <v>194.27100000000002</v>
      </c>
      <c r="J31" s="223">
        <v>296.94299999999998</v>
      </c>
      <c r="K31" s="4">
        <f t="shared" si="5"/>
        <v>2.3785606095861815E-3</v>
      </c>
      <c r="L31" s="229">
        <f t="shared" si="6"/>
        <v>3.5084803605774885E-3</v>
      </c>
      <c r="M31" s="87">
        <f t="shared" si="7"/>
        <v>0.52849884954522275</v>
      </c>
      <c r="N31" s="83">
        <f t="shared" si="8"/>
        <v>0.47504349749905628</v>
      </c>
      <c r="P31" s="49">
        <f t="shared" si="0"/>
        <v>9.4854255163322101</v>
      </c>
      <c r="Q31" s="254">
        <f t="shared" si="0"/>
        <v>9.5852997191645954</v>
      </c>
      <c r="R31" s="92">
        <f t="shared" si="9"/>
        <v>1.0529227461690547E-2</v>
      </c>
    </row>
    <row r="32" spans="1:18" ht="20.100000000000001" customHeight="1" thickBot="1" x14ac:dyDescent="0.3">
      <c r="A32" s="14" t="s">
        <v>18</v>
      </c>
      <c r="B32" s="25">
        <f>B33-SUM(B7:B31)</f>
        <v>4284.1599999999162</v>
      </c>
      <c r="C32" s="223">
        <f>C33-SUM(C7:C31)</f>
        <v>4487.9499999999534</v>
      </c>
      <c r="D32" s="4">
        <f t="shared" si="1"/>
        <v>2.3723268988676254E-2</v>
      </c>
      <c r="E32" s="229">
        <f t="shared" si="2"/>
        <v>2.4841026452832683E-2</v>
      </c>
      <c r="F32" s="87">
        <f t="shared" si="3"/>
        <v>4.7568251419190979E-2</v>
      </c>
      <c r="G32" s="83">
        <f t="shared" si="4"/>
        <v>4.7116502565053925E-2</v>
      </c>
      <c r="I32" s="25">
        <f>I33-SUM(I7:I31)</f>
        <v>3350.6910000000498</v>
      </c>
      <c r="J32" s="223">
        <f>J33-SUM(J7:J31)</f>
        <v>3040.1290000000008</v>
      </c>
      <c r="K32" s="4">
        <f t="shared" si="5"/>
        <v>4.1024247713220448E-2</v>
      </c>
      <c r="L32" s="229">
        <f t="shared" si="6"/>
        <v>3.5920135817722874E-2</v>
      </c>
      <c r="M32" s="87">
        <f t="shared" si="7"/>
        <v>-9.2685956419151866E-2</v>
      </c>
      <c r="N32" s="83">
        <f t="shared" si="8"/>
        <v>-0.12441695290009487</v>
      </c>
      <c r="P32" s="49">
        <f t="shared" si="0"/>
        <v>7.8211154578729918</v>
      </c>
      <c r="Q32" s="254">
        <f t="shared" si="0"/>
        <v>6.7739814391872288</v>
      </c>
      <c r="R32" s="92">
        <f t="shared" si="9"/>
        <v>-0.13388550831731852</v>
      </c>
    </row>
    <row r="33" spans="1:18" ht="26.25" customHeight="1" thickBot="1" x14ac:dyDescent="0.3">
      <c r="A33" s="18" t="s">
        <v>19</v>
      </c>
      <c r="B33" s="23">
        <v>180588.93999999997</v>
      </c>
      <c r="C33" s="242">
        <v>180666.84999999995</v>
      </c>
      <c r="D33" s="20">
        <f>SUM(D7:D32)</f>
        <v>0.99999999999999956</v>
      </c>
      <c r="E33" s="243">
        <f>SUM(E7:E32)</f>
        <v>1.0000000000000002</v>
      </c>
      <c r="F33" s="97">
        <f t="shared" si="3"/>
        <v>4.3142176923998999E-4</v>
      </c>
      <c r="G33" s="99">
        <v>0</v>
      </c>
      <c r="H33" s="2"/>
      <c r="I33" s="23">
        <v>81675.867000000057</v>
      </c>
      <c r="J33" s="242">
        <v>84635.78800000003</v>
      </c>
      <c r="K33" s="20">
        <f>SUM(K7:K32)</f>
        <v>1.0000000000000004</v>
      </c>
      <c r="L33" s="243">
        <f>SUM(L7:L32)</f>
        <v>0.99999999999999978</v>
      </c>
      <c r="M33" s="97">
        <f t="shared" si="7"/>
        <v>3.6239847934518662E-2</v>
      </c>
      <c r="N33" s="99">
        <f>K33-L33</f>
        <v>0</v>
      </c>
      <c r="P33" s="40">
        <f t="shared" si="0"/>
        <v>4.5227502304404723</v>
      </c>
      <c r="Q33" s="244">
        <f t="shared" si="0"/>
        <v>4.6846329583982929</v>
      </c>
      <c r="R33" s="98">
        <f t="shared" si="9"/>
        <v>3.5792984292668917E-2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167</v>
      </c>
      <c r="B39" s="59">
        <v>65788.739999999991</v>
      </c>
      <c r="C39" s="245">
        <v>63713.61</v>
      </c>
      <c r="D39" s="4">
        <f t="shared" ref="D39:D61" si="10">B39/$B$62</f>
        <v>0.41531085182777183</v>
      </c>
      <c r="E39" s="247">
        <f t="shared" ref="E39:E61" si="11">C39/$C$62</f>
        <v>0.40734755557044511</v>
      </c>
      <c r="F39" s="87">
        <f>(C39-B39)/B39</f>
        <v>-3.1542327760039034E-2</v>
      </c>
      <c r="G39" s="101">
        <f>(E39-D39)/D39</f>
        <v>-1.9174303349600602E-2</v>
      </c>
      <c r="I39" s="59">
        <v>24716.23</v>
      </c>
      <c r="J39" s="245">
        <v>23825.165000000001</v>
      </c>
      <c r="K39" s="4">
        <f t="shared" ref="K39:K61" si="12">I39/$I$62</f>
        <v>0.38531825758759736</v>
      </c>
      <c r="L39" s="247">
        <f t="shared" ref="L39:L61" si="13">J39/$J$62</f>
        <v>0.36705476938420528</v>
      </c>
      <c r="M39" s="87">
        <f>(J39-I39)/I39</f>
        <v>-3.6051816963994864E-2</v>
      </c>
      <c r="N39" s="101">
        <f>(L39-K39)/K39</f>
        <v>-4.739845009612631E-2</v>
      </c>
      <c r="P39" s="49">
        <f t="shared" ref="P39:Q62" si="14">(I39/B39)*10</f>
        <v>3.7569088570475744</v>
      </c>
      <c r="Q39" s="253">
        <f t="shared" si="14"/>
        <v>3.7394153305706586</v>
      </c>
      <c r="R39" s="104">
        <f t="shared" si="9"/>
        <v>-4.6563616905690346E-3</v>
      </c>
    </row>
    <row r="40" spans="1:18" ht="20.100000000000001" customHeight="1" x14ac:dyDescent="0.25">
      <c r="A40" s="57" t="s">
        <v>169</v>
      </c>
      <c r="B40" s="25">
        <v>33461.760000000002</v>
      </c>
      <c r="C40" s="223">
        <v>27329.920000000002</v>
      </c>
      <c r="D40" s="4">
        <f t="shared" si="10"/>
        <v>0.21123724286643072</v>
      </c>
      <c r="E40" s="229">
        <f t="shared" si="11"/>
        <v>0.17473152291850705</v>
      </c>
      <c r="F40" s="87">
        <f t="shared" ref="F40:F62" si="15">(C40-B40)/B40</f>
        <v>-0.18324917756866343</v>
      </c>
      <c r="G40" s="83">
        <f t="shared" ref="G40:G57" si="16">(E40-D40)/D40</f>
        <v>-0.17281857807151427</v>
      </c>
      <c r="I40" s="25">
        <v>12608.913</v>
      </c>
      <c r="J40" s="223">
        <v>10474.33</v>
      </c>
      <c r="K40" s="4">
        <f t="shared" si="12"/>
        <v>0.1965689907900034</v>
      </c>
      <c r="L40" s="229">
        <f t="shared" si="13"/>
        <v>0.16136940846386846</v>
      </c>
      <c r="M40" s="87">
        <f t="shared" ref="M40:M62" si="17">(J40-I40)/I40</f>
        <v>-0.16929159555625456</v>
      </c>
      <c r="N40" s="83">
        <f t="shared" ref="N40:N57" si="18">(L40-K40)/K40</f>
        <v>-0.17906986338317724</v>
      </c>
      <c r="P40" s="49">
        <f t="shared" si="14"/>
        <v>3.7681559487606147</v>
      </c>
      <c r="Q40" s="254">
        <f t="shared" si="14"/>
        <v>3.8325505526543804</v>
      </c>
      <c r="R40" s="92">
        <f t="shared" si="9"/>
        <v>1.708915574870137E-2</v>
      </c>
    </row>
    <row r="41" spans="1:18" ht="20.100000000000001" customHeight="1" x14ac:dyDescent="0.25">
      <c r="A41" s="57" t="s">
        <v>171</v>
      </c>
      <c r="B41" s="25">
        <v>22637.98</v>
      </c>
      <c r="C41" s="223">
        <v>26461.99</v>
      </c>
      <c r="D41" s="4">
        <f t="shared" si="10"/>
        <v>0.14290893483383424</v>
      </c>
      <c r="E41" s="229">
        <f t="shared" si="11"/>
        <v>0.16918248616001455</v>
      </c>
      <c r="F41" s="87">
        <f t="shared" si="15"/>
        <v>0.16892010682931968</v>
      </c>
      <c r="G41" s="83">
        <f t="shared" si="16"/>
        <v>0.1838482062491725</v>
      </c>
      <c r="I41" s="25">
        <v>8853.7619999999988</v>
      </c>
      <c r="J41" s="223">
        <v>10217.493</v>
      </c>
      <c r="K41" s="4">
        <f t="shared" si="12"/>
        <v>0.13802736691377612</v>
      </c>
      <c r="L41" s="229">
        <f t="shared" si="13"/>
        <v>0.1574125315312499</v>
      </c>
      <c r="M41" s="87">
        <f t="shared" si="17"/>
        <v>0.15402842317198065</v>
      </c>
      <c r="N41" s="83">
        <f t="shared" si="18"/>
        <v>0.14044435571667055</v>
      </c>
      <c r="P41" s="49">
        <f t="shared" si="14"/>
        <v>3.9110212130234228</v>
      </c>
      <c r="Q41" s="254">
        <f t="shared" si="14"/>
        <v>3.8611960022658915</v>
      </c>
      <c r="R41" s="92">
        <f t="shared" si="9"/>
        <v>-1.2739693303533308E-2</v>
      </c>
    </row>
    <row r="42" spans="1:18" ht="20.100000000000001" customHeight="1" x14ac:dyDescent="0.25">
      <c r="A42" s="57" t="s">
        <v>168</v>
      </c>
      <c r="B42" s="25">
        <v>12365.72</v>
      </c>
      <c r="C42" s="223">
        <v>14478.25</v>
      </c>
      <c r="D42" s="4">
        <f t="shared" si="10"/>
        <v>7.8062259691608557E-2</v>
      </c>
      <c r="E42" s="229">
        <f t="shared" si="11"/>
        <v>9.2565462017264399E-2</v>
      </c>
      <c r="F42" s="87">
        <f t="shared" si="15"/>
        <v>0.17083760589759439</v>
      </c>
      <c r="G42" s="83">
        <f t="shared" si="16"/>
        <v>0.18579019340398226</v>
      </c>
      <c r="I42" s="25">
        <v>6107.4780000000001</v>
      </c>
      <c r="J42" s="223">
        <v>7560.6200000000008</v>
      </c>
      <c r="K42" s="4">
        <f t="shared" si="12"/>
        <v>9.5213662488760786E-2</v>
      </c>
      <c r="L42" s="229">
        <f t="shared" si="13"/>
        <v>0.11648026909788915</v>
      </c>
      <c r="M42" s="87">
        <f t="shared" si="17"/>
        <v>0.23792832327844665</v>
      </c>
      <c r="N42" s="83">
        <f t="shared" si="18"/>
        <v>0.22335667017996202</v>
      </c>
      <c r="P42" s="49">
        <f t="shared" si="14"/>
        <v>4.9390395383366279</v>
      </c>
      <c r="Q42" s="254">
        <f t="shared" si="14"/>
        <v>5.2220537703106382</v>
      </c>
      <c r="R42" s="92">
        <f t="shared" si="9"/>
        <v>5.7301471222747896E-2</v>
      </c>
    </row>
    <row r="43" spans="1:18" ht="20.100000000000001" customHeight="1" x14ac:dyDescent="0.25">
      <c r="A43" s="57" t="s">
        <v>170</v>
      </c>
      <c r="B43" s="25">
        <v>7217.9600000000009</v>
      </c>
      <c r="C43" s="223">
        <v>7003.87</v>
      </c>
      <c r="D43" s="4">
        <f t="shared" si="10"/>
        <v>4.5565504310597603E-2</v>
      </c>
      <c r="E43" s="229">
        <f t="shared" si="11"/>
        <v>4.4778648141789071E-2</v>
      </c>
      <c r="F43" s="87">
        <f t="shared" si="15"/>
        <v>-2.9660735166168975E-2</v>
      </c>
      <c r="G43" s="83">
        <f t="shared" si="16"/>
        <v>-1.7268681225273422E-2</v>
      </c>
      <c r="I43" s="25">
        <v>3349.3330000000001</v>
      </c>
      <c r="J43" s="223">
        <v>3285.384</v>
      </c>
      <c r="K43" s="4">
        <f t="shared" si="12"/>
        <v>5.2215048801562386E-2</v>
      </c>
      <c r="L43" s="229">
        <f t="shared" si="13"/>
        <v>5.0615215737584936E-2</v>
      </c>
      <c r="M43" s="87">
        <f t="shared" si="17"/>
        <v>-1.9093055244133704E-2</v>
      </c>
      <c r="N43" s="83">
        <f t="shared" si="18"/>
        <v>-3.0639309944101398E-2</v>
      </c>
      <c r="P43" s="49">
        <f t="shared" si="14"/>
        <v>4.6402764770101239</v>
      </c>
      <c r="Q43" s="254">
        <f t="shared" si="14"/>
        <v>4.6908123651638309</v>
      </c>
      <c r="R43" s="92">
        <f t="shared" si="9"/>
        <v>1.0890706276680496E-2</v>
      </c>
    </row>
    <row r="44" spans="1:18" ht="20.100000000000001" customHeight="1" x14ac:dyDescent="0.25">
      <c r="A44" s="57" t="s">
        <v>174</v>
      </c>
      <c r="B44" s="25">
        <v>3556.93</v>
      </c>
      <c r="C44" s="223">
        <v>4291.41</v>
      </c>
      <c r="D44" s="4">
        <f t="shared" si="10"/>
        <v>2.2454171157431448E-2</v>
      </c>
      <c r="E44" s="229">
        <f t="shared" si="11"/>
        <v>2.7436765448552732E-2</v>
      </c>
      <c r="F44" s="87">
        <f t="shared" si="15"/>
        <v>0.20649267767428656</v>
      </c>
      <c r="G44" s="83">
        <f t="shared" si="16"/>
        <v>0.22190061063430705</v>
      </c>
      <c r="I44" s="25">
        <v>2302.67</v>
      </c>
      <c r="J44" s="223">
        <v>3246.7580000000003</v>
      </c>
      <c r="K44" s="4">
        <f t="shared" si="12"/>
        <v>3.5897901589329477E-2</v>
      </c>
      <c r="L44" s="229">
        <f t="shared" si="13"/>
        <v>5.0020136646958105E-2</v>
      </c>
      <c r="M44" s="87">
        <f t="shared" si="17"/>
        <v>0.40999709033426418</v>
      </c>
      <c r="N44" s="83">
        <f t="shared" si="18"/>
        <v>0.3934000159448432</v>
      </c>
      <c r="P44" s="49">
        <f t="shared" si="14"/>
        <v>6.4737568633625067</v>
      </c>
      <c r="Q44" s="254">
        <f t="shared" si="14"/>
        <v>7.5657138329826337</v>
      </c>
      <c r="R44" s="92">
        <f t="shared" si="9"/>
        <v>0.16867438686181338</v>
      </c>
    </row>
    <row r="45" spans="1:18" ht="20.100000000000001" customHeight="1" x14ac:dyDescent="0.25">
      <c r="A45" s="57" t="s">
        <v>175</v>
      </c>
      <c r="B45" s="25">
        <v>3599.5299999999997</v>
      </c>
      <c r="C45" s="223">
        <v>4033.84</v>
      </c>
      <c r="D45" s="4">
        <f t="shared" si="10"/>
        <v>2.2723096239259478E-2</v>
      </c>
      <c r="E45" s="229">
        <f t="shared" si="11"/>
        <v>2.5790013523990941E-2</v>
      </c>
      <c r="F45" s="87">
        <f t="shared" si="15"/>
        <v>0.12065741916305751</v>
      </c>
      <c r="G45" s="83">
        <f t="shared" si="16"/>
        <v>0.13496916320024399</v>
      </c>
      <c r="I45" s="25">
        <v>1538.085</v>
      </c>
      <c r="J45" s="223">
        <v>1803.4169999999999</v>
      </c>
      <c r="K45" s="4">
        <f t="shared" si="12"/>
        <v>2.3978261742248708E-2</v>
      </c>
      <c r="L45" s="229">
        <f t="shared" si="13"/>
        <v>2.7783766074172215E-2</v>
      </c>
      <c r="M45" s="87">
        <f t="shared" si="17"/>
        <v>0.17250802133822246</v>
      </c>
      <c r="N45" s="83">
        <f t="shared" si="18"/>
        <v>0.15870643055073361</v>
      </c>
      <c r="P45" s="49">
        <f t="shared" si="14"/>
        <v>4.2730161993371363</v>
      </c>
      <c r="Q45" s="254">
        <f t="shared" si="14"/>
        <v>4.4707202070483705</v>
      </c>
      <c r="R45" s="92">
        <f t="shared" si="9"/>
        <v>4.6268022045388824E-2</v>
      </c>
    </row>
    <row r="46" spans="1:18" ht="20.100000000000001" customHeight="1" x14ac:dyDescent="0.25">
      <c r="A46" s="57" t="s">
        <v>172</v>
      </c>
      <c r="B46" s="25">
        <v>2465.1600000000003</v>
      </c>
      <c r="C46" s="223">
        <v>2603.2199999999998</v>
      </c>
      <c r="D46" s="4">
        <f t="shared" si="10"/>
        <v>1.5562050580262676E-2</v>
      </c>
      <c r="E46" s="229">
        <f t="shared" si="11"/>
        <v>1.6643466028876626E-2</v>
      </c>
      <c r="F46" s="87">
        <f t="shared" si="15"/>
        <v>5.6004478411137398E-2</v>
      </c>
      <c r="G46" s="83">
        <f t="shared" si="16"/>
        <v>6.9490549657093892E-2</v>
      </c>
      <c r="I46" s="25">
        <v>842.12099999999998</v>
      </c>
      <c r="J46" s="223">
        <v>953.49600000000009</v>
      </c>
      <c r="K46" s="4">
        <f t="shared" si="12"/>
        <v>1.3128401718139259E-2</v>
      </c>
      <c r="L46" s="229">
        <f t="shared" si="13"/>
        <v>1.4689730559631475E-2</v>
      </c>
      <c r="M46" s="87">
        <f t="shared" si="17"/>
        <v>0.13225534097831559</v>
      </c>
      <c r="N46" s="83">
        <f t="shared" si="18"/>
        <v>0.11892756445249213</v>
      </c>
      <c r="P46" s="49">
        <f t="shared" si="14"/>
        <v>3.4160906391471539</v>
      </c>
      <c r="Q46" s="254">
        <f t="shared" si="14"/>
        <v>3.6627561251065992</v>
      </c>
      <c r="R46" s="92">
        <f t="shared" si="9"/>
        <v>7.2206949995046579E-2</v>
      </c>
    </row>
    <row r="47" spans="1:18" ht="20.100000000000001" customHeight="1" x14ac:dyDescent="0.25">
      <c r="A47" s="57" t="s">
        <v>179</v>
      </c>
      <c r="B47" s="25">
        <v>1571.43</v>
      </c>
      <c r="C47" s="223">
        <v>1434.57</v>
      </c>
      <c r="D47" s="4">
        <f t="shared" si="10"/>
        <v>9.9201159938268405E-3</v>
      </c>
      <c r="E47" s="229">
        <f t="shared" si="11"/>
        <v>9.1718014847172128E-3</v>
      </c>
      <c r="F47" s="87">
        <f t="shared" si="15"/>
        <v>-8.709264809759272E-2</v>
      </c>
      <c r="G47" s="83">
        <f t="shared" si="16"/>
        <v>-7.5434048309041352E-2</v>
      </c>
      <c r="I47" s="25">
        <v>816.29600000000005</v>
      </c>
      <c r="J47" s="223">
        <v>742.17199999999991</v>
      </c>
      <c r="K47" s="4">
        <f t="shared" si="12"/>
        <v>1.2725798084729161E-2</v>
      </c>
      <c r="L47" s="229">
        <f t="shared" si="13"/>
        <v>1.1434035076080873E-2</v>
      </c>
      <c r="M47" s="87">
        <f t="shared" si="17"/>
        <v>-9.0805296118074974E-2</v>
      </c>
      <c r="N47" s="83">
        <f t="shared" si="18"/>
        <v>-0.10150742609993096</v>
      </c>
      <c r="P47" s="49">
        <f t="shared" si="14"/>
        <v>5.1946061867216482</v>
      </c>
      <c r="Q47" s="254">
        <f t="shared" si="14"/>
        <v>5.1734805551489291</v>
      </c>
      <c r="R47" s="92">
        <f t="shared" si="9"/>
        <v>-4.0668398745452548E-3</v>
      </c>
    </row>
    <row r="48" spans="1:18" ht="20.100000000000001" customHeight="1" x14ac:dyDescent="0.25">
      <c r="A48" s="57" t="s">
        <v>176</v>
      </c>
      <c r="B48" s="25">
        <v>916.41</v>
      </c>
      <c r="C48" s="223">
        <v>868.22</v>
      </c>
      <c r="D48" s="4">
        <f t="shared" si="10"/>
        <v>5.7851087849301935E-3</v>
      </c>
      <c r="E48" s="229">
        <f t="shared" si="11"/>
        <v>5.5508908488684271E-3</v>
      </c>
      <c r="F48" s="87">
        <f t="shared" si="15"/>
        <v>-5.2585633068168117E-2</v>
      </c>
      <c r="G48" s="83">
        <f t="shared" si="16"/>
        <v>-4.0486349482638573E-2</v>
      </c>
      <c r="I48" s="25">
        <v>461.54599999999999</v>
      </c>
      <c r="J48" s="223">
        <v>485.48899999999998</v>
      </c>
      <c r="K48" s="4">
        <f t="shared" si="12"/>
        <v>7.1953570798024306E-3</v>
      </c>
      <c r="L48" s="229">
        <f t="shared" si="13"/>
        <v>7.4795306951103346E-3</v>
      </c>
      <c r="M48" s="87">
        <f t="shared" si="17"/>
        <v>5.1875652697672567E-2</v>
      </c>
      <c r="N48" s="83">
        <f t="shared" si="18"/>
        <v>3.9494025405019485E-2</v>
      </c>
      <c r="P48" s="49">
        <f t="shared" si="14"/>
        <v>5.0364574808219036</v>
      </c>
      <c r="Q48" s="254">
        <f t="shared" si="14"/>
        <v>5.5917739743383006</v>
      </c>
      <c r="R48" s="92">
        <f t="shared" si="9"/>
        <v>0.11025934312579057</v>
      </c>
    </row>
    <row r="49" spans="1:18" ht="20.100000000000001" customHeight="1" x14ac:dyDescent="0.25">
      <c r="A49" s="57" t="s">
        <v>181</v>
      </c>
      <c r="B49" s="25">
        <v>1338.9499999999998</v>
      </c>
      <c r="C49" s="223">
        <v>905.69</v>
      </c>
      <c r="D49" s="4">
        <f t="shared" si="10"/>
        <v>8.4525173313061645E-3</v>
      </c>
      <c r="E49" s="229">
        <f t="shared" si="11"/>
        <v>5.7904521122660677E-3</v>
      </c>
      <c r="F49" s="87">
        <f t="shared" si="15"/>
        <v>-0.32358191119907376</v>
      </c>
      <c r="G49" s="83">
        <f t="shared" si="16"/>
        <v>-0.31494347952182533</v>
      </c>
      <c r="I49" s="25">
        <v>581.73800000000006</v>
      </c>
      <c r="J49" s="223">
        <v>395.06799999999998</v>
      </c>
      <c r="K49" s="4">
        <f t="shared" si="12"/>
        <v>9.0691125844230194E-3</v>
      </c>
      <c r="L49" s="229">
        <f t="shared" si="13"/>
        <v>6.0864885355916398E-3</v>
      </c>
      <c r="M49" s="87">
        <f t="shared" si="17"/>
        <v>-0.3208832842276077</v>
      </c>
      <c r="N49" s="83">
        <f t="shared" si="18"/>
        <v>-0.32887716643349346</v>
      </c>
      <c r="P49" s="49">
        <f t="shared" si="14"/>
        <v>4.344732813025133</v>
      </c>
      <c r="Q49" s="254">
        <f t="shared" si="14"/>
        <v>4.3620664907418654</v>
      </c>
      <c r="R49" s="92">
        <f t="shared" si="9"/>
        <v>3.9895842765675866E-3</v>
      </c>
    </row>
    <row r="50" spans="1:18" ht="20.100000000000001" customHeight="1" x14ac:dyDescent="0.25">
      <c r="A50" s="57" t="s">
        <v>173</v>
      </c>
      <c r="B50" s="25">
        <v>997.8900000000001</v>
      </c>
      <c r="C50" s="223">
        <v>647.74</v>
      </c>
      <c r="D50" s="4">
        <f t="shared" si="10"/>
        <v>6.299475349891415E-3</v>
      </c>
      <c r="E50" s="229">
        <f t="shared" si="11"/>
        <v>4.1412706899703238E-3</v>
      </c>
      <c r="F50" s="87">
        <f t="shared" si="15"/>
        <v>-0.35089037869905504</v>
      </c>
      <c r="G50" s="83">
        <f t="shared" si="16"/>
        <v>-0.34260069927224851</v>
      </c>
      <c r="I50" s="25">
        <v>539.86400000000003</v>
      </c>
      <c r="J50" s="223">
        <v>372.702</v>
      </c>
      <c r="K50" s="4">
        <f t="shared" si="12"/>
        <v>8.4163100850846058E-3</v>
      </c>
      <c r="L50" s="229">
        <f t="shared" si="13"/>
        <v>5.741913924165145E-3</v>
      </c>
      <c r="M50" s="87">
        <f t="shared" si="17"/>
        <v>-0.30963724197205228</v>
      </c>
      <c r="N50" s="83">
        <f t="shared" si="18"/>
        <v>-0.31776350133047365</v>
      </c>
      <c r="P50" s="49">
        <f t="shared" si="14"/>
        <v>5.4100552165068292</v>
      </c>
      <c r="Q50" s="254">
        <f t="shared" si="14"/>
        <v>5.7538827307252909</v>
      </c>
      <c r="R50" s="92">
        <f t="shared" si="9"/>
        <v>6.3553420521364784E-2</v>
      </c>
    </row>
    <row r="51" spans="1:18" ht="20.100000000000001" customHeight="1" x14ac:dyDescent="0.25">
      <c r="A51" s="57" t="s">
        <v>184</v>
      </c>
      <c r="B51" s="25">
        <v>487.19</v>
      </c>
      <c r="C51" s="223">
        <v>742.02</v>
      </c>
      <c r="D51" s="4">
        <f t="shared" si="10"/>
        <v>3.0755307656290757E-3</v>
      </c>
      <c r="E51" s="229">
        <f t="shared" si="11"/>
        <v>4.7440418645934785E-3</v>
      </c>
      <c r="F51" s="87">
        <f t="shared" si="15"/>
        <v>0.52306081816129224</v>
      </c>
      <c r="G51" s="83">
        <f t="shared" si="16"/>
        <v>0.54251159429488649</v>
      </c>
      <c r="I51" s="25">
        <v>270.54899999999998</v>
      </c>
      <c r="J51" s="223">
        <v>365.01499999999999</v>
      </c>
      <c r="K51" s="4">
        <f t="shared" si="12"/>
        <v>4.2177738786241623E-3</v>
      </c>
      <c r="L51" s="229">
        <f t="shared" si="13"/>
        <v>5.623486622097924E-3</v>
      </c>
      <c r="M51" s="87">
        <f t="shared" si="17"/>
        <v>0.34916410705639278</v>
      </c>
      <c r="N51" s="83">
        <f t="shared" si="18"/>
        <v>0.33328309765442077</v>
      </c>
      <c r="P51" s="49">
        <f t="shared" si="14"/>
        <v>5.5532543771423875</v>
      </c>
      <c r="Q51" s="254">
        <f t="shared" si="14"/>
        <v>4.9192070294601224</v>
      </c>
      <c r="R51" s="92">
        <f t="shared" si="9"/>
        <v>-0.11417581558879268</v>
      </c>
    </row>
    <row r="52" spans="1:18" ht="20.100000000000001" customHeight="1" x14ac:dyDescent="0.25">
      <c r="A52" s="57" t="s">
        <v>183</v>
      </c>
      <c r="B52" s="25">
        <v>727.9799999999999</v>
      </c>
      <c r="C52" s="223">
        <v>529.93999999999994</v>
      </c>
      <c r="D52" s="4">
        <f t="shared" si="10"/>
        <v>4.5955887574922602E-3</v>
      </c>
      <c r="E52" s="229">
        <f t="shared" si="11"/>
        <v>3.3881263924458475E-3</v>
      </c>
      <c r="F52" s="87">
        <f t="shared" si="15"/>
        <v>-0.272040440671447</v>
      </c>
      <c r="G52" s="83">
        <f t="shared" si="16"/>
        <v>-0.26274378077844063</v>
      </c>
      <c r="I52" s="25">
        <v>388.35</v>
      </c>
      <c r="J52" s="223">
        <v>331.81600000000003</v>
      </c>
      <c r="K52" s="4">
        <f t="shared" si="12"/>
        <v>6.0542544447168304E-3</v>
      </c>
      <c r="L52" s="229">
        <f t="shared" si="13"/>
        <v>5.1120168677945971E-3</v>
      </c>
      <c r="M52" s="87">
        <f t="shared" si="17"/>
        <v>-0.14557486803141492</v>
      </c>
      <c r="N52" s="83">
        <f t="shared" si="18"/>
        <v>-0.15563230543514159</v>
      </c>
      <c r="P52" s="49">
        <f t="shared" si="14"/>
        <v>5.3346245775982872</v>
      </c>
      <c r="Q52" s="254">
        <f t="shared" si="14"/>
        <v>6.2613880816696241</v>
      </c>
      <c r="R52" s="92">
        <f t="shared" si="9"/>
        <v>0.1737260964835462</v>
      </c>
    </row>
    <row r="53" spans="1:18" ht="20.100000000000001" customHeight="1" x14ac:dyDescent="0.25">
      <c r="A53" s="57" t="s">
        <v>178</v>
      </c>
      <c r="B53" s="25">
        <v>228.01</v>
      </c>
      <c r="C53" s="223">
        <v>348.89000000000004</v>
      </c>
      <c r="D53" s="4">
        <f t="shared" si="10"/>
        <v>1.4393804673147755E-3</v>
      </c>
      <c r="E53" s="229">
        <f t="shared" si="11"/>
        <v>2.2305985905204965E-3</v>
      </c>
      <c r="F53" s="87">
        <f t="shared" si="15"/>
        <v>0.53015218630761829</v>
      </c>
      <c r="G53" s="83">
        <f t="shared" si="16"/>
        <v>0.5496935252162839</v>
      </c>
      <c r="I53" s="25">
        <v>184.81</v>
      </c>
      <c r="J53" s="223">
        <v>254.21100000000001</v>
      </c>
      <c r="K53" s="4">
        <f t="shared" si="12"/>
        <v>2.8811298157026322E-3</v>
      </c>
      <c r="L53" s="229">
        <f t="shared" si="13"/>
        <v>3.916420305165912E-3</v>
      </c>
      <c r="M53" s="87">
        <f t="shared" si="17"/>
        <v>0.37552621611384668</v>
      </c>
      <c r="N53" s="83">
        <f t="shared" si="18"/>
        <v>0.35933489835160359</v>
      </c>
      <c r="P53" s="49">
        <f t="shared" si="14"/>
        <v>8.1053462567431254</v>
      </c>
      <c r="Q53" s="254">
        <f t="shared" si="14"/>
        <v>7.2862793430594159</v>
      </c>
      <c r="R53" s="92">
        <f t="shared" si="9"/>
        <v>-0.10105267409178215</v>
      </c>
    </row>
    <row r="54" spans="1:18" ht="20.100000000000001" customHeight="1" x14ac:dyDescent="0.25">
      <c r="A54" s="57" t="s">
        <v>182</v>
      </c>
      <c r="B54" s="25">
        <v>233.21999999999997</v>
      </c>
      <c r="C54" s="223">
        <v>275.27999999999997</v>
      </c>
      <c r="D54" s="4">
        <f t="shared" si="10"/>
        <v>1.4722701310782506E-3</v>
      </c>
      <c r="E54" s="229">
        <f t="shared" si="11"/>
        <v>1.7599793057940388E-3</v>
      </c>
      <c r="F54" s="87">
        <f t="shared" si="15"/>
        <v>0.18034473887316699</v>
      </c>
      <c r="G54" s="83">
        <f t="shared" si="16"/>
        <v>0.19541874051678126</v>
      </c>
      <c r="I54" s="25">
        <v>140.88799999999998</v>
      </c>
      <c r="J54" s="223">
        <v>189.714</v>
      </c>
      <c r="K54" s="4">
        <f t="shared" si="12"/>
        <v>2.1963996400341562E-3</v>
      </c>
      <c r="L54" s="229">
        <f t="shared" si="13"/>
        <v>2.9227679438507612E-3</v>
      </c>
      <c r="M54" s="87">
        <f t="shared" si="17"/>
        <v>0.34655896882630194</v>
      </c>
      <c r="N54" s="83">
        <f t="shared" si="18"/>
        <v>0.33070862450392186</v>
      </c>
      <c r="P54" s="49">
        <f t="shared" si="14"/>
        <v>6.0409913386502012</v>
      </c>
      <c r="Q54" s="254">
        <f t="shared" si="14"/>
        <v>6.8916739319965137</v>
      </c>
      <c r="R54" s="92">
        <f t="shared" si="9"/>
        <v>0.14081837659717436</v>
      </c>
    </row>
    <row r="55" spans="1:18" ht="20.100000000000001" customHeight="1" x14ac:dyDescent="0.25">
      <c r="A55" s="57" t="s">
        <v>186</v>
      </c>
      <c r="B55" s="25">
        <v>245.81</v>
      </c>
      <c r="C55" s="223">
        <v>224.12000000000003</v>
      </c>
      <c r="D55" s="4">
        <f t="shared" si="10"/>
        <v>1.551748224510526E-3</v>
      </c>
      <c r="E55" s="229">
        <f t="shared" si="11"/>
        <v>1.4328921898233073E-3</v>
      </c>
      <c r="F55" s="87">
        <f t="shared" si="15"/>
        <v>-8.8238883690655259E-2</v>
      </c>
      <c r="G55" s="83">
        <f t="shared" si="16"/>
        <v>-7.6594922301077478E-2</v>
      </c>
      <c r="I55" s="25">
        <v>139.68600000000001</v>
      </c>
      <c r="J55" s="223">
        <v>97.527000000000001</v>
      </c>
      <c r="K55" s="4">
        <f t="shared" si="12"/>
        <v>2.1776608378130942E-3</v>
      </c>
      <c r="L55" s="229">
        <f t="shared" si="13"/>
        <v>1.5025184712774658E-3</v>
      </c>
      <c r="M55" s="87">
        <f t="shared" si="17"/>
        <v>-0.30181263691422194</v>
      </c>
      <c r="N55" s="83">
        <f t="shared" si="18"/>
        <v>-0.31003099969122694</v>
      </c>
      <c r="P55" s="49">
        <f t="shared" si="14"/>
        <v>5.6826817460640333</v>
      </c>
      <c r="Q55" s="254">
        <f t="shared" si="14"/>
        <v>4.3515527396037825</v>
      </c>
      <c r="R55" s="92">
        <f t="shared" si="9"/>
        <v>-0.23424310315850855</v>
      </c>
    </row>
    <row r="56" spans="1:18" ht="20.100000000000001" customHeight="1" x14ac:dyDescent="0.25">
      <c r="A56" s="57" t="s">
        <v>203</v>
      </c>
      <c r="B56" s="25">
        <v>90.1</v>
      </c>
      <c r="C56" s="223">
        <v>86.01</v>
      </c>
      <c r="D56" s="4">
        <f t="shared" si="10"/>
        <v>5.6878286086163446E-4</v>
      </c>
      <c r="E56" s="229">
        <f t="shared" si="11"/>
        <v>5.4989763183429705E-4</v>
      </c>
      <c r="F56" s="87">
        <f t="shared" si="15"/>
        <v>-4.5394006659267364E-2</v>
      </c>
      <c r="G56" s="83">
        <f t="shared" si="16"/>
        <v>-3.3202879915770783E-2</v>
      </c>
      <c r="I56" s="25">
        <v>51.918999999999997</v>
      </c>
      <c r="J56" s="223">
        <v>70.135999999999996</v>
      </c>
      <c r="K56" s="4">
        <f t="shared" si="12"/>
        <v>8.0940089227566128E-4</v>
      </c>
      <c r="L56" s="229">
        <f t="shared" si="13"/>
        <v>1.0805278076995739E-3</v>
      </c>
      <c r="M56" s="87">
        <f t="shared" si="17"/>
        <v>0.35087347599144819</v>
      </c>
      <c r="N56" s="83">
        <f t="shared" si="18"/>
        <v>0.33497234560939138</v>
      </c>
      <c r="P56" s="49">
        <f t="shared" si="14"/>
        <v>5.7623751387347388</v>
      </c>
      <c r="Q56" s="254">
        <f t="shared" si="14"/>
        <v>8.1544006510870819</v>
      </c>
      <c r="R56" s="92">
        <f t="shared" si="9"/>
        <v>0.41511103577292729</v>
      </c>
    </row>
    <row r="57" spans="1:18" ht="20.100000000000001" customHeight="1" x14ac:dyDescent="0.25">
      <c r="A57" s="57" t="s">
        <v>185</v>
      </c>
      <c r="B57" s="25">
        <v>178.35999999999999</v>
      </c>
      <c r="C57" s="223">
        <v>97.33</v>
      </c>
      <c r="D57" s="4">
        <f t="shared" si="10"/>
        <v>1.1259501782828094E-3</v>
      </c>
      <c r="E57" s="229">
        <f t="shared" si="11"/>
        <v>6.2227109064564733E-4</v>
      </c>
      <c r="F57" s="87">
        <f t="shared" si="15"/>
        <v>-0.45430589818344919</v>
      </c>
      <c r="G57" s="83">
        <f t="shared" si="16"/>
        <v>-0.44733692249627321</v>
      </c>
      <c r="I57" s="25">
        <v>86.77</v>
      </c>
      <c r="J57" s="223">
        <v>54.554000000000002</v>
      </c>
      <c r="K57" s="4">
        <f t="shared" si="12"/>
        <v>1.352717028886518E-3</v>
      </c>
      <c r="L57" s="229">
        <f t="shared" si="13"/>
        <v>8.404687182223474E-4</v>
      </c>
      <c r="M57" s="87">
        <f t="shared" si="17"/>
        <v>-0.37128039645038602</v>
      </c>
      <c r="N57" s="83">
        <f t="shared" si="18"/>
        <v>-0.37868105429693977</v>
      </c>
      <c r="P57" s="49">
        <f t="shared" si="14"/>
        <v>4.8648800179412426</v>
      </c>
      <c r="Q57" s="254">
        <f t="shared" si="14"/>
        <v>5.6050549676358781</v>
      </c>
      <c r="R57" s="92">
        <f t="shared" si="9"/>
        <v>0.15214659908670644</v>
      </c>
    </row>
    <row r="58" spans="1:18" ht="20.100000000000001" customHeight="1" x14ac:dyDescent="0.25">
      <c r="A58" s="57" t="s">
        <v>201</v>
      </c>
      <c r="B58" s="25">
        <v>23.439999999999998</v>
      </c>
      <c r="C58" s="223">
        <v>98.74</v>
      </c>
      <c r="D58" s="4">
        <f t="shared" si="10"/>
        <v>1.4797192295889803E-4</v>
      </c>
      <c r="E58" s="229">
        <f t="shared" si="11"/>
        <v>6.3128580592161946E-4</v>
      </c>
      <c r="F58" s="87">
        <f t="shared" ref="F58:F59" si="19">(C58-B58)/B58</f>
        <v>3.2124573378839592</v>
      </c>
      <c r="G58" s="83">
        <f t="shared" ref="G58:G59" si="20">(E58-D58)/D58</f>
        <v>3.2662539845276659</v>
      </c>
      <c r="I58" s="25">
        <v>12.709</v>
      </c>
      <c r="J58" s="223">
        <v>47.774999999999999</v>
      </c>
      <c r="K58" s="4">
        <f t="shared" si="12"/>
        <v>1.9812931566346386E-4</v>
      </c>
      <c r="L58" s="229">
        <f t="shared" si="13"/>
        <v>7.3603022717074178E-4</v>
      </c>
      <c r="M58" s="87">
        <f t="shared" ref="M58:M59" si="21">(J58-I58)/I58</f>
        <v>2.7591470611377766</v>
      </c>
      <c r="N58" s="83">
        <f t="shared" ref="N58:N59" si="22">(L58-K58)/K58</f>
        <v>2.7148981447093838</v>
      </c>
      <c r="P58" s="49">
        <f t="shared" ref="P58:P59" si="23">(I58/B58)*10</f>
        <v>5.4219283276450518</v>
      </c>
      <c r="Q58" s="254">
        <f t="shared" ref="Q58:Q59" si="24">(J58/C58)*10</f>
        <v>4.8384646546485719</v>
      </c>
      <c r="R58" s="92">
        <f t="shared" ref="R58:R59" si="25">(Q58-P58)/P58</f>
        <v>-0.10761183802846398</v>
      </c>
    </row>
    <row r="59" spans="1:18" ht="20.100000000000001" customHeight="1" x14ac:dyDescent="0.25">
      <c r="A59" s="57" t="s">
        <v>187</v>
      </c>
      <c r="B59" s="25">
        <v>107.4</v>
      </c>
      <c r="C59" s="223">
        <v>61.31</v>
      </c>
      <c r="D59" s="4">
        <f t="shared" si="10"/>
        <v>6.7799422038334679E-4</v>
      </c>
      <c r="E59" s="229">
        <f t="shared" si="11"/>
        <v>3.9198027912755207E-4</v>
      </c>
      <c r="F59" s="87">
        <f t="shared" si="19"/>
        <v>-0.42914338919925515</v>
      </c>
      <c r="G59" s="83">
        <f t="shared" si="20"/>
        <v>-0.42185306696874009</v>
      </c>
      <c r="I59" s="25">
        <v>44.920999999999999</v>
      </c>
      <c r="J59" s="223">
        <v>23.655999999999999</v>
      </c>
      <c r="K59" s="4">
        <f t="shared" si="12"/>
        <v>7.0030427169080647E-4</v>
      </c>
      <c r="L59" s="229">
        <f t="shared" si="13"/>
        <v>3.644485830235702E-4</v>
      </c>
      <c r="M59" s="87">
        <f t="shared" si="21"/>
        <v>-0.47338661205226956</v>
      </c>
      <c r="N59" s="83">
        <f t="shared" si="22"/>
        <v>-0.47958537773352461</v>
      </c>
      <c r="P59" s="49">
        <f t="shared" si="23"/>
        <v>4.1825884543761642</v>
      </c>
      <c r="Q59" s="254">
        <f t="shared" si="24"/>
        <v>3.8584244005871797</v>
      </c>
      <c r="R59" s="92">
        <f t="shared" si="25"/>
        <v>-7.7503215371289444E-2</v>
      </c>
    </row>
    <row r="60" spans="1:18" ht="20.100000000000001" customHeight="1" x14ac:dyDescent="0.25">
      <c r="A60" s="57" t="s">
        <v>209</v>
      </c>
      <c r="B60" s="25">
        <v>43.32</v>
      </c>
      <c r="C60" s="223">
        <v>45.34</v>
      </c>
      <c r="D60" s="4">
        <f t="shared" si="10"/>
        <v>2.7347029447864605E-4</v>
      </c>
      <c r="E60" s="229">
        <f t="shared" si="11"/>
        <v>2.8987744015076188E-4</v>
      </c>
      <c r="F60" s="87">
        <f t="shared" ref="F60:F61" si="26">(C60-B60)/B60</f>
        <v>4.6629732225300168E-2</v>
      </c>
      <c r="G60" s="83">
        <f t="shared" ref="G60:G61" si="27">(E60-D60)/D60</f>
        <v>5.9996080025419299E-2</v>
      </c>
      <c r="I60" s="25">
        <v>23.122999999999998</v>
      </c>
      <c r="J60" s="223">
        <v>22.533000000000001</v>
      </c>
      <c r="K60" s="4">
        <f t="shared" si="12"/>
        <v>3.6048030262697886E-4</v>
      </c>
      <c r="L60" s="229">
        <f t="shared" si="13"/>
        <v>3.4714744340844219E-4</v>
      </c>
      <c r="M60" s="87">
        <f t="shared" ref="M60:M61" si="28">(J60-I60)/I60</f>
        <v>-2.5515720278510418E-2</v>
      </c>
      <c r="N60" s="83">
        <f t="shared" ref="N60:N61" si="29">(L60-K60)/K60</f>
        <v>-3.6986373794557548E-2</v>
      </c>
      <c r="P60" s="49">
        <f t="shared" ref="P60:P61" si="30">(I60/B60)*10</f>
        <v>5.337719298245613</v>
      </c>
      <c r="Q60" s="254">
        <f t="shared" ref="Q60:Q61" si="31">(J60/C60)*10</f>
        <v>4.9697838553153941</v>
      </c>
      <c r="R60" s="92">
        <f t="shared" ref="R60:R61" si="32">(Q60-P60)/P60</f>
        <v>-6.8931208700156052E-2</v>
      </c>
    </row>
    <row r="61" spans="1:18" ht="20.100000000000001" customHeight="1" thickBot="1" x14ac:dyDescent="0.3">
      <c r="A61" s="14" t="s">
        <v>18</v>
      </c>
      <c r="B61" s="25">
        <f>B62-SUM(B39:B60)</f>
        <v>125.14000000004307</v>
      </c>
      <c r="C61" s="223">
        <f>C62-SUM(C39:C60)</f>
        <v>129.61999999999534</v>
      </c>
      <c r="D61" s="4">
        <f t="shared" si="10"/>
        <v>7.8998320985848439E-4</v>
      </c>
      <c r="E61" s="229">
        <f t="shared" si="11"/>
        <v>8.287144638804676E-4</v>
      </c>
      <c r="F61" s="87">
        <f t="shared" si="26"/>
        <v>3.5799904107005974E-2</v>
      </c>
      <c r="G61" s="83">
        <f t="shared" si="27"/>
        <v>4.9027945833078436E-2</v>
      </c>
      <c r="I61" s="25">
        <f>I62-SUM(I39:I60)</f>
        <v>83.214000000014494</v>
      </c>
      <c r="J61" s="223">
        <f>J62-SUM(J39:J60)</f>
        <v>89.987999999997555</v>
      </c>
      <c r="K61" s="4">
        <f t="shared" si="12"/>
        <v>1.2972801065089584E-3</v>
      </c>
      <c r="L61" s="229">
        <f t="shared" si="13"/>
        <v>1.3863712837810342E-3</v>
      </c>
      <c r="M61" s="87">
        <f t="shared" si="28"/>
        <v>8.1404571345949986E-2</v>
      </c>
      <c r="N61" s="83">
        <f t="shared" si="29"/>
        <v>6.8675359180388862E-2</v>
      </c>
      <c r="P61" s="49">
        <f t="shared" si="30"/>
        <v>6.6496723669478861</v>
      </c>
      <c r="Q61" s="254">
        <f t="shared" si="31"/>
        <v>6.9424471532171577</v>
      </c>
      <c r="R61" s="92">
        <f t="shared" si="32"/>
        <v>4.4028452848971174E-2</v>
      </c>
    </row>
    <row r="62" spans="1:18" ht="26.25" customHeight="1" thickBot="1" x14ac:dyDescent="0.3">
      <c r="A62" s="18" t="s">
        <v>19</v>
      </c>
      <c r="B62" s="61">
        <v>158408.43000000005</v>
      </c>
      <c r="C62" s="251">
        <v>156410.93</v>
      </c>
      <c r="D62" s="58">
        <f>SUM(D39:D61)</f>
        <v>0.99999999999999967</v>
      </c>
      <c r="E62" s="252">
        <f>SUM(E39:E61)</f>
        <v>1.0000000000000002</v>
      </c>
      <c r="F62" s="97">
        <f t="shared" si="15"/>
        <v>-1.2609808707781887E-2</v>
      </c>
      <c r="G62" s="99">
        <v>0</v>
      </c>
      <c r="H62" s="2"/>
      <c r="I62" s="61">
        <v>64144.975000000013</v>
      </c>
      <c r="J62" s="251">
        <v>64909.019000000008</v>
      </c>
      <c r="K62" s="58">
        <f>SUM(K39:K61)</f>
        <v>1</v>
      </c>
      <c r="L62" s="252">
        <f>SUM(L39:L61)</f>
        <v>0.99999999999999989</v>
      </c>
      <c r="M62" s="97">
        <f t="shared" si="17"/>
        <v>1.1911205827112635E-2</v>
      </c>
      <c r="N62" s="99">
        <v>0</v>
      </c>
      <c r="O62" s="2"/>
      <c r="P62" s="40">
        <f t="shared" si="14"/>
        <v>4.0493409978244213</v>
      </c>
      <c r="Q62" s="244">
        <f t="shared" si="14"/>
        <v>4.1499030150898033</v>
      </c>
      <c r="R62" s="98">
        <f t="shared" si="9"/>
        <v>2.4834168651000434E-2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139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B5</f>
        <v>jan.-abril</v>
      </c>
      <c r="C66" s="404"/>
      <c r="D66" s="416" t="str">
        <f>B5</f>
        <v>jan.-abril</v>
      </c>
      <c r="E66" s="404"/>
      <c r="F66" s="416" t="str">
        <f>B5</f>
        <v>jan.-abril</v>
      </c>
      <c r="G66" s="405"/>
      <c r="I66" s="418" t="str">
        <f>B5</f>
        <v>jan.-abril</v>
      </c>
      <c r="J66" s="404"/>
      <c r="K66" s="416" t="str">
        <f>B5</f>
        <v>jan.-abril</v>
      </c>
      <c r="L66" s="417"/>
      <c r="M66" s="404" t="str">
        <f>B5</f>
        <v>jan.-abril</v>
      </c>
      <c r="N66" s="405"/>
      <c r="P66" s="418" t="str">
        <f>B5</f>
        <v>jan.-abril</v>
      </c>
      <c r="Q66" s="417"/>
      <c r="R66" s="209" t="str">
        <f>R37</f>
        <v>2019/2018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</f>
        <v>2018</v>
      </c>
      <c r="E67" s="213">
        <f>C6</f>
        <v>2019</v>
      </c>
      <c r="F67" s="148" t="s">
        <v>1</v>
      </c>
      <c r="G67" s="212" t="s">
        <v>15</v>
      </c>
      <c r="I67" s="36">
        <f>B6</f>
        <v>2018</v>
      </c>
      <c r="J67" s="213">
        <f>C6</f>
        <v>2019</v>
      </c>
      <c r="K67" s="148">
        <f>B6</f>
        <v>2018</v>
      </c>
      <c r="L67" s="213">
        <f>C6</f>
        <v>2019</v>
      </c>
      <c r="M67" s="37">
        <v>1000</v>
      </c>
      <c r="N67" s="212" t="s">
        <v>15</v>
      </c>
      <c r="P67" s="36">
        <f>B6</f>
        <v>2018</v>
      </c>
      <c r="Q67" s="213">
        <f>C6</f>
        <v>2019</v>
      </c>
      <c r="R67" s="210" t="s">
        <v>24</v>
      </c>
    </row>
    <row r="68" spans="1:18" ht="20.100000000000001" customHeight="1" x14ac:dyDescent="0.25">
      <c r="A68" s="57" t="s">
        <v>140</v>
      </c>
      <c r="B68" s="59">
        <v>9010.7400000000016</v>
      </c>
      <c r="C68" s="245">
        <v>10007.61</v>
      </c>
      <c r="D68" s="4">
        <f>B68/$B$96</f>
        <v>0.40624584376103162</v>
      </c>
      <c r="E68" s="247">
        <f>C68/$C$96</f>
        <v>0.4125842268609064</v>
      </c>
      <c r="F68" s="100">
        <f t="shared" ref="F68:F81" si="33">(C68-B68)/B68</f>
        <v>0.11063131329946251</v>
      </c>
      <c r="G68" s="101">
        <f t="shared" ref="G68:G81" si="34">(E68-D68)/D68</f>
        <v>1.5602333407756025E-2</v>
      </c>
      <c r="I68" s="25">
        <v>7437.3439999999991</v>
      </c>
      <c r="J68" s="245">
        <v>8637.0920000000006</v>
      </c>
      <c r="K68" s="63">
        <f>I68/$I$96</f>
        <v>0.42424218915957057</v>
      </c>
      <c r="L68" s="247">
        <f>J68/$J$96</f>
        <v>0.43783612004581191</v>
      </c>
      <c r="M68" s="100">
        <f t="shared" ref="M68:M81" si="35">(J68-I68)/I68</f>
        <v>0.16131403899026339</v>
      </c>
      <c r="N68" s="101">
        <f t="shared" ref="N68:N81" si="36">(L68-K68)/K68</f>
        <v>3.2042854844708146E-2</v>
      </c>
      <c r="P68" s="64">
        <f t="shared" ref="P68:Q96" si="37">(I68/B68)*10</f>
        <v>8.253865942197864</v>
      </c>
      <c r="Q68" s="249">
        <f t="shared" si="37"/>
        <v>8.6305241711057885</v>
      </c>
      <c r="R68" s="104">
        <f t="shared" si="9"/>
        <v>4.5634158774285456E-2</v>
      </c>
    </row>
    <row r="69" spans="1:18" ht="20.100000000000001" customHeight="1" x14ac:dyDescent="0.25">
      <c r="A69" s="57" t="s">
        <v>141</v>
      </c>
      <c r="B69" s="25">
        <v>3152.3199999999997</v>
      </c>
      <c r="C69" s="223">
        <v>2903.78</v>
      </c>
      <c r="D69" s="4">
        <f t="shared" ref="D69:D95" si="38">B69/$B$96</f>
        <v>0.14212116853940684</v>
      </c>
      <c r="E69" s="229">
        <f t="shared" ref="E69:E95" si="39">C69/$C$96</f>
        <v>0.1197142800602904</v>
      </c>
      <c r="F69" s="102">
        <f t="shared" si="33"/>
        <v>-7.8843518424525277E-2</v>
      </c>
      <c r="G69" s="83">
        <f t="shared" si="34"/>
        <v>-0.15766045768828266</v>
      </c>
      <c r="I69" s="25">
        <v>2568.1999999999998</v>
      </c>
      <c r="J69" s="223">
        <v>2301.3200000000002</v>
      </c>
      <c r="K69" s="31">
        <f t="shared" ref="K69:K96" si="40">I69/$I$96</f>
        <v>0.14649568316318423</v>
      </c>
      <c r="L69" s="229">
        <f t="shared" ref="L69:L96" si="41">J69/$J$96</f>
        <v>0.11665975304927026</v>
      </c>
      <c r="M69" s="102">
        <f t="shared" si="35"/>
        <v>-0.1039171404096253</v>
      </c>
      <c r="N69" s="83">
        <f t="shared" si="36"/>
        <v>-0.20366422729794148</v>
      </c>
      <c r="P69" s="62">
        <f t="shared" si="37"/>
        <v>8.1470155314181305</v>
      </c>
      <c r="Q69" s="236">
        <f t="shared" si="37"/>
        <v>7.9252560455681911</v>
      </c>
      <c r="R69" s="92">
        <f t="shared" si="9"/>
        <v>-2.7219720521551322E-2</v>
      </c>
    </row>
    <row r="70" spans="1:18" ht="20.100000000000001" customHeight="1" x14ac:dyDescent="0.25">
      <c r="A70" s="57" t="s">
        <v>144</v>
      </c>
      <c r="B70" s="25">
        <v>1693.76</v>
      </c>
      <c r="C70" s="223">
        <v>2061.9699999999998</v>
      </c>
      <c r="D70" s="4">
        <f t="shared" si="38"/>
        <v>7.6362536298759567E-2</v>
      </c>
      <c r="E70" s="229">
        <f t="shared" si="39"/>
        <v>8.5008938024201883E-2</v>
      </c>
      <c r="F70" s="102">
        <f t="shared" si="33"/>
        <v>0.21739207443793679</v>
      </c>
      <c r="G70" s="83">
        <f t="shared" si="34"/>
        <v>0.11322832038493681</v>
      </c>
      <c r="I70" s="25">
        <v>1012.3150000000001</v>
      </c>
      <c r="J70" s="223">
        <v>1283.5529999999999</v>
      </c>
      <c r="K70" s="31">
        <f t="shared" si="40"/>
        <v>5.7744637295124544E-2</v>
      </c>
      <c r="L70" s="229">
        <f t="shared" si="41"/>
        <v>6.5066560063637383E-2</v>
      </c>
      <c r="M70" s="102">
        <f t="shared" si="35"/>
        <v>0.26793833935089356</v>
      </c>
      <c r="N70" s="83">
        <f t="shared" si="36"/>
        <v>0.12679831602528807</v>
      </c>
      <c r="P70" s="62">
        <f t="shared" si="37"/>
        <v>5.9767322406952585</v>
      </c>
      <c r="Q70" s="236">
        <f t="shared" si="37"/>
        <v>6.2248868800225035</v>
      </c>
      <c r="R70" s="92">
        <f t="shared" si="9"/>
        <v>4.1520119913951124E-2</v>
      </c>
    </row>
    <row r="71" spans="1:18" ht="20.100000000000001" customHeight="1" x14ac:dyDescent="0.25">
      <c r="A71" s="57" t="s">
        <v>143</v>
      </c>
      <c r="B71" s="25">
        <v>2244.6999999999998</v>
      </c>
      <c r="C71" s="223">
        <v>2312.06</v>
      </c>
      <c r="D71" s="4">
        <f t="shared" si="38"/>
        <v>0.10120146020087001</v>
      </c>
      <c r="E71" s="229">
        <f t="shared" si="39"/>
        <v>9.5319410684072139E-2</v>
      </c>
      <c r="F71" s="102">
        <f t="shared" si="33"/>
        <v>3.0008464382768357E-2</v>
      </c>
      <c r="G71" s="83">
        <f t="shared" si="34"/>
        <v>-5.8122180303751207E-2</v>
      </c>
      <c r="I71" s="25">
        <v>1010.02</v>
      </c>
      <c r="J71" s="223">
        <v>1135.3440000000001</v>
      </c>
      <c r="K71" s="31">
        <f t="shared" si="40"/>
        <v>5.7613725530908551E-2</v>
      </c>
      <c r="L71" s="229">
        <f t="shared" si="41"/>
        <v>5.7553469602650086E-2</v>
      </c>
      <c r="M71" s="102">
        <f t="shared" si="35"/>
        <v>0.12408071127304417</v>
      </c>
      <c r="N71" s="83">
        <f t="shared" si="36"/>
        <v>-1.0458606469762005E-3</v>
      </c>
      <c r="P71" s="62">
        <f t="shared" si="37"/>
        <v>4.4995767808615854</v>
      </c>
      <c r="Q71" s="236">
        <f t="shared" si="37"/>
        <v>4.9105300035466213</v>
      </c>
      <c r="R71" s="92">
        <f t="shared" si="9"/>
        <v>9.1331527985693342E-2</v>
      </c>
    </row>
    <row r="72" spans="1:18" ht="20.100000000000001" customHeight="1" x14ac:dyDescent="0.25">
      <c r="A72" s="57" t="s">
        <v>149</v>
      </c>
      <c r="B72" s="25">
        <v>303.10000000000002</v>
      </c>
      <c r="C72" s="223">
        <v>401.97</v>
      </c>
      <c r="D72" s="4">
        <f t="shared" si="38"/>
        <v>1.3665150170126834E-2</v>
      </c>
      <c r="E72" s="229">
        <f t="shared" si="39"/>
        <v>1.6572036847087222E-2</v>
      </c>
      <c r="F72" s="102">
        <f t="shared" si="33"/>
        <v>0.32619597492576707</v>
      </c>
      <c r="G72" s="83">
        <f t="shared" si="34"/>
        <v>0.21272262951892665</v>
      </c>
      <c r="I72" s="25">
        <v>788.71199999999999</v>
      </c>
      <c r="J72" s="223">
        <v>1077.2130000000002</v>
      </c>
      <c r="K72" s="31">
        <f t="shared" si="40"/>
        <v>4.4989838509073031E-2</v>
      </c>
      <c r="L72" s="229">
        <f t="shared" si="41"/>
        <v>5.4606661638304792E-2</v>
      </c>
      <c r="M72" s="102">
        <f t="shared" si="35"/>
        <v>0.36578751179137659</v>
      </c>
      <c r="N72" s="83">
        <f t="shared" si="36"/>
        <v>0.21375544896193283</v>
      </c>
      <c r="P72" s="62">
        <f t="shared" si="37"/>
        <v>26.021511052457932</v>
      </c>
      <c r="Q72" s="236">
        <f t="shared" si="37"/>
        <v>26.798343159937311</v>
      </c>
      <c r="R72" s="92">
        <f t="shared" ref="R72:R81" si="42">(Q72-P72)/P72</f>
        <v>2.9853458775446522E-2</v>
      </c>
    </row>
    <row r="73" spans="1:18" ht="20.100000000000001" customHeight="1" x14ac:dyDescent="0.25">
      <c r="A73" s="57" t="s">
        <v>180</v>
      </c>
      <c r="B73" s="25">
        <v>189.31999999999996</v>
      </c>
      <c r="C73" s="223">
        <v>420.56</v>
      </c>
      <c r="D73" s="4">
        <f t="shared" si="38"/>
        <v>8.5354214127628236E-3</v>
      </c>
      <c r="E73" s="229">
        <f t="shared" si="39"/>
        <v>1.7338447686173101E-2</v>
      </c>
      <c r="F73" s="102">
        <f t="shared" si="33"/>
        <v>1.2214240439467572</v>
      </c>
      <c r="G73" s="83">
        <f t="shared" si="34"/>
        <v>1.0313522728060398</v>
      </c>
      <c r="I73" s="25">
        <v>307.7</v>
      </c>
      <c r="J73" s="223">
        <v>936.45</v>
      </c>
      <c r="K73" s="31">
        <f t="shared" si="40"/>
        <v>1.7551873572662482E-2</v>
      </c>
      <c r="L73" s="229">
        <f t="shared" si="41"/>
        <v>4.7471027820115905E-2</v>
      </c>
      <c r="M73" s="102">
        <f t="shared" si="35"/>
        <v>2.0433864153396164</v>
      </c>
      <c r="N73" s="83">
        <f t="shared" si="36"/>
        <v>1.7046131356628111</v>
      </c>
      <c r="P73" s="62">
        <f t="shared" si="37"/>
        <v>16.252905134164379</v>
      </c>
      <c r="Q73" s="236">
        <f t="shared" si="37"/>
        <v>22.26673958531482</v>
      </c>
      <c r="R73" s="92">
        <f t="shared" si="42"/>
        <v>0.37001596954559679</v>
      </c>
    </row>
    <row r="74" spans="1:18" ht="20.100000000000001" customHeight="1" x14ac:dyDescent="0.25">
      <c r="A74" s="57" t="s">
        <v>145</v>
      </c>
      <c r="B74" s="25">
        <v>886.52</v>
      </c>
      <c r="C74" s="223">
        <v>1027.5899999999999</v>
      </c>
      <c r="D74" s="4">
        <f t="shared" si="38"/>
        <v>3.9968422727881356E-2</v>
      </c>
      <c r="E74" s="229">
        <f t="shared" si="39"/>
        <v>4.2364503181079073E-2</v>
      </c>
      <c r="F74" s="102">
        <f t="shared" si="33"/>
        <v>0.15912782565537151</v>
      </c>
      <c r="G74" s="83">
        <f t="shared" si="34"/>
        <v>5.9949337243329556E-2</v>
      </c>
      <c r="I74" s="25">
        <v>601.4430000000001</v>
      </c>
      <c r="J74" s="223">
        <v>715.49300000000005</v>
      </c>
      <c r="K74" s="31">
        <f t="shared" si="40"/>
        <v>3.4307609675537351E-2</v>
      </c>
      <c r="L74" s="229">
        <f t="shared" si="41"/>
        <v>3.6270156557315594E-2</v>
      </c>
      <c r="M74" s="102">
        <f t="shared" si="35"/>
        <v>0.18962727972559318</v>
      </c>
      <c r="N74" s="83">
        <f t="shared" si="36"/>
        <v>5.7204419087745852E-2</v>
      </c>
      <c r="P74" s="62">
        <f t="shared" si="37"/>
        <v>6.7843139466678712</v>
      </c>
      <c r="Q74" s="236">
        <f t="shared" si="37"/>
        <v>6.9628256405764954</v>
      </c>
      <c r="R74" s="92">
        <f t="shared" si="42"/>
        <v>2.6312416452410867E-2</v>
      </c>
    </row>
    <row r="75" spans="1:18" ht="20.100000000000001" customHeight="1" x14ac:dyDescent="0.25">
      <c r="A75" s="57" t="s">
        <v>146</v>
      </c>
      <c r="B75" s="25">
        <v>734.24</v>
      </c>
      <c r="C75" s="223">
        <v>759.1</v>
      </c>
      <c r="D75" s="4">
        <f t="shared" si="38"/>
        <v>3.3102935865766826E-2</v>
      </c>
      <c r="E75" s="229">
        <f t="shared" si="39"/>
        <v>3.1295452821414306E-2</v>
      </c>
      <c r="F75" s="102">
        <f t="shared" si="33"/>
        <v>3.3858139028110718E-2</v>
      </c>
      <c r="G75" s="83">
        <f t="shared" si="34"/>
        <v>-5.4601895483890189E-2</v>
      </c>
      <c r="I75" s="25">
        <v>473.06899999999996</v>
      </c>
      <c r="J75" s="223">
        <v>471.65499999999997</v>
      </c>
      <c r="K75" s="31">
        <f t="shared" si="40"/>
        <v>2.6984879035248186E-2</v>
      </c>
      <c r="L75" s="229">
        <f t="shared" si="41"/>
        <v>2.3909389317632299E-2</v>
      </c>
      <c r="M75" s="102">
        <f t="shared" si="35"/>
        <v>-2.9889931489909239E-3</v>
      </c>
      <c r="N75" s="83">
        <f t="shared" si="36"/>
        <v>-0.11397085432914565</v>
      </c>
      <c r="P75" s="62">
        <f t="shared" si="37"/>
        <v>6.4429750490302897</v>
      </c>
      <c r="Q75" s="236">
        <f t="shared" si="37"/>
        <v>6.2133447503622712</v>
      </c>
      <c r="R75" s="92">
        <f t="shared" si="42"/>
        <v>-3.564041408209076E-2</v>
      </c>
    </row>
    <row r="76" spans="1:18" ht="20.100000000000001" customHeight="1" x14ac:dyDescent="0.25">
      <c r="A76" s="57" t="s">
        <v>147</v>
      </c>
      <c r="B76" s="25">
        <v>344.78999999999996</v>
      </c>
      <c r="C76" s="223">
        <v>390.62</v>
      </c>
      <c r="D76" s="4">
        <f t="shared" si="38"/>
        <v>1.5544728232128111E-2</v>
      </c>
      <c r="E76" s="229">
        <f t="shared" si="39"/>
        <v>1.6104109842050924E-2</v>
      </c>
      <c r="F76" s="102">
        <f t="shared" si="33"/>
        <v>0.13292148844224033</v>
      </c>
      <c r="G76" s="83">
        <f t="shared" si="34"/>
        <v>3.5985293635862579E-2</v>
      </c>
      <c r="I76" s="25">
        <v>268.13400000000001</v>
      </c>
      <c r="J76" s="223">
        <v>351.98500000000001</v>
      </c>
      <c r="K76" s="31">
        <f t="shared" si="40"/>
        <v>1.5294943349146189E-2</v>
      </c>
      <c r="L76" s="229">
        <f t="shared" si="41"/>
        <v>1.7843013217217679E-2</v>
      </c>
      <c r="M76" s="102">
        <f t="shared" si="35"/>
        <v>0.31272050541893232</v>
      </c>
      <c r="N76" s="83">
        <f t="shared" si="36"/>
        <v>0.16659557409957526</v>
      </c>
      <c r="P76" s="62">
        <f t="shared" si="37"/>
        <v>7.7767336639693738</v>
      </c>
      <c r="Q76" s="236">
        <f t="shared" si="37"/>
        <v>9.0109313399211501</v>
      </c>
      <c r="R76" s="92">
        <f t="shared" si="42"/>
        <v>0.15870386325173716</v>
      </c>
    </row>
    <row r="77" spans="1:18" ht="20.100000000000001" customHeight="1" x14ac:dyDescent="0.25">
      <c r="A77" s="57" t="s">
        <v>148</v>
      </c>
      <c r="B77" s="25">
        <v>406.84999999999997</v>
      </c>
      <c r="C77" s="223">
        <v>539.55999999999995</v>
      </c>
      <c r="D77" s="4">
        <f t="shared" si="38"/>
        <v>1.8342680127733758E-2</v>
      </c>
      <c r="E77" s="229">
        <f t="shared" si="39"/>
        <v>2.2244466505496378E-2</v>
      </c>
      <c r="F77" s="102">
        <f t="shared" si="33"/>
        <v>0.32618901314980947</v>
      </c>
      <c r="G77" s="83">
        <f t="shared" si="34"/>
        <v>0.21271626341361094</v>
      </c>
      <c r="I77" s="25">
        <v>287.03300000000002</v>
      </c>
      <c r="J77" s="223">
        <v>329.68600000000004</v>
      </c>
      <c r="K77" s="31">
        <f t="shared" si="40"/>
        <v>1.6372983188761882E-2</v>
      </c>
      <c r="L77" s="229">
        <f t="shared" si="41"/>
        <v>1.6712620297829817E-2</v>
      </c>
      <c r="M77" s="102">
        <f t="shared" si="35"/>
        <v>0.14859963836910745</v>
      </c>
      <c r="N77" s="83">
        <f t="shared" si="36"/>
        <v>2.0743752384785704E-2</v>
      </c>
      <c r="P77" s="62">
        <f t="shared" si="37"/>
        <v>7.0550079882020409</v>
      </c>
      <c r="Q77" s="236">
        <f t="shared" si="37"/>
        <v>6.1102750389206033</v>
      </c>
      <c r="R77" s="92">
        <f t="shared" si="42"/>
        <v>-0.13390955061444254</v>
      </c>
    </row>
    <row r="78" spans="1:18" ht="20.100000000000001" customHeight="1" x14ac:dyDescent="0.25">
      <c r="A78" s="57" t="s">
        <v>155</v>
      </c>
      <c r="B78" s="25">
        <v>204.81</v>
      </c>
      <c r="C78" s="223">
        <v>309.78999999999996</v>
      </c>
      <c r="D78" s="4">
        <f t="shared" si="38"/>
        <v>9.2337822710118009E-3</v>
      </c>
      <c r="E78" s="229">
        <f t="shared" si="39"/>
        <v>1.277172747931226E-2</v>
      </c>
      <c r="F78" s="102">
        <f t="shared" si="33"/>
        <v>0.51257262828963412</v>
      </c>
      <c r="G78" s="83">
        <f t="shared" si="34"/>
        <v>0.38315233178145808</v>
      </c>
      <c r="I78" s="25">
        <v>194.27100000000002</v>
      </c>
      <c r="J78" s="223">
        <v>296.94299999999998</v>
      </c>
      <c r="K78" s="31">
        <f t="shared" si="40"/>
        <v>1.1081638059261337E-2</v>
      </c>
      <c r="L78" s="229">
        <f t="shared" si="41"/>
        <v>1.5052794504766593E-2</v>
      </c>
      <c r="M78" s="102">
        <f t="shared" si="35"/>
        <v>0.52849884954522275</v>
      </c>
      <c r="N78" s="83">
        <f t="shared" si="36"/>
        <v>0.35835464254189503</v>
      </c>
      <c r="P78" s="62">
        <f t="shared" si="37"/>
        <v>9.4854255163322101</v>
      </c>
      <c r="Q78" s="236">
        <f t="shared" si="37"/>
        <v>9.5852997191645954</v>
      </c>
      <c r="R78" s="92">
        <f t="shared" si="42"/>
        <v>1.0529227461690547E-2</v>
      </c>
    </row>
    <row r="79" spans="1:18" ht="20.100000000000001" customHeight="1" x14ac:dyDescent="0.25">
      <c r="A79" s="57" t="s">
        <v>156</v>
      </c>
      <c r="B79" s="25">
        <v>456.11999999999995</v>
      </c>
      <c r="C79" s="223">
        <v>395.65999999999997</v>
      </c>
      <c r="D79" s="4">
        <f t="shared" si="38"/>
        <v>2.0563999655553448E-2</v>
      </c>
      <c r="E79" s="229">
        <f t="shared" si="39"/>
        <v>1.6311894168516378E-2</v>
      </c>
      <c r="F79" s="102">
        <f t="shared" si="33"/>
        <v>-0.13255283697272643</v>
      </c>
      <c r="G79" s="83">
        <f t="shared" si="34"/>
        <v>-0.20677424422581914</v>
      </c>
      <c r="I79" s="25">
        <v>308.95999999999998</v>
      </c>
      <c r="J79" s="223">
        <v>277.25400000000002</v>
      </c>
      <c r="K79" s="31">
        <f t="shared" si="40"/>
        <v>1.7623746698114399E-2</v>
      </c>
      <c r="L79" s="229">
        <f t="shared" si="41"/>
        <v>1.4054709111258921E-2</v>
      </c>
      <c r="M79" s="102">
        <f t="shared" si="35"/>
        <v>-0.10262169860176062</v>
      </c>
      <c r="N79" s="83">
        <f t="shared" si="36"/>
        <v>-0.20251298705044013</v>
      </c>
      <c r="P79" s="62">
        <f t="shared" si="37"/>
        <v>6.7736560554240111</v>
      </c>
      <c r="Q79" s="236">
        <f t="shared" si="37"/>
        <v>7.0073800738007384</v>
      </c>
      <c r="R79" s="92">
        <f t="shared" si="42"/>
        <v>3.450485475854248E-2</v>
      </c>
    </row>
    <row r="80" spans="1:18" ht="20.100000000000001" customHeight="1" x14ac:dyDescent="0.25">
      <c r="A80" s="57" t="s">
        <v>193</v>
      </c>
      <c r="B80" s="25">
        <v>204.29000000000002</v>
      </c>
      <c r="C80" s="223">
        <v>253.95</v>
      </c>
      <c r="D80" s="4">
        <f t="shared" si="38"/>
        <v>9.210338265441145E-3</v>
      </c>
      <c r="E80" s="229">
        <f t="shared" si="39"/>
        <v>1.0469609068631489E-2</v>
      </c>
      <c r="F80" s="102">
        <f t="shared" si="33"/>
        <v>0.24308580938861404</v>
      </c>
      <c r="G80" s="83">
        <f t="shared" si="34"/>
        <v>0.13672362153248549</v>
      </c>
      <c r="I80" s="25">
        <v>204.92399999999998</v>
      </c>
      <c r="J80" s="223">
        <v>220.31299999999999</v>
      </c>
      <c r="K80" s="31">
        <f t="shared" si="40"/>
        <v>1.1689308222308372E-2</v>
      </c>
      <c r="L80" s="229">
        <f t="shared" si="41"/>
        <v>1.1168225267908798E-2</v>
      </c>
      <c r="M80" s="102">
        <f t="shared" si="35"/>
        <v>7.5096133200601253E-2</v>
      </c>
      <c r="N80" s="83">
        <f t="shared" si="36"/>
        <v>-4.4577740999686984E-2</v>
      </c>
      <c r="P80" s="62">
        <f t="shared" si="37"/>
        <v>10.031034313965439</v>
      </c>
      <c r="Q80" s="236">
        <f t="shared" si="37"/>
        <v>8.675447922819453</v>
      </c>
      <c r="R80" s="92">
        <f t="shared" si="42"/>
        <v>-0.1351392437426624</v>
      </c>
    </row>
    <row r="81" spans="1:18" ht="20.100000000000001" customHeight="1" x14ac:dyDescent="0.25">
      <c r="A81" s="57" t="s">
        <v>153</v>
      </c>
      <c r="B81" s="25">
        <v>248.26999999999998</v>
      </c>
      <c r="C81" s="223">
        <v>152.81</v>
      </c>
      <c r="D81" s="4">
        <f t="shared" si="38"/>
        <v>1.1193160121205505E-2</v>
      </c>
      <c r="E81" s="229">
        <f t="shared" si="39"/>
        <v>6.2999053426957188E-3</v>
      </c>
      <c r="F81" s="102">
        <f t="shared" si="33"/>
        <v>-0.3845007451564828</v>
      </c>
      <c r="G81" s="83">
        <f t="shared" si="34"/>
        <v>-0.43716472609370494</v>
      </c>
      <c r="I81" s="25">
        <v>281.755</v>
      </c>
      <c r="J81" s="223">
        <v>215.55099999999999</v>
      </c>
      <c r="K81" s="31">
        <f t="shared" si="40"/>
        <v>1.6071914652146628E-2</v>
      </c>
      <c r="L81" s="229">
        <f t="shared" si="41"/>
        <v>1.0926827398850768E-2</v>
      </c>
      <c r="M81" s="102">
        <f t="shared" si="35"/>
        <v>-0.23497009813490446</v>
      </c>
      <c r="N81" s="83">
        <f t="shared" si="36"/>
        <v>-0.32012908011608071</v>
      </c>
      <c r="P81" s="62">
        <f t="shared" si="37"/>
        <v>11.348733233979136</v>
      </c>
      <c r="Q81" s="236">
        <f t="shared" si="37"/>
        <v>14.105817682088869</v>
      </c>
      <c r="R81" s="92">
        <f t="shared" si="42"/>
        <v>0.24294204395031266</v>
      </c>
    </row>
    <row r="82" spans="1:18" ht="20.100000000000001" customHeight="1" x14ac:dyDescent="0.25">
      <c r="A82" s="57" t="s">
        <v>191</v>
      </c>
      <c r="B82" s="25">
        <v>218.27</v>
      </c>
      <c r="C82" s="223">
        <v>195.98999999999998</v>
      </c>
      <c r="D82" s="4">
        <f t="shared" si="38"/>
        <v>9.8406213382830222E-3</v>
      </c>
      <c r="E82" s="229">
        <f t="shared" si="39"/>
        <v>8.0800893142787371E-3</v>
      </c>
      <c r="F82" s="102">
        <f t="shared" ref="F82:F84" si="43">(C82-B82)/B82</f>
        <v>-0.10207541118797832</v>
      </c>
      <c r="G82" s="83">
        <f t="shared" ref="G82:G84" si="44">(E82-D82)/D82</f>
        <v>-0.17890455932444813</v>
      </c>
      <c r="I82" s="25">
        <v>288.084</v>
      </c>
      <c r="J82" s="223">
        <v>180.23500000000001</v>
      </c>
      <c r="K82" s="31">
        <f t="shared" si="40"/>
        <v>1.6432934502134868E-2</v>
      </c>
      <c r="L82" s="229">
        <f t="shared" si="41"/>
        <v>9.1365697038374612E-3</v>
      </c>
      <c r="M82" s="102">
        <f t="shared" ref="M82:M84" si="45">(J82-I82)/I82</f>
        <v>-0.37436650421404866</v>
      </c>
      <c r="N82" s="83">
        <f t="shared" ref="N82:N84" si="46">(L82-K82)/K82</f>
        <v>-0.44400863384135725</v>
      </c>
      <c r="P82" s="62">
        <f t="shared" ref="P82:P84" si="47">(I82/B82)*10</f>
        <v>13.198515599945022</v>
      </c>
      <c r="Q82" s="236">
        <f t="shared" ref="Q82:Q84" si="48">(J82/C82)*10</f>
        <v>9.1961324557375388</v>
      </c>
      <c r="R82" s="92">
        <f t="shared" ref="R82:R84" si="49">(Q82-P82)/P82</f>
        <v>-0.30324494553191689</v>
      </c>
    </row>
    <row r="83" spans="1:18" ht="20.100000000000001" customHeight="1" x14ac:dyDescent="0.25">
      <c r="A83" s="57" t="s">
        <v>194</v>
      </c>
      <c r="B83" s="25">
        <v>147.36000000000001</v>
      </c>
      <c r="C83" s="223">
        <v>326.08999999999997</v>
      </c>
      <c r="D83" s="4">
        <f t="shared" si="38"/>
        <v>6.6436705017152431E-3</v>
      </c>
      <c r="E83" s="229">
        <f t="shared" si="39"/>
        <v>1.3443728376412846E-2</v>
      </c>
      <c r="F83" s="102">
        <f t="shared" si="43"/>
        <v>1.2128800217155262</v>
      </c>
      <c r="G83" s="83">
        <f t="shared" si="44"/>
        <v>1.0235393030015536</v>
      </c>
      <c r="I83" s="25">
        <v>177.94000000000003</v>
      </c>
      <c r="J83" s="223">
        <v>169.53899999999999</v>
      </c>
      <c r="K83" s="31">
        <f t="shared" si="40"/>
        <v>1.0150082494376218E-2</v>
      </c>
      <c r="L83" s="229">
        <f t="shared" si="41"/>
        <v>8.5943623104219446E-3</v>
      </c>
      <c r="M83" s="102">
        <f t="shared" si="45"/>
        <v>-4.7212543554007183E-2</v>
      </c>
      <c r="N83" s="83">
        <f t="shared" si="46"/>
        <v>-0.15327167880815157</v>
      </c>
      <c r="P83" s="62">
        <f t="shared" si="47"/>
        <v>12.075190010857764</v>
      </c>
      <c r="Q83" s="236">
        <f t="shared" si="48"/>
        <v>5.1991474746235697</v>
      </c>
      <c r="R83" s="92">
        <f t="shared" si="49"/>
        <v>-0.56943555588370842</v>
      </c>
    </row>
    <row r="84" spans="1:18" ht="20.100000000000001" customHeight="1" x14ac:dyDescent="0.25">
      <c r="A84" s="57" t="s">
        <v>195</v>
      </c>
      <c r="B84" s="25">
        <v>153.01000000000002</v>
      </c>
      <c r="C84" s="223">
        <v>262.64</v>
      </c>
      <c r="D84" s="4">
        <f t="shared" si="38"/>
        <v>6.8983986391656449E-3</v>
      </c>
      <c r="E84" s="229">
        <f t="shared" si="39"/>
        <v>1.0827872123588794E-2</v>
      </c>
      <c r="F84" s="102">
        <f t="shared" si="43"/>
        <v>0.71648911835827689</v>
      </c>
      <c r="G84" s="83">
        <f t="shared" si="44"/>
        <v>0.56962110918229214</v>
      </c>
      <c r="I84" s="25">
        <v>64.914000000000001</v>
      </c>
      <c r="J84" s="223">
        <v>126.58199999999999</v>
      </c>
      <c r="K84" s="31">
        <f t="shared" si="40"/>
        <v>3.7028349726870731E-3</v>
      </c>
      <c r="L84" s="229">
        <f t="shared" si="41"/>
        <v>6.416762927573187E-3</v>
      </c>
      <c r="M84" s="102">
        <f t="shared" si="45"/>
        <v>0.94999537850078553</v>
      </c>
      <c r="N84" s="83">
        <f t="shared" si="46"/>
        <v>0.73293246253334121</v>
      </c>
      <c r="P84" s="62">
        <f t="shared" si="47"/>
        <v>4.2424678125612703</v>
      </c>
      <c r="Q84" s="236">
        <f t="shared" si="48"/>
        <v>4.8196009747182451</v>
      </c>
      <c r="R84" s="92">
        <f t="shared" si="49"/>
        <v>0.13603713396438169</v>
      </c>
    </row>
    <row r="85" spans="1:18" ht="20.100000000000001" customHeight="1" x14ac:dyDescent="0.25">
      <c r="A85" s="57" t="s">
        <v>157</v>
      </c>
      <c r="B85" s="25">
        <v>152.37</v>
      </c>
      <c r="C85" s="223">
        <v>178.49</v>
      </c>
      <c r="D85" s="4">
        <f t="shared" si="38"/>
        <v>6.8695444784632976E-3</v>
      </c>
      <c r="E85" s="229">
        <f t="shared" si="39"/>
        <v>7.3586159584959031E-3</v>
      </c>
      <c r="F85" s="102">
        <f t="shared" ref="F85:F93" si="50">(C85-B85)/B85</f>
        <v>0.17142482115902083</v>
      </c>
      <c r="G85" s="83">
        <f t="shared" ref="G85:G93" si="51">(E85-D85)/D85</f>
        <v>7.1194164557183234E-2</v>
      </c>
      <c r="I85" s="25">
        <v>102.096</v>
      </c>
      <c r="J85" s="223">
        <v>103.68899999999999</v>
      </c>
      <c r="K85" s="31">
        <f t="shared" si="40"/>
        <v>5.8237766794752973E-3</v>
      </c>
      <c r="L85" s="229">
        <f t="shared" si="41"/>
        <v>5.2562586402263847E-3</v>
      </c>
      <c r="M85" s="102">
        <f t="shared" ref="M85:M91" si="52">(J85-I85)/I85</f>
        <v>1.5602961918194535E-2</v>
      </c>
      <c r="N85" s="83">
        <f t="shared" ref="N85:N91" si="53">(L85-K85)/K85</f>
        <v>-9.7448454925995562E-2</v>
      </c>
      <c r="P85" s="62">
        <f t="shared" ref="P85:P91" si="54">(I85/B85)*10</f>
        <v>6.7005316007088016</v>
      </c>
      <c r="Q85" s="236">
        <f t="shared" ref="Q85:Q92" si="55">(J85/C85)*10</f>
        <v>5.8092330102526741</v>
      </c>
      <c r="R85" s="92">
        <f t="shared" ref="R85:R91" si="56">(Q85-P85)/P85</f>
        <v>-0.13301908618143721</v>
      </c>
    </row>
    <row r="86" spans="1:18" ht="20.100000000000001" customHeight="1" x14ac:dyDescent="0.25">
      <c r="A86" s="57" t="s">
        <v>177</v>
      </c>
      <c r="B86" s="25">
        <v>82.81</v>
      </c>
      <c r="C86" s="223">
        <v>76.249999999999986</v>
      </c>
      <c r="D86" s="4">
        <f t="shared" si="38"/>
        <v>3.733457887127031E-3</v>
      </c>
      <c r="E86" s="229">
        <f t="shared" si="39"/>
        <v>3.1435624787680681E-3</v>
      </c>
      <c r="F86" s="102">
        <f t="shared" si="50"/>
        <v>-7.9217485810892607E-2</v>
      </c>
      <c r="G86" s="83">
        <f t="shared" si="51"/>
        <v>-0.15800242729211525</v>
      </c>
      <c r="I86" s="25">
        <v>91.216999999999999</v>
      </c>
      <c r="J86" s="223">
        <v>90.203000000000003</v>
      </c>
      <c r="K86" s="31">
        <f t="shared" si="40"/>
        <v>5.2032149875773596E-3</v>
      </c>
      <c r="L86" s="229">
        <f t="shared" si="41"/>
        <v>4.5726190639734264E-3</v>
      </c>
      <c r="M86" s="102">
        <f t="shared" si="52"/>
        <v>-1.1116348926186959E-2</v>
      </c>
      <c r="N86" s="83">
        <f t="shared" si="53"/>
        <v>-0.12119351691396121</v>
      </c>
      <c r="P86" s="62">
        <f t="shared" si="54"/>
        <v>11.015215553677091</v>
      </c>
      <c r="Q86" s="236">
        <f t="shared" si="55"/>
        <v>11.829901639344264</v>
      </c>
      <c r="R86" s="92">
        <f t="shared" si="56"/>
        <v>7.3960067480950478E-2</v>
      </c>
    </row>
    <row r="87" spans="1:18" ht="20.100000000000001" customHeight="1" x14ac:dyDescent="0.25">
      <c r="A87" s="57" t="s">
        <v>142</v>
      </c>
      <c r="B87" s="25">
        <v>52.23</v>
      </c>
      <c r="C87" s="223">
        <v>130.29</v>
      </c>
      <c r="D87" s="4">
        <f t="shared" si="38"/>
        <v>2.3547700210680448E-3</v>
      </c>
      <c r="E87" s="229">
        <f t="shared" si="39"/>
        <v>5.3714722014254644E-3</v>
      </c>
      <c r="F87" s="102">
        <f t="shared" si="50"/>
        <v>1.4945433658816774</v>
      </c>
      <c r="G87" s="83">
        <f t="shared" si="51"/>
        <v>1.2811026781244415</v>
      </c>
      <c r="I87" s="25">
        <v>40.125</v>
      </c>
      <c r="J87" s="223">
        <v>78.167000000000002</v>
      </c>
      <c r="K87" s="31">
        <f t="shared" si="40"/>
        <v>2.2888167926652003E-3</v>
      </c>
      <c r="L87" s="229">
        <f t="shared" si="41"/>
        <v>3.9624836687650166E-3</v>
      </c>
      <c r="M87" s="102">
        <f t="shared" si="52"/>
        <v>0.94808722741433027</v>
      </c>
      <c r="N87" s="83">
        <f t="shared" si="53"/>
        <v>0.73123671648307154</v>
      </c>
      <c r="P87" s="62">
        <f t="shared" si="54"/>
        <v>7.6823664560597358</v>
      </c>
      <c r="Q87" s="236">
        <f t="shared" si="55"/>
        <v>5.9994627369713713</v>
      </c>
      <c r="R87" s="92">
        <f t="shared" si="56"/>
        <v>-0.2190605887800256</v>
      </c>
    </row>
    <row r="88" spans="1:18" ht="20.100000000000001" customHeight="1" x14ac:dyDescent="0.25">
      <c r="A88" s="57" t="s">
        <v>207</v>
      </c>
      <c r="B88" s="25">
        <v>45.65</v>
      </c>
      <c r="C88" s="223">
        <v>93.85</v>
      </c>
      <c r="D88" s="4">
        <f t="shared" si="38"/>
        <v>2.0581131813470471E-3</v>
      </c>
      <c r="E88" s="229">
        <f t="shared" si="39"/>
        <v>3.8691585394410913E-3</v>
      </c>
      <c r="F88" s="102">
        <f t="shared" si="50"/>
        <v>1.0558598028477546</v>
      </c>
      <c r="G88" s="83">
        <f t="shared" si="51"/>
        <v>0.87995420976250904</v>
      </c>
      <c r="I88" s="25">
        <v>38.332000000000001</v>
      </c>
      <c r="J88" s="223">
        <v>72.403999999999996</v>
      </c>
      <c r="K88" s="31">
        <f t="shared" si="40"/>
        <v>2.1865401943038619E-3</v>
      </c>
      <c r="L88" s="229">
        <f t="shared" si="41"/>
        <v>3.670342568516922E-3</v>
      </c>
      <c r="M88" s="102">
        <f t="shared" si="52"/>
        <v>0.8888656996765103</v>
      </c>
      <c r="N88" s="83">
        <f t="shared" si="53"/>
        <v>0.67860740821435694</v>
      </c>
      <c r="P88" s="62">
        <f t="shared" si="54"/>
        <v>8.3969331872946338</v>
      </c>
      <c r="Q88" s="236">
        <f t="shared" si="55"/>
        <v>7.7148641449120934</v>
      </c>
      <c r="R88" s="92">
        <f t="shared" si="56"/>
        <v>-8.1228351729007012E-2</v>
      </c>
    </row>
    <row r="89" spans="1:18" ht="20.100000000000001" customHeight="1" x14ac:dyDescent="0.25">
      <c r="A89" s="57" t="s">
        <v>210</v>
      </c>
      <c r="B89" s="25">
        <v>56.019999999999996</v>
      </c>
      <c r="C89" s="223">
        <v>68.89</v>
      </c>
      <c r="D89" s="4">
        <f t="shared" si="38"/>
        <v>2.5256407539772522E-3</v>
      </c>
      <c r="E89" s="229">
        <f t="shared" si="39"/>
        <v>2.8401313988502589E-3</v>
      </c>
      <c r="F89" s="102">
        <f t="shared" si="50"/>
        <v>0.22973937879328821</v>
      </c>
      <c r="G89" s="83">
        <f t="shared" si="51"/>
        <v>0.12451915197272719</v>
      </c>
      <c r="I89" s="25">
        <v>67.573000000000008</v>
      </c>
      <c r="J89" s="223">
        <v>62.642999999999994</v>
      </c>
      <c r="K89" s="31">
        <f t="shared" si="40"/>
        <v>3.8545100842558404E-3</v>
      </c>
      <c r="L89" s="229">
        <f t="shared" si="41"/>
        <v>3.1755326987404778E-3</v>
      </c>
      <c r="M89" s="102">
        <f t="shared" si="52"/>
        <v>-7.2958134166013253E-2</v>
      </c>
      <c r="N89" s="83">
        <f t="shared" si="53"/>
        <v>-0.17615140982215055</v>
      </c>
      <c r="P89" s="62">
        <f t="shared" si="54"/>
        <v>12.062299178864693</v>
      </c>
      <c r="Q89" s="236">
        <f t="shared" si="55"/>
        <v>9.0931920452895909</v>
      </c>
      <c r="R89" s="92">
        <f t="shared" si="56"/>
        <v>-0.24614769452721827</v>
      </c>
    </row>
    <row r="90" spans="1:18" ht="20.100000000000001" customHeight="1" x14ac:dyDescent="0.25">
      <c r="A90" s="57" t="s">
        <v>208</v>
      </c>
      <c r="B90" s="25">
        <v>93.990000000000009</v>
      </c>
      <c r="C90" s="223">
        <v>74.02000000000001</v>
      </c>
      <c r="D90" s="4">
        <f t="shared" si="38"/>
        <v>4.2375040068961438E-3</v>
      </c>
      <c r="E90" s="229">
        <f t="shared" si="39"/>
        <v>3.0516261597168847E-3</v>
      </c>
      <c r="F90" s="102">
        <f t="shared" si="50"/>
        <v>-0.21246941163953609</v>
      </c>
      <c r="G90" s="83">
        <f t="shared" si="51"/>
        <v>-0.27985291465196332</v>
      </c>
      <c r="I90" s="25">
        <v>47.424999999999997</v>
      </c>
      <c r="J90" s="223">
        <v>45.481999999999999</v>
      </c>
      <c r="K90" s="31">
        <f t="shared" si="40"/>
        <v>2.7052245829818594E-3</v>
      </c>
      <c r="L90" s="229">
        <f t="shared" si="41"/>
        <v>2.3055980429435756E-3</v>
      </c>
      <c r="M90" s="102">
        <f t="shared" si="52"/>
        <v>-4.0969952556668382E-2</v>
      </c>
      <c r="N90" s="83">
        <f t="shared" si="53"/>
        <v>-0.14772397920389724</v>
      </c>
      <c r="P90" s="62">
        <f t="shared" si="54"/>
        <v>5.0457495478242356</v>
      </c>
      <c r="Q90" s="236">
        <f t="shared" si="55"/>
        <v>6.1445555255336384</v>
      </c>
      <c r="R90" s="92">
        <f t="shared" si="56"/>
        <v>0.21776863225072596</v>
      </c>
    </row>
    <row r="91" spans="1:18" ht="20.100000000000001" customHeight="1" x14ac:dyDescent="0.25">
      <c r="A91" s="57" t="s">
        <v>199</v>
      </c>
      <c r="B91" s="25">
        <v>121.5</v>
      </c>
      <c r="C91" s="223">
        <v>96.36</v>
      </c>
      <c r="D91" s="4">
        <f t="shared" si="38"/>
        <v>5.4777820708360615E-3</v>
      </c>
      <c r="E91" s="229">
        <f t="shared" si="39"/>
        <v>3.9726384321848015E-3</v>
      </c>
      <c r="F91" s="102">
        <f t="shared" si="50"/>
        <v>-0.20691358024691359</v>
      </c>
      <c r="G91" s="83">
        <f t="shared" si="51"/>
        <v>-0.27477245702502606</v>
      </c>
      <c r="I91" s="25">
        <v>49.786000000000001</v>
      </c>
      <c r="J91" s="223">
        <v>40.265000000000001</v>
      </c>
      <c r="K91" s="31">
        <f t="shared" si="40"/>
        <v>2.8399011299596179E-3</v>
      </c>
      <c r="L91" s="229">
        <f t="shared" si="41"/>
        <v>2.0411350687991529E-3</v>
      </c>
      <c r="M91" s="102">
        <f t="shared" si="52"/>
        <v>-0.19123850078335275</v>
      </c>
      <c r="N91" s="83">
        <f t="shared" si="53"/>
        <v>-0.28126544714316271</v>
      </c>
      <c r="P91" s="62">
        <f t="shared" si="54"/>
        <v>4.0976131687242798</v>
      </c>
      <c r="Q91" s="236">
        <f t="shared" si="55"/>
        <v>4.1786010792860111</v>
      </c>
      <c r="R91" s="92">
        <f t="shared" si="56"/>
        <v>1.9764654989857286E-2</v>
      </c>
    </row>
    <row r="92" spans="1:18" ht="20.100000000000001" customHeight="1" x14ac:dyDescent="0.25">
      <c r="A92" s="57" t="s">
        <v>197</v>
      </c>
      <c r="B92" s="25">
        <v>26.39</v>
      </c>
      <c r="C92" s="223">
        <v>94.5</v>
      </c>
      <c r="D92" s="4">
        <f t="shared" si="38"/>
        <v>1.189783282710812E-3</v>
      </c>
      <c r="E92" s="229">
        <f t="shared" si="39"/>
        <v>3.8959561212273111E-3</v>
      </c>
      <c r="F92" s="102">
        <f t="shared" ref="F92:F93" si="57">(C92-B92)/B92</f>
        <v>2.5809018567639255</v>
      </c>
      <c r="G92" s="83">
        <f t="shared" ref="G92:G93" si="58">(E92-D92)/D92</f>
        <v>2.2745090453370067</v>
      </c>
      <c r="I92" s="25">
        <v>19.241</v>
      </c>
      <c r="J92" s="223">
        <v>36.161999999999999</v>
      </c>
      <c r="K92" s="31">
        <f t="shared" si="40"/>
        <v>1.0975482593812117E-3</v>
      </c>
      <c r="L92" s="229">
        <f t="shared" si="41"/>
        <v>1.8331435827124046E-3</v>
      </c>
      <c r="M92" s="102">
        <f t="shared" ref="M92:M93" si="59">(J92-I92)/I92</f>
        <v>0.87942414635413957</v>
      </c>
      <c r="N92" s="83">
        <f t="shared" ref="N92:N93" si="60">(L92-K92)/K92</f>
        <v>0.67021683743174565</v>
      </c>
      <c r="P92" s="62">
        <f t="shared" ref="P92:P93" si="61">(I92/B92)*10</f>
        <v>7.2910193255020843</v>
      </c>
      <c r="Q92" s="236">
        <f t="shared" ref="Q92:Q93" si="62">(J92/C92)*10</f>
        <v>3.8266666666666667</v>
      </c>
      <c r="R92" s="92">
        <f t="shared" ref="R92:R93" si="63">(Q92-P92)/P92</f>
        <v>-0.47515340505517734</v>
      </c>
    </row>
    <row r="93" spans="1:18" ht="20.100000000000001" customHeight="1" x14ac:dyDescent="0.25">
      <c r="A93" s="57" t="s">
        <v>196</v>
      </c>
      <c r="B93" s="25">
        <v>54.9</v>
      </c>
      <c r="C93" s="223">
        <v>49.38</v>
      </c>
      <c r="D93" s="4">
        <f t="shared" si="38"/>
        <v>2.4751459727481461E-3</v>
      </c>
      <c r="E93" s="229">
        <f t="shared" si="39"/>
        <v>2.0357916747746523E-3</v>
      </c>
      <c r="F93" s="102">
        <f t="shared" si="57"/>
        <v>-0.10054644808743163</v>
      </c>
      <c r="G93" s="83">
        <f t="shared" si="58"/>
        <v>-0.17750641893887181</v>
      </c>
      <c r="I93" s="25">
        <v>39.417999999999999</v>
      </c>
      <c r="J93" s="223">
        <v>33.727000000000004</v>
      </c>
      <c r="K93" s="31">
        <f t="shared" si="40"/>
        <v>2.248487983383847E-3</v>
      </c>
      <c r="L93" s="229">
        <f t="shared" si="41"/>
        <v>1.7097072510962137E-3</v>
      </c>
      <c r="M93" s="102">
        <f t="shared" si="59"/>
        <v>-0.14437566593941842</v>
      </c>
      <c r="N93" s="83">
        <f t="shared" si="60"/>
        <v>-0.23961912906325558</v>
      </c>
      <c r="P93" s="62">
        <f t="shared" si="61"/>
        <v>7.1799635701275042</v>
      </c>
      <c r="Q93" s="236">
        <f t="shared" si="62"/>
        <v>6.8300931551235324</v>
      </c>
      <c r="R93" s="92">
        <f t="shared" si="63"/>
        <v>-4.872871729595122E-2</v>
      </c>
    </row>
    <row r="94" spans="1:18" ht="20.100000000000001" customHeight="1" x14ac:dyDescent="0.25">
      <c r="A94" s="57" t="s">
        <v>212</v>
      </c>
      <c r="B94" s="25">
        <v>12.24</v>
      </c>
      <c r="C94" s="223">
        <v>69.12</v>
      </c>
      <c r="D94" s="4">
        <f t="shared" si="38"/>
        <v>5.5183582343237359E-4</v>
      </c>
      <c r="E94" s="229">
        <f t="shared" si="39"/>
        <v>2.8496136200976906E-3</v>
      </c>
      <c r="F94" s="102">
        <f t="shared" ref="F94" si="64">(C94-B94)/B94</f>
        <v>4.6470588235294121</v>
      </c>
      <c r="G94" s="83">
        <f t="shared" ref="G94" si="65">(E94-D94)/D94</f>
        <v>4.163879362476556</v>
      </c>
      <c r="I94" s="25">
        <v>5.0590000000000002</v>
      </c>
      <c r="J94" s="223">
        <v>30.763999999999999</v>
      </c>
      <c r="K94" s="31">
        <f t="shared" si="40"/>
        <v>2.8857630290575074E-4</v>
      </c>
      <c r="L94" s="229">
        <f t="shared" ref="L94" si="66">J94/$J$96</f>
        <v>1.5595052590720762E-3</v>
      </c>
      <c r="M94" s="102">
        <f t="shared" ref="M93:M94" si="67">(J94-I94)/I94</f>
        <v>5.0810436845226326</v>
      </c>
      <c r="N94" s="83">
        <f t="shared" ref="N93:N94" si="68">(L94-K94)/K94</f>
        <v>4.4041348626654626</v>
      </c>
      <c r="P94" s="62">
        <f t="shared" ref="P93:P94" si="69">(I94/B94)*10</f>
        <v>4.1331699346405228</v>
      </c>
      <c r="Q94" s="236">
        <f t="shared" ref="Q93:Q94" si="70">(J94/C94)*10</f>
        <v>4.4508101851851851</v>
      </c>
      <c r="R94" s="92">
        <f t="shared" ref="R93:R94" si="71">(Q94-P94)/P94</f>
        <v>7.6851485800882913E-2</v>
      </c>
    </row>
    <row r="95" spans="1:18" ht="20.100000000000001" customHeight="1" thickBot="1" x14ac:dyDescent="0.3">
      <c r="A95" s="14" t="s">
        <v>18</v>
      </c>
      <c r="B95" s="25">
        <f>B96-SUM(B68:B94)</f>
        <v>883.93999999999869</v>
      </c>
      <c r="C95" s="227">
        <f>C96-SUM(C68:C94)</f>
        <v>603.02000000000044</v>
      </c>
      <c r="D95" s="4">
        <f t="shared" si="38"/>
        <v>3.9852104392549964E-2</v>
      </c>
      <c r="E95" s="229">
        <f t="shared" si="39"/>
        <v>2.4860735028809471E-2</v>
      </c>
      <c r="F95" s="102">
        <f>(C95-B95)/B95</f>
        <v>-0.31780437586261362</v>
      </c>
      <c r="G95" s="83">
        <f>(E95-D95)/D95</f>
        <v>-0.376175100217368</v>
      </c>
      <c r="I95" s="25">
        <f>I96-SUM(I68:I94)</f>
        <v>755.8019999999924</v>
      </c>
      <c r="J95" s="227">
        <f>J96-SUM(J68:J94)</f>
        <v>407.05500000000029</v>
      </c>
      <c r="K95" s="31">
        <f t="shared" si="40"/>
        <v>4.3112580922864206E-2</v>
      </c>
      <c r="L95" s="229">
        <f t="shared" si="41"/>
        <v>2.063465132075102E-2</v>
      </c>
      <c r="M95" s="102">
        <f>(J95-I95)/I95</f>
        <v>-0.46142640532837387</v>
      </c>
      <c r="N95" s="83">
        <f>(L95-K95)/K95</f>
        <v>-0.52137749865474425</v>
      </c>
      <c r="P95" s="62">
        <f t="shared" si="37"/>
        <v>8.5503767224019001</v>
      </c>
      <c r="Q95" s="236">
        <f t="shared" si="37"/>
        <v>6.7502736227654134</v>
      </c>
      <c r="R95" s="92">
        <f>(Q95-P95)/P95</f>
        <v>-0.21052909808292244</v>
      </c>
    </row>
    <row r="96" spans="1:18" ht="26.25" customHeight="1" thickBot="1" x14ac:dyDescent="0.3">
      <c r="A96" s="18" t="s">
        <v>19</v>
      </c>
      <c r="B96" s="23">
        <v>22180.510000000006</v>
      </c>
      <c r="C96" s="242">
        <v>24255.920000000009</v>
      </c>
      <c r="D96" s="20">
        <f>SUM(D68:D95)</f>
        <v>0.99999999999999978</v>
      </c>
      <c r="E96" s="243">
        <f>SUM(E68:E95)</f>
        <v>0.99999999999999956</v>
      </c>
      <c r="F96" s="103">
        <f>(C96-B96)/B96</f>
        <v>9.3569083848838594E-2</v>
      </c>
      <c r="G96" s="99">
        <v>0</v>
      </c>
      <c r="H96" s="2"/>
      <c r="I96" s="23">
        <v>17530.891999999993</v>
      </c>
      <c r="J96" s="242">
        <v>19726.769</v>
      </c>
      <c r="K96" s="30">
        <f t="shared" si="40"/>
        <v>1</v>
      </c>
      <c r="L96" s="243">
        <f t="shared" si="41"/>
        <v>1</v>
      </c>
      <c r="M96" s="103">
        <f>(J96-I96)/I96</f>
        <v>0.12525757388728473</v>
      </c>
      <c r="N96" s="99">
        <f>(L96-K96)/K96</f>
        <v>0</v>
      </c>
      <c r="O96" s="2"/>
      <c r="P96" s="56">
        <f t="shared" si="37"/>
        <v>7.9037371097418347</v>
      </c>
      <c r="Q96" s="250">
        <f t="shared" si="37"/>
        <v>8.1327647023901761</v>
      </c>
      <c r="R96" s="98">
        <f>(Q96-P96)/P96</f>
        <v>2.8977126828529126E-2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5:A67"/>
    <mergeCell ref="B65:C65"/>
    <mergeCell ref="D65:E65"/>
    <mergeCell ref="F65:G65"/>
    <mergeCell ref="I65:J65"/>
    <mergeCell ref="M65:N65"/>
    <mergeCell ref="P65:Q65"/>
    <mergeCell ref="B66:C66"/>
    <mergeCell ref="D66:E66"/>
    <mergeCell ref="F66:G66"/>
    <mergeCell ref="I66:J66"/>
    <mergeCell ref="K66:L66"/>
    <mergeCell ref="M66:N66"/>
    <mergeCell ref="P66:Q66"/>
    <mergeCell ref="K65:L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M56:M60 P56:R60 F59:F60 M94 R94 F56:F58 F54:F55 G39:G45 D39:E44 D68:G90 F94 K68:L85 N68:N82 P94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F39:G62 M39:N62 R39:R62</xm:sqref>
        </x14:conditionalFormatting>
        <x14:conditionalFormatting xmlns:xm="http://schemas.microsoft.com/office/excel/2006/main">
          <x14:cfRule type="iconSet" priority="3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F68:G96</xm:sqref>
        </x14:conditionalFormatting>
        <x14:conditionalFormatting xmlns:xm="http://schemas.microsoft.com/office/excel/2006/main">
          <x14:cfRule type="iconSet" priority="2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M68:N96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R68:R96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pageSetUpPr fitToPage="1"/>
  </sheetPr>
  <dimension ref="A1:T8"/>
  <sheetViews>
    <sheetView showGridLines="0" workbookViewId="0">
      <selection activeCell="K6" sqref="K6:L7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9" width="11.42578125" customWidth="1"/>
    <col min="10" max="10" width="2.140625" customWidth="1"/>
    <col min="15" max="16" width="11.42578125" customWidth="1"/>
    <col min="17" max="17" width="2.140625" customWidth="1"/>
    <col min="20" max="20" width="11.42578125" customWidth="1"/>
  </cols>
  <sheetData>
    <row r="1" spans="1:20" ht="15.75" x14ac:dyDescent="0.25">
      <c r="A1" s="6" t="s">
        <v>105</v>
      </c>
    </row>
    <row r="2" spans="1:20" ht="15.75" thickBot="1" x14ac:dyDescent="0.3"/>
    <row r="3" spans="1:20" x14ac:dyDescent="0.25">
      <c r="A3" s="388" t="s">
        <v>17</v>
      </c>
      <c r="B3" s="410"/>
      <c r="C3" s="410"/>
      <c r="D3" s="413" t="s">
        <v>1</v>
      </c>
      <c r="E3" s="408"/>
      <c r="F3" s="413" t="s">
        <v>13</v>
      </c>
      <c r="G3" s="408"/>
      <c r="H3" s="421" t="s">
        <v>137</v>
      </c>
      <c r="I3" s="409"/>
      <c r="K3" s="415" t="s">
        <v>20</v>
      </c>
      <c r="L3" s="408"/>
      <c r="M3" s="406" t="s">
        <v>13</v>
      </c>
      <c r="N3" s="407"/>
      <c r="O3" s="422" t="s">
        <v>137</v>
      </c>
      <c r="P3" s="409"/>
      <c r="R3" s="419" t="s">
        <v>23</v>
      </c>
      <c r="S3" s="408"/>
      <c r="T3" s="208" t="s">
        <v>0</v>
      </c>
    </row>
    <row r="4" spans="1:20" x14ac:dyDescent="0.25">
      <c r="A4" s="411"/>
      <c r="B4" s="412"/>
      <c r="C4" s="412"/>
      <c r="D4" s="416" t="s">
        <v>222</v>
      </c>
      <c r="E4" s="404"/>
      <c r="F4" s="416" t="str">
        <f>D4</f>
        <v>jan.-abril</v>
      </c>
      <c r="G4" s="404"/>
      <c r="H4" s="416" t="str">
        <f>F4</f>
        <v>jan.-abril</v>
      </c>
      <c r="I4" s="405"/>
      <c r="K4" s="418" t="str">
        <f>D4</f>
        <v>jan.-abril</v>
      </c>
      <c r="L4" s="404"/>
      <c r="M4" s="402" t="str">
        <f>D4</f>
        <v>jan.-abril</v>
      </c>
      <c r="N4" s="403"/>
      <c r="O4" s="404" t="str">
        <f>D4</f>
        <v>jan.-abril</v>
      </c>
      <c r="P4" s="405"/>
      <c r="R4" s="418" t="str">
        <f>D4</f>
        <v>jan.-abril</v>
      </c>
      <c r="S4" s="417"/>
      <c r="T4" s="209" t="s">
        <v>135</v>
      </c>
    </row>
    <row r="5" spans="1:20" ht="19.5" customHeight="1" thickBot="1" x14ac:dyDescent="0.3">
      <c r="A5" s="389"/>
      <c r="B5" s="420"/>
      <c r="C5" s="420"/>
      <c r="D5" s="148">
        <v>2018</v>
      </c>
      <c r="E5" s="263">
        <v>2019</v>
      </c>
      <c r="F5" s="148">
        <f>D5</f>
        <v>2018</v>
      </c>
      <c r="G5" s="263">
        <f>E5</f>
        <v>2019</v>
      </c>
      <c r="H5" s="148" t="s">
        <v>1</v>
      </c>
      <c r="I5" s="212" t="s">
        <v>15</v>
      </c>
      <c r="K5" s="36">
        <f>D5</f>
        <v>2018</v>
      </c>
      <c r="L5" s="213">
        <f>E5</f>
        <v>2019</v>
      </c>
      <c r="M5" s="262">
        <f>F5</f>
        <v>2018</v>
      </c>
      <c r="N5" s="241">
        <f>G5</f>
        <v>2019</v>
      </c>
      <c r="O5" s="37">
        <v>1000</v>
      </c>
      <c r="P5" s="212" t="s">
        <v>15</v>
      </c>
      <c r="R5" s="36">
        <f>D5</f>
        <v>2018</v>
      </c>
      <c r="S5" s="213">
        <f>E5</f>
        <v>2019</v>
      </c>
      <c r="T5" s="278" t="s">
        <v>24</v>
      </c>
    </row>
    <row r="6" spans="1:20" ht="24" customHeight="1" x14ac:dyDescent="0.25">
      <c r="A6" s="264" t="s">
        <v>21</v>
      </c>
      <c r="B6" s="12"/>
      <c r="C6" s="12"/>
      <c r="D6" s="266">
        <v>6593.5099999999984</v>
      </c>
      <c r="E6" s="267">
        <v>5479.94</v>
      </c>
      <c r="F6" s="261">
        <f>D6/D8</f>
        <v>0.6846992509701666</v>
      </c>
      <c r="G6" s="271">
        <f>E6/E8</f>
        <v>0.70536248691911541</v>
      </c>
      <c r="H6" s="275">
        <f>(E6-D6)/D6</f>
        <v>-0.16888880126063341</v>
      </c>
      <c r="I6" s="101">
        <f>(G6-F6)/F6</f>
        <v>3.0178557840790071E-2</v>
      </c>
      <c r="J6" s="2"/>
      <c r="K6" s="273">
        <v>3244.8480000000004</v>
      </c>
      <c r="L6" s="267">
        <v>2798.8640000000005</v>
      </c>
      <c r="M6" s="261">
        <f>K6/K8</f>
        <v>0.57257897592673468</v>
      </c>
      <c r="N6" s="271">
        <f>L6/L8</f>
        <v>0.62131822206890153</v>
      </c>
      <c r="O6" s="275">
        <f>(L6-K6)/K6</f>
        <v>-0.1374437261776206</v>
      </c>
      <c r="P6" s="101">
        <f>(N6-M6)/M6</f>
        <v>8.5122311840530027E-2</v>
      </c>
      <c r="R6" s="49">
        <f t="shared" ref="R6:S8" si="0">(K6/D6)*10</f>
        <v>4.92127561799406</v>
      </c>
      <c r="S6" s="254">
        <f t="shared" si="0"/>
        <v>5.1074719796202164</v>
      </c>
      <c r="T6" s="276">
        <f>(S6-R6)/R6</f>
        <v>3.7834979399518187E-2</v>
      </c>
    </row>
    <row r="7" spans="1:20" ht="24" customHeight="1" thickBot="1" x14ac:dyDescent="0.3">
      <c r="A7" s="264" t="s">
        <v>22</v>
      </c>
      <c r="B7" s="12"/>
      <c r="C7" s="12"/>
      <c r="D7" s="268">
        <v>3036.2799999999997</v>
      </c>
      <c r="E7" s="269">
        <v>2289.0300000000002</v>
      </c>
      <c r="F7" s="261">
        <f>D7/D8</f>
        <v>0.31530074902983352</v>
      </c>
      <c r="G7" s="272">
        <f>E7/E8</f>
        <v>0.29463751308088465</v>
      </c>
      <c r="H7" s="90">
        <f t="shared" ref="H7:H8" si="1">(E7-D7)/D7</f>
        <v>-0.24610707839856655</v>
      </c>
      <c r="I7" s="86">
        <f t="shared" ref="I7:I8" si="2">(G7-F7)/F7</f>
        <v>-6.5535004317397699E-2</v>
      </c>
      <c r="K7" s="273">
        <v>2422.2270000000008</v>
      </c>
      <c r="L7" s="269">
        <v>1705.855</v>
      </c>
      <c r="M7" s="261">
        <f>K7/K8</f>
        <v>0.42742102407326538</v>
      </c>
      <c r="N7" s="272">
        <f>L7/L8</f>
        <v>0.37868177793109842</v>
      </c>
      <c r="O7" s="277">
        <f t="shared" ref="O7:O8" si="3">(L7-K7)/K7</f>
        <v>-0.29574932489812084</v>
      </c>
      <c r="P7" s="83">
        <f t="shared" ref="P7:P8" si="4">(N7-M7)/M7</f>
        <v>-0.11403099847005288</v>
      </c>
      <c r="R7" s="49">
        <f t="shared" si="0"/>
        <v>7.9776140540398153</v>
      </c>
      <c r="S7" s="254">
        <f t="shared" si="0"/>
        <v>7.4523051248782233</v>
      </c>
      <c r="T7" s="152">
        <f t="shared" ref="T7:T8" si="5">(S7-R7)/R7</f>
        <v>-6.584787451526046E-2</v>
      </c>
    </row>
    <row r="8" spans="1:20" ht="26.25" customHeight="1" thickBot="1" x14ac:dyDescent="0.3">
      <c r="A8" s="18" t="s">
        <v>12</v>
      </c>
      <c r="B8" s="265"/>
      <c r="C8" s="265"/>
      <c r="D8" s="270">
        <f>D6+D7</f>
        <v>9629.7899999999972</v>
      </c>
      <c r="E8" s="242">
        <f>E6+E7</f>
        <v>7768.9699999999993</v>
      </c>
      <c r="F8" s="20">
        <f>SUM(F6:F7)</f>
        <v>1</v>
      </c>
      <c r="G8" s="243">
        <f>SUM(G6:G7)</f>
        <v>1</v>
      </c>
      <c r="H8" s="153">
        <f t="shared" si="1"/>
        <v>-0.19323578188101698</v>
      </c>
      <c r="I8" s="99">
        <f t="shared" si="2"/>
        <v>0</v>
      </c>
      <c r="J8" s="2"/>
      <c r="K8" s="23">
        <f>K6+K7</f>
        <v>5667.0750000000007</v>
      </c>
      <c r="L8" s="242">
        <f>L6+L7</f>
        <v>4504.719000000001</v>
      </c>
      <c r="M8" s="20">
        <f>SUM(M6:M7)</f>
        <v>1</v>
      </c>
      <c r="N8" s="243">
        <f>SUM(N6:N7)</f>
        <v>1</v>
      </c>
      <c r="O8" s="153">
        <f t="shared" si="3"/>
        <v>-0.20510686729926808</v>
      </c>
      <c r="P8" s="99">
        <f t="shared" si="4"/>
        <v>0</v>
      </c>
      <c r="Q8" s="2"/>
      <c r="R8" s="40">
        <f t="shared" si="0"/>
        <v>5.8849414161679556</v>
      </c>
      <c r="S8" s="244">
        <f t="shared" si="0"/>
        <v>5.798347786128665</v>
      </c>
      <c r="T8" s="274">
        <f t="shared" si="5"/>
        <v>-1.4714442152540077E-2</v>
      </c>
    </row>
  </sheetData>
  <mergeCells count="15">
    <mergeCell ref="A3:C5"/>
    <mergeCell ref="D3:E3"/>
    <mergeCell ref="F3:G3"/>
    <mergeCell ref="H3:I3"/>
    <mergeCell ref="K3:L3"/>
    <mergeCell ref="O3:P3"/>
    <mergeCell ref="R3:S3"/>
    <mergeCell ref="D4:E4"/>
    <mergeCell ref="F4:G4"/>
    <mergeCell ref="H4:I4"/>
    <mergeCell ref="K4:L4"/>
    <mergeCell ref="M4:N4"/>
    <mergeCell ref="O4:P4"/>
    <mergeCell ref="R4:S4"/>
    <mergeCell ref="M3:N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H6:I8</xm:sqref>
        </x14:conditionalFormatting>
        <x14:conditionalFormatting xmlns:xm="http://schemas.microsoft.com/office/excel/2006/main">
          <x14:cfRule type="iconSet" priority="2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O6:P8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T6:T8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pageSetUpPr fitToPage="1"/>
  </sheetPr>
  <dimension ref="A1:R84"/>
  <sheetViews>
    <sheetView showGridLines="0" topLeftCell="A13" workbookViewId="0">
      <selection activeCell="G81" sqref="G81"/>
    </sheetView>
  </sheetViews>
  <sheetFormatPr defaultRowHeight="15" x14ac:dyDescent="0.25"/>
  <cols>
    <col min="1" max="1" width="26.7109375" customWidth="1"/>
    <col min="6" max="7" width="11.42578125" customWidth="1"/>
    <col min="8" max="8" width="2" customWidth="1"/>
    <col min="13" max="14" width="11.42578125" bestFit="1" customWidth="1"/>
    <col min="15" max="15" width="2" customWidth="1"/>
    <col min="18" max="18" width="11.42578125" customWidth="1"/>
  </cols>
  <sheetData>
    <row r="1" spans="1:18" ht="15.75" x14ac:dyDescent="0.25">
      <c r="A1" s="6" t="s">
        <v>106</v>
      </c>
    </row>
    <row r="3" spans="1:18" ht="8.25" customHeight="1" thickBot="1" x14ac:dyDescent="0.3"/>
    <row r="4" spans="1:18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139</v>
      </c>
      <c r="G4" s="426"/>
      <c r="I4" s="423" t="s">
        <v>20</v>
      </c>
      <c r="J4" s="424"/>
      <c r="K4" s="413" t="s">
        <v>13</v>
      </c>
      <c r="L4" s="414"/>
      <c r="M4" s="430" t="s">
        <v>139</v>
      </c>
      <c r="N4" s="426"/>
      <c r="P4" s="419" t="s">
        <v>23</v>
      </c>
      <c r="Q4" s="408"/>
      <c r="R4" s="208" t="s">
        <v>0</v>
      </c>
    </row>
    <row r="5" spans="1:18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D5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135</v>
      </c>
    </row>
    <row r="6" spans="1:18" ht="19.5" customHeight="1" thickBot="1" x14ac:dyDescent="0.3">
      <c r="A6" s="429"/>
      <c r="B6" s="148">
        <f>'5'!E6</f>
        <v>2018</v>
      </c>
      <c r="C6" s="213">
        <f>'5'!F6</f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E6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8" ht="20.100000000000001" customHeight="1" x14ac:dyDescent="0.25">
      <c r="A7" s="14" t="s">
        <v>140</v>
      </c>
      <c r="B7" s="59">
        <v>884.13</v>
      </c>
      <c r="C7" s="245">
        <v>591.88</v>
      </c>
      <c r="D7" s="4">
        <f>B7/$B$33</f>
        <v>9.1811970977560248E-2</v>
      </c>
      <c r="E7" s="247">
        <f>C7/$C$33</f>
        <v>7.6185131362329878E-2</v>
      </c>
      <c r="F7" s="87">
        <f>(C7-B7)/B7</f>
        <v>-0.33055093707938876</v>
      </c>
      <c r="G7" s="101">
        <f>(E7-D7)/D7</f>
        <v>-0.17020481587362637</v>
      </c>
      <c r="I7" s="59">
        <v>1078.1579999999999</v>
      </c>
      <c r="J7" s="245">
        <v>711.60400000000004</v>
      </c>
      <c r="K7" s="4">
        <f>I7/$I$33</f>
        <v>0.19024946731779624</v>
      </c>
      <c r="L7" s="247">
        <f>J7/$J$33</f>
        <v>0.1579685658528312</v>
      </c>
      <c r="M7" s="87">
        <f>(J7-I7)/I7</f>
        <v>-0.33998170954535412</v>
      </c>
      <c r="N7" s="101">
        <f>(L7-K7)/K7</f>
        <v>-0.16967669828500714</v>
      </c>
      <c r="P7" s="49">
        <f t="shared" ref="P7:Q33" si="0">(I7/B7)*10</f>
        <v>12.194564147806318</v>
      </c>
      <c r="Q7" s="253">
        <f t="shared" si="0"/>
        <v>12.022774886801379</v>
      </c>
      <c r="R7" s="104">
        <f>(Q7-P7)/P7</f>
        <v>-1.4087363756731081E-2</v>
      </c>
    </row>
    <row r="8" spans="1:18" ht="20.100000000000001" customHeight="1" x14ac:dyDescent="0.25">
      <c r="A8" s="14" t="s">
        <v>168</v>
      </c>
      <c r="B8" s="25">
        <v>514.59</v>
      </c>
      <c r="C8" s="223">
        <v>961.29</v>
      </c>
      <c r="D8" s="4">
        <f t="shared" ref="D8:D32" si="1">B8/$B$33</f>
        <v>5.3437302371079742E-2</v>
      </c>
      <c r="E8" s="229">
        <f t="shared" ref="E8:E32" si="2">C8/$C$33</f>
        <v>0.12373454911011368</v>
      </c>
      <c r="F8" s="87">
        <f t="shared" ref="F8:F33" si="3">(C8-B8)/B8</f>
        <v>0.86806972541246408</v>
      </c>
      <c r="G8" s="83">
        <f t="shared" ref="G8:G32" si="4">(E8-D8)/D8</f>
        <v>1.3155088977148441</v>
      </c>
      <c r="I8" s="25">
        <v>412.93400000000003</v>
      </c>
      <c r="J8" s="223">
        <v>622.7360000000001</v>
      </c>
      <c r="K8" s="4">
        <f t="shared" ref="K8:K32" si="5">I8/$I$33</f>
        <v>7.286545528336931E-2</v>
      </c>
      <c r="L8" s="229">
        <f t="shared" ref="L8:L32" si="6">J8/$J$33</f>
        <v>0.13824080924914517</v>
      </c>
      <c r="M8" s="87">
        <f t="shared" ref="M8:M33" si="7">(J8-I8)/I8</f>
        <v>0.50807635118445094</v>
      </c>
      <c r="N8" s="83">
        <f t="shared" ref="N8:N32" si="8">(L8-K8)/K8</f>
        <v>0.89720641573616877</v>
      </c>
      <c r="P8" s="49">
        <f t="shared" si="0"/>
        <v>8.0245243786315328</v>
      </c>
      <c r="Q8" s="254">
        <f t="shared" si="0"/>
        <v>6.4781283483652183</v>
      </c>
      <c r="R8" s="92">
        <f t="shared" ref="R8:R65" si="9">(Q8-P8)/P8</f>
        <v>-0.19270874600172005</v>
      </c>
    </row>
    <row r="9" spans="1:18" ht="20.100000000000001" customHeight="1" x14ac:dyDescent="0.25">
      <c r="A9" s="14" t="s">
        <v>167</v>
      </c>
      <c r="B9" s="25">
        <v>2674.94</v>
      </c>
      <c r="C9" s="223">
        <v>1499.75</v>
      </c>
      <c r="D9" s="4">
        <f t="shared" si="1"/>
        <v>0.27777760470373702</v>
      </c>
      <c r="E9" s="229">
        <f t="shared" si="2"/>
        <v>0.19304360809734109</v>
      </c>
      <c r="F9" s="87">
        <f t="shared" si="3"/>
        <v>-0.43933321868901731</v>
      </c>
      <c r="G9" s="83">
        <f t="shared" si="4"/>
        <v>-0.30504257784485095</v>
      </c>
      <c r="I9" s="25">
        <v>928.52199999999993</v>
      </c>
      <c r="J9" s="223">
        <v>478.28400000000005</v>
      </c>
      <c r="K9" s="4">
        <f t="shared" si="5"/>
        <v>0.16384501705024199</v>
      </c>
      <c r="L9" s="229">
        <f t="shared" si="6"/>
        <v>0.10617399220683908</v>
      </c>
      <c r="M9" s="87">
        <f t="shared" si="7"/>
        <v>-0.48489750377481622</v>
      </c>
      <c r="N9" s="83">
        <f t="shared" si="8"/>
        <v>-0.35198522287509343</v>
      </c>
      <c r="P9" s="49">
        <f t="shared" si="0"/>
        <v>3.4711881387993748</v>
      </c>
      <c r="Q9" s="254">
        <f t="shared" si="0"/>
        <v>3.1890915152525423</v>
      </c>
      <c r="R9" s="92">
        <f t="shared" si="9"/>
        <v>-8.1268030503355251E-2</v>
      </c>
    </row>
    <row r="10" spans="1:18" ht="20.100000000000001" customHeight="1" x14ac:dyDescent="0.25">
      <c r="A10" s="14" t="s">
        <v>169</v>
      </c>
      <c r="B10" s="25">
        <v>998.59</v>
      </c>
      <c r="C10" s="223">
        <v>738.75</v>
      </c>
      <c r="D10" s="4">
        <f t="shared" si="1"/>
        <v>0.10369800379862903</v>
      </c>
      <c r="E10" s="229">
        <f t="shared" si="2"/>
        <v>9.5089825292155844E-2</v>
      </c>
      <c r="F10" s="87">
        <f t="shared" si="3"/>
        <v>-0.26020689171732142</v>
      </c>
      <c r="G10" s="83">
        <f t="shared" si="4"/>
        <v>-8.3011998217336916E-2</v>
      </c>
      <c r="I10" s="25">
        <v>629.11</v>
      </c>
      <c r="J10" s="223">
        <v>473.96100000000001</v>
      </c>
      <c r="K10" s="4">
        <f t="shared" si="5"/>
        <v>0.1110114124129291</v>
      </c>
      <c r="L10" s="229">
        <f t="shared" si="6"/>
        <v>0.10521433190394337</v>
      </c>
      <c r="M10" s="87">
        <f t="shared" si="7"/>
        <v>-0.24661664891672364</v>
      </c>
      <c r="N10" s="83">
        <f t="shared" si="8"/>
        <v>-5.2220581496813384E-2</v>
      </c>
      <c r="P10" s="49">
        <f t="shared" si="0"/>
        <v>6.299982975996155</v>
      </c>
      <c r="Q10" s="254">
        <f t="shared" si="0"/>
        <v>6.4157157360406094</v>
      </c>
      <c r="R10" s="92">
        <f t="shared" si="9"/>
        <v>1.8370329012858122E-2</v>
      </c>
    </row>
    <row r="11" spans="1:18" ht="20.100000000000001" customHeight="1" x14ac:dyDescent="0.25">
      <c r="A11" s="14" t="s">
        <v>148</v>
      </c>
      <c r="B11" s="25">
        <v>980.25</v>
      </c>
      <c r="C11" s="223">
        <v>730.3</v>
      </c>
      <c r="D11" s="4">
        <f t="shared" si="1"/>
        <v>0.1017934970544529</v>
      </c>
      <c r="E11" s="229">
        <f t="shared" si="2"/>
        <v>9.4002165023162651E-2</v>
      </c>
      <c r="F11" s="87">
        <f t="shared" si="3"/>
        <v>-0.25498597296608011</v>
      </c>
      <c r="G11" s="83">
        <f t="shared" si="4"/>
        <v>-7.6540567489516459E-2</v>
      </c>
      <c r="I11" s="25">
        <v>568.53099999999995</v>
      </c>
      <c r="J11" s="223">
        <v>412.23600000000005</v>
      </c>
      <c r="K11" s="4">
        <f t="shared" si="5"/>
        <v>0.10032177093121232</v>
      </c>
      <c r="L11" s="229">
        <f t="shared" si="6"/>
        <v>9.1512034379946885E-2</v>
      </c>
      <c r="M11" s="87">
        <f t="shared" si="7"/>
        <v>-0.27491025115604939</v>
      </c>
      <c r="N11" s="83">
        <f t="shared" si="8"/>
        <v>-8.7814803003288394E-2</v>
      </c>
      <c r="P11" s="49">
        <f t="shared" si="0"/>
        <v>5.7998571792909974</v>
      </c>
      <c r="Q11" s="254">
        <f t="shared" si="0"/>
        <v>5.6447487333972344</v>
      </c>
      <c r="R11" s="92">
        <f t="shared" si="9"/>
        <v>-2.6743494037679779E-2</v>
      </c>
    </row>
    <row r="12" spans="1:18" ht="20.100000000000001" customHeight="1" x14ac:dyDescent="0.25">
      <c r="A12" s="14" t="s">
        <v>170</v>
      </c>
      <c r="B12" s="25">
        <v>625.42000000000007</v>
      </c>
      <c r="C12" s="223">
        <v>938.63000000000011</v>
      </c>
      <c r="D12" s="4">
        <f t="shared" si="1"/>
        <v>6.4946379931441908E-2</v>
      </c>
      <c r="E12" s="229">
        <f t="shared" si="2"/>
        <v>0.1208178175485296</v>
      </c>
      <c r="F12" s="87">
        <f t="shared" si="3"/>
        <v>0.50079946276102461</v>
      </c>
      <c r="G12" s="83">
        <f t="shared" si="4"/>
        <v>0.8602702364021857</v>
      </c>
      <c r="I12" s="25">
        <v>303.733</v>
      </c>
      <c r="J12" s="223">
        <v>394.46</v>
      </c>
      <c r="K12" s="4">
        <f t="shared" si="5"/>
        <v>5.3596079106064426E-2</v>
      </c>
      <c r="L12" s="229">
        <f t="shared" si="6"/>
        <v>8.7565950284579322E-2</v>
      </c>
      <c r="M12" s="87">
        <f t="shared" si="7"/>
        <v>0.29870642966026073</v>
      </c>
      <c r="N12" s="83">
        <f t="shared" si="8"/>
        <v>0.6338126173612425</v>
      </c>
      <c r="P12" s="49">
        <f t="shared" si="0"/>
        <v>4.8564644558856447</v>
      </c>
      <c r="Q12" s="254">
        <f t="shared" si="0"/>
        <v>4.2025079104652523</v>
      </c>
      <c r="R12" s="92">
        <f t="shared" si="9"/>
        <v>-0.13465691993850579</v>
      </c>
    </row>
    <row r="13" spans="1:18" ht="20.100000000000001" customHeight="1" x14ac:dyDescent="0.25">
      <c r="A13" s="14" t="s">
        <v>171</v>
      </c>
      <c r="B13" s="25">
        <v>202.69</v>
      </c>
      <c r="C13" s="223">
        <v>360.65</v>
      </c>
      <c r="D13" s="4">
        <f t="shared" si="1"/>
        <v>2.1048226389152824E-2</v>
      </c>
      <c r="E13" s="229">
        <f t="shared" si="2"/>
        <v>4.6421855149395605E-2</v>
      </c>
      <c r="F13" s="87">
        <f t="shared" si="3"/>
        <v>0.7793181706053578</v>
      </c>
      <c r="G13" s="83">
        <f t="shared" si="4"/>
        <v>1.2054996127046147</v>
      </c>
      <c r="I13" s="25">
        <v>132.00399999999999</v>
      </c>
      <c r="J13" s="223">
        <v>237.85599999999999</v>
      </c>
      <c r="K13" s="4">
        <f t="shared" si="5"/>
        <v>2.3293145052782963E-2</v>
      </c>
      <c r="L13" s="229">
        <f t="shared" si="6"/>
        <v>5.2801517697330276E-2</v>
      </c>
      <c r="M13" s="87">
        <f t="shared" si="7"/>
        <v>0.8018847913699586</v>
      </c>
      <c r="N13" s="83">
        <f t="shared" si="8"/>
        <v>1.2668264666570554</v>
      </c>
      <c r="P13" s="49">
        <f t="shared" si="0"/>
        <v>6.5126054566086129</v>
      </c>
      <c r="Q13" s="254">
        <f t="shared" si="0"/>
        <v>6.5952031055039519</v>
      </c>
      <c r="R13" s="92">
        <f t="shared" si="9"/>
        <v>1.2682734958483285E-2</v>
      </c>
    </row>
    <row r="14" spans="1:18" ht="20.100000000000001" customHeight="1" x14ac:dyDescent="0.25">
      <c r="A14" s="14" t="s">
        <v>174</v>
      </c>
      <c r="B14" s="25">
        <v>338.48</v>
      </c>
      <c r="C14" s="223">
        <v>279.65999999999997</v>
      </c>
      <c r="D14" s="4">
        <f t="shared" si="1"/>
        <v>3.5149260783464642E-2</v>
      </c>
      <c r="E14" s="229">
        <f t="shared" si="2"/>
        <v>3.5997049801968599E-2</v>
      </c>
      <c r="F14" s="87">
        <f t="shared" si="3"/>
        <v>-0.17377688489718757</v>
      </c>
      <c r="G14" s="83">
        <f t="shared" si="4"/>
        <v>2.4119682736053E-2</v>
      </c>
      <c r="I14" s="25">
        <v>197.36600000000001</v>
      </c>
      <c r="J14" s="223">
        <v>178.006</v>
      </c>
      <c r="K14" s="4">
        <f t="shared" si="5"/>
        <v>3.4826784540525763E-2</v>
      </c>
      <c r="L14" s="229">
        <f t="shared" si="6"/>
        <v>3.9515450353285068E-2</v>
      </c>
      <c r="M14" s="87">
        <f t="shared" si="7"/>
        <v>-9.809186992693783E-2</v>
      </c>
      <c r="N14" s="83">
        <f t="shared" si="8"/>
        <v>0.13462815688032861</v>
      </c>
      <c r="P14" s="49">
        <f t="shared" si="0"/>
        <v>5.8309501299929103</v>
      </c>
      <c r="Q14" s="254">
        <f t="shared" si="0"/>
        <v>6.3650861760709443</v>
      </c>
      <c r="R14" s="92">
        <f t="shared" si="9"/>
        <v>9.1603603901630942E-2</v>
      </c>
    </row>
    <row r="15" spans="1:18" ht="20.100000000000001" customHeight="1" x14ac:dyDescent="0.25">
      <c r="A15" s="14" t="s">
        <v>144</v>
      </c>
      <c r="B15" s="25">
        <v>340.69</v>
      </c>
      <c r="C15" s="223">
        <v>371.32</v>
      </c>
      <c r="D15" s="4">
        <f t="shared" si="1"/>
        <v>3.5378756961470602E-2</v>
      </c>
      <c r="E15" s="229">
        <f t="shared" si="2"/>
        <v>4.7795267583733751E-2</v>
      </c>
      <c r="F15" s="87">
        <f t="shared" si="3"/>
        <v>8.9905779447591636E-2</v>
      </c>
      <c r="G15" s="83">
        <f t="shared" si="4"/>
        <v>0.35095949345493987</v>
      </c>
      <c r="I15" s="25">
        <v>134.08499999999998</v>
      </c>
      <c r="J15" s="223">
        <v>145.79200000000003</v>
      </c>
      <c r="K15" s="4">
        <f t="shared" si="5"/>
        <v>2.3660353886264078E-2</v>
      </c>
      <c r="L15" s="229">
        <f t="shared" si="6"/>
        <v>3.2364282877577935E-2</v>
      </c>
      <c r="M15" s="87">
        <f t="shared" si="7"/>
        <v>8.7310288249991069E-2</v>
      </c>
      <c r="N15" s="83">
        <f t="shared" si="8"/>
        <v>0.36786977207331151</v>
      </c>
      <c r="P15" s="49">
        <f t="shared" si="0"/>
        <v>3.9356893363468251</v>
      </c>
      <c r="Q15" s="254">
        <f t="shared" si="0"/>
        <v>3.9263169234083817</v>
      </c>
      <c r="R15" s="92">
        <f t="shared" si="9"/>
        <v>-2.3813904344246366E-3</v>
      </c>
    </row>
    <row r="16" spans="1:18" ht="20.100000000000001" customHeight="1" x14ac:dyDescent="0.25">
      <c r="A16" s="14" t="s">
        <v>173</v>
      </c>
      <c r="B16" s="25">
        <v>584.25</v>
      </c>
      <c r="C16" s="223">
        <v>287.13</v>
      </c>
      <c r="D16" s="4">
        <f t="shared" si="1"/>
        <v>6.06711049773671E-2</v>
      </c>
      <c r="E16" s="229">
        <f t="shared" si="2"/>
        <v>3.6958567223196896E-2</v>
      </c>
      <c r="F16" s="87">
        <f t="shared" si="3"/>
        <v>-0.5085494223363286</v>
      </c>
      <c r="G16" s="83">
        <f t="shared" si="4"/>
        <v>-0.39083741367519165</v>
      </c>
      <c r="I16" s="25">
        <v>303.38199999999995</v>
      </c>
      <c r="J16" s="223">
        <v>138.28</v>
      </c>
      <c r="K16" s="4">
        <f t="shared" si="5"/>
        <v>5.3534142392680527E-2</v>
      </c>
      <c r="L16" s="229">
        <f t="shared" si="6"/>
        <v>3.0696698284621078E-2</v>
      </c>
      <c r="M16" s="87">
        <f t="shared" si="7"/>
        <v>-0.54420499568201142</v>
      </c>
      <c r="N16" s="83">
        <f t="shared" si="8"/>
        <v>-0.42659587110863861</v>
      </c>
      <c r="P16" s="49">
        <f t="shared" si="0"/>
        <v>5.1926743688489507</v>
      </c>
      <c r="Q16" s="254">
        <f t="shared" si="0"/>
        <v>4.8159370320064081</v>
      </c>
      <c r="R16" s="92">
        <f t="shared" si="9"/>
        <v>-7.2551696887177081E-2</v>
      </c>
    </row>
    <row r="17" spans="1:18" ht="20.100000000000001" customHeight="1" x14ac:dyDescent="0.25">
      <c r="A17" s="14" t="s">
        <v>146</v>
      </c>
      <c r="B17" s="25">
        <v>166.98</v>
      </c>
      <c r="C17" s="223">
        <v>176.86</v>
      </c>
      <c r="D17" s="4">
        <f t="shared" si="1"/>
        <v>1.7339941992504507E-2</v>
      </c>
      <c r="E17" s="229">
        <f t="shared" si="2"/>
        <v>2.27649225058148E-2</v>
      </c>
      <c r="F17" s="87">
        <f t="shared" si="3"/>
        <v>5.9168762726075123E-2</v>
      </c>
      <c r="G17" s="83">
        <f t="shared" si="4"/>
        <v>0.31286036110474508</v>
      </c>
      <c r="I17" s="25">
        <v>99.007000000000005</v>
      </c>
      <c r="J17" s="223">
        <v>106.85900000000001</v>
      </c>
      <c r="K17" s="4">
        <f t="shared" si="5"/>
        <v>1.747056462107878E-2</v>
      </c>
      <c r="L17" s="229">
        <f t="shared" si="6"/>
        <v>2.3721568426354672E-2</v>
      </c>
      <c r="M17" s="87">
        <f t="shared" si="7"/>
        <v>7.9307523710444749E-2</v>
      </c>
      <c r="N17" s="83">
        <f t="shared" si="8"/>
        <v>0.35780204823683043</v>
      </c>
      <c r="P17" s="49">
        <f t="shared" si="0"/>
        <v>5.9292729668223743</v>
      </c>
      <c r="Q17" s="254">
        <f t="shared" si="0"/>
        <v>6.0420106298767386</v>
      </c>
      <c r="R17" s="92">
        <f t="shared" si="9"/>
        <v>1.9013741429209818E-2</v>
      </c>
    </row>
    <row r="18" spans="1:18" ht="20.100000000000001" customHeight="1" x14ac:dyDescent="0.25">
      <c r="A18" s="14" t="s">
        <v>175</v>
      </c>
      <c r="B18" s="25">
        <v>43</v>
      </c>
      <c r="C18" s="223">
        <v>97.339999999999989</v>
      </c>
      <c r="D18" s="4">
        <f t="shared" si="1"/>
        <v>4.465310250794669E-3</v>
      </c>
      <c r="E18" s="229">
        <f t="shared" si="2"/>
        <v>1.2529331430035125E-2</v>
      </c>
      <c r="F18" s="87">
        <f t="shared" ref="F18:F31" si="10">(C18-B18)/B18</f>
        <v>1.2637209302325578</v>
      </c>
      <c r="G18" s="83">
        <f t="shared" ref="G18:G31" si="11">(E18-D18)/D18</f>
        <v>1.8059262909683249</v>
      </c>
      <c r="I18" s="25">
        <v>38.686999999999998</v>
      </c>
      <c r="J18" s="223">
        <v>86.736999999999995</v>
      </c>
      <c r="K18" s="4">
        <f t="shared" si="5"/>
        <v>6.8266257284401574E-3</v>
      </c>
      <c r="L18" s="229">
        <f t="shared" si="6"/>
        <v>1.9254697129832066E-2</v>
      </c>
      <c r="M18" s="87">
        <f t="shared" ref="M18:M30" si="12">(J18-I18)/I18</f>
        <v>1.2420192829632692</v>
      </c>
      <c r="N18" s="83">
        <f t="shared" ref="N18:N30" si="13">(L18-K18)/K18</f>
        <v>1.8205291890568676</v>
      </c>
      <c r="P18" s="49">
        <f t="shared" ref="P18:P30" si="14">(I18/B18)*10</f>
        <v>8.9969767441860462</v>
      </c>
      <c r="Q18" s="254">
        <f t="shared" ref="Q18:Q30" si="15">(J18/C18)*10</f>
        <v>8.9107252927881646</v>
      </c>
      <c r="R18" s="92">
        <f t="shared" ref="R18:R30" si="16">(Q18-P18)/P18</f>
        <v>-9.5867149432856229E-3</v>
      </c>
    </row>
    <row r="19" spans="1:18" ht="20.100000000000001" customHeight="1" x14ac:dyDescent="0.25">
      <c r="A19" s="14" t="s">
        <v>141</v>
      </c>
      <c r="B19" s="25">
        <v>162.54000000000002</v>
      </c>
      <c r="C19" s="223">
        <v>97.460000000000008</v>
      </c>
      <c r="D19" s="4">
        <f t="shared" si="1"/>
        <v>1.6878872748003849E-2</v>
      </c>
      <c r="E19" s="229">
        <f t="shared" si="2"/>
        <v>1.2544777493026746E-2</v>
      </c>
      <c r="F19" s="87">
        <f t="shared" si="10"/>
        <v>-0.40039374923095855</v>
      </c>
      <c r="G19" s="83">
        <f t="shared" si="11"/>
        <v>-0.25677634517919257</v>
      </c>
      <c r="I19" s="25">
        <v>99.040999999999997</v>
      </c>
      <c r="J19" s="223">
        <v>75.628999999999991</v>
      </c>
      <c r="K19" s="4">
        <f t="shared" si="5"/>
        <v>1.7476564188756989E-2</v>
      </c>
      <c r="L19" s="229">
        <f t="shared" si="6"/>
        <v>1.6788838549085965E-2</v>
      </c>
      <c r="M19" s="87">
        <f t="shared" si="12"/>
        <v>-0.23638695085873535</v>
      </c>
      <c r="N19" s="83">
        <f t="shared" si="13"/>
        <v>-3.9351306826856267E-2</v>
      </c>
      <c r="P19" s="49">
        <f t="shared" si="14"/>
        <v>6.0933308724006388</v>
      </c>
      <c r="Q19" s="254">
        <f t="shared" si="15"/>
        <v>7.7600041042478951</v>
      </c>
      <c r="R19" s="92">
        <f t="shared" si="16"/>
        <v>0.27352416383563688</v>
      </c>
    </row>
    <row r="20" spans="1:18" ht="20.100000000000001" customHeight="1" x14ac:dyDescent="0.25">
      <c r="A20" s="14" t="s">
        <v>149</v>
      </c>
      <c r="B20" s="25">
        <v>25.54</v>
      </c>
      <c r="C20" s="223">
        <v>30.85</v>
      </c>
      <c r="D20" s="4">
        <f t="shared" si="1"/>
        <v>2.652186600123159E-3</v>
      </c>
      <c r="E20" s="229">
        <f t="shared" si="2"/>
        <v>3.9709253607621087E-3</v>
      </c>
      <c r="F20" s="87">
        <f t="shared" si="10"/>
        <v>0.20790916209866886</v>
      </c>
      <c r="G20" s="83">
        <f t="shared" si="11"/>
        <v>0.49722699020412503</v>
      </c>
      <c r="I20" s="25">
        <v>57.451000000000008</v>
      </c>
      <c r="J20" s="223">
        <v>70.353000000000009</v>
      </c>
      <c r="K20" s="4">
        <f t="shared" si="5"/>
        <v>1.0137681255321312E-2</v>
      </c>
      <c r="L20" s="229">
        <f t="shared" si="6"/>
        <v>1.5617622320060361E-2</v>
      </c>
      <c r="M20" s="87">
        <f t="shared" si="12"/>
        <v>0.22457398478703589</v>
      </c>
      <c r="N20" s="83">
        <f t="shared" si="13"/>
        <v>0.54055172250188921</v>
      </c>
      <c r="P20" s="49">
        <f t="shared" si="14"/>
        <v>22.494518402505879</v>
      </c>
      <c r="Q20" s="254">
        <f t="shared" si="15"/>
        <v>22.80486223662885</v>
      </c>
      <c r="R20" s="92">
        <f t="shared" si="16"/>
        <v>1.3796420468748467E-2</v>
      </c>
    </row>
    <row r="21" spans="1:18" ht="20.100000000000001" customHeight="1" x14ac:dyDescent="0.25">
      <c r="A21" s="14" t="s">
        <v>183</v>
      </c>
      <c r="B21" s="25">
        <v>168.18</v>
      </c>
      <c r="C21" s="223">
        <v>95.67</v>
      </c>
      <c r="D21" s="4">
        <f t="shared" si="1"/>
        <v>1.7464555301829009E-2</v>
      </c>
      <c r="E21" s="229">
        <f t="shared" si="2"/>
        <v>1.2314373720068425E-2</v>
      </c>
      <c r="F21" s="87">
        <f t="shared" si="10"/>
        <v>-0.43114520156974673</v>
      </c>
      <c r="G21" s="83">
        <f t="shared" si="11"/>
        <v>-0.29489337075884331</v>
      </c>
      <c r="I21" s="25">
        <v>70.820999999999998</v>
      </c>
      <c r="J21" s="223">
        <v>49.581000000000003</v>
      </c>
      <c r="K21" s="4">
        <f t="shared" si="5"/>
        <v>1.2496923015841507E-2</v>
      </c>
      <c r="L21" s="229">
        <f t="shared" si="6"/>
        <v>1.1006457894487979E-2</v>
      </c>
      <c r="M21" s="87">
        <f t="shared" si="12"/>
        <v>-0.29991104333460405</v>
      </c>
      <c r="N21" s="83">
        <f t="shared" si="13"/>
        <v>-0.11926656821556519</v>
      </c>
      <c r="P21" s="49">
        <f t="shared" si="14"/>
        <v>4.211023902961113</v>
      </c>
      <c r="Q21" s="254">
        <f t="shared" si="15"/>
        <v>5.1825023518344313</v>
      </c>
      <c r="R21" s="92">
        <f t="shared" si="16"/>
        <v>0.23069886831803377</v>
      </c>
    </row>
    <row r="22" spans="1:18" ht="20.100000000000001" customHeight="1" x14ac:dyDescent="0.25">
      <c r="A22" s="14" t="s">
        <v>179</v>
      </c>
      <c r="B22" s="25">
        <v>28.93</v>
      </c>
      <c r="C22" s="223">
        <v>36.58</v>
      </c>
      <c r="D22" s="4">
        <f t="shared" si="1"/>
        <v>3.0042191989648787E-3</v>
      </c>
      <c r="E22" s="229">
        <f t="shared" si="2"/>
        <v>4.7084748686119261E-3</v>
      </c>
      <c r="F22" s="87">
        <f t="shared" si="10"/>
        <v>0.26443138610438988</v>
      </c>
      <c r="G22" s="83">
        <f t="shared" si="11"/>
        <v>0.56728739042552512</v>
      </c>
      <c r="I22" s="25">
        <v>36.160000000000004</v>
      </c>
      <c r="J22" s="223">
        <v>32.674999999999997</v>
      </c>
      <c r="K22" s="4">
        <f t="shared" si="5"/>
        <v>6.3807166836507391E-3</v>
      </c>
      <c r="L22" s="229">
        <f t="shared" si="6"/>
        <v>7.2535046026178307E-3</v>
      </c>
      <c r="M22" s="87">
        <f t="shared" si="12"/>
        <v>-9.6377212389380698E-2</v>
      </c>
      <c r="N22" s="83">
        <f t="shared" si="13"/>
        <v>0.1367852487798791</v>
      </c>
      <c r="P22" s="49">
        <f t="shared" si="14"/>
        <v>12.499135845143453</v>
      </c>
      <c r="Q22" s="254">
        <f t="shared" si="15"/>
        <v>8.9324767632586113</v>
      </c>
      <c r="R22" s="92">
        <f t="shared" si="16"/>
        <v>-0.28535245364747908</v>
      </c>
    </row>
    <row r="23" spans="1:18" ht="20.100000000000001" customHeight="1" x14ac:dyDescent="0.25">
      <c r="A23" s="14" t="s">
        <v>147</v>
      </c>
      <c r="B23" s="25">
        <v>55.44</v>
      </c>
      <c r="C23" s="223">
        <v>41.82</v>
      </c>
      <c r="D23" s="4">
        <f t="shared" si="1"/>
        <v>5.7571348907920102E-3</v>
      </c>
      <c r="E23" s="229">
        <f t="shared" si="2"/>
        <v>5.3829529525792992E-3</v>
      </c>
      <c r="F23" s="87">
        <f t="shared" si="10"/>
        <v>-0.24567099567099562</v>
      </c>
      <c r="G23" s="83">
        <f t="shared" si="11"/>
        <v>-6.4994471262290451E-2</v>
      </c>
      <c r="I23" s="25">
        <v>36.081000000000003</v>
      </c>
      <c r="J23" s="223">
        <v>31.866</v>
      </c>
      <c r="K23" s="4">
        <f t="shared" si="5"/>
        <v>6.3667765116925418E-3</v>
      </c>
      <c r="L23" s="229">
        <f t="shared" si="6"/>
        <v>7.0739151543081809E-3</v>
      </c>
      <c r="M23" s="87">
        <f t="shared" si="12"/>
        <v>-0.11682048723705006</v>
      </c>
      <c r="N23" s="83">
        <f t="shared" si="13"/>
        <v>0.11106698049114551</v>
      </c>
      <c r="P23" s="49">
        <f t="shared" si="14"/>
        <v>6.5081168831168839</v>
      </c>
      <c r="Q23" s="254">
        <f t="shared" si="15"/>
        <v>7.6197991391678617</v>
      </c>
      <c r="R23" s="92">
        <f t="shared" si="16"/>
        <v>0.17081473427972119</v>
      </c>
    </row>
    <row r="24" spans="1:18" ht="20.100000000000001" customHeight="1" x14ac:dyDescent="0.25">
      <c r="A24" s="14" t="s">
        <v>157</v>
      </c>
      <c r="B24" s="25">
        <v>19.89</v>
      </c>
      <c r="C24" s="223">
        <v>54.07</v>
      </c>
      <c r="D24" s="4">
        <f t="shared" si="1"/>
        <v>2.0654656020536273E-3</v>
      </c>
      <c r="E24" s="229">
        <f t="shared" si="2"/>
        <v>6.9597385496404287E-3</v>
      </c>
      <c r="F24" s="87">
        <f t="shared" si="10"/>
        <v>1.7184514831573654</v>
      </c>
      <c r="G24" s="83">
        <f t="shared" si="11"/>
        <v>2.3695736896903923</v>
      </c>
      <c r="I24" s="25">
        <v>16.577999999999999</v>
      </c>
      <c r="J24" s="223">
        <v>27.424000000000003</v>
      </c>
      <c r="K24" s="4">
        <f t="shared" si="5"/>
        <v>2.9253186167467349E-3</v>
      </c>
      <c r="L24" s="229">
        <f t="shared" si="6"/>
        <v>6.0878381093249093E-3</v>
      </c>
      <c r="M24" s="87">
        <f t="shared" si="12"/>
        <v>0.65424055977801931</v>
      </c>
      <c r="N24" s="83">
        <f t="shared" si="13"/>
        <v>1.081085483978915</v>
      </c>
      <c r="P24" s="49">
        <f t="shared" si="14"/>
        <v>8.3348416289592748</v>
      </c>
      <c r="Q24" s="254">
        <f t="shared" si="15"/>
        <v>5.0719437765859077</v>
      </c>
      <c r="R24" s="92">
        <f t="shared" si="16"/>
        <v>-0.39147688673969283</v>
      </c>
    </row>
    <row r="25" spans="1:18" ht="20.100000000000001" customHeight="1" x14ac:dyDescent="0.25">
      <c r="A25" s="14" t="s">
        <v>145</v>
      </c>
      <c r="B25" s="25">
        <v>169.13</v>
      </c>
      <c r="C25" s="223">
        <v>64.44</v>
      </c>
      <c r="D25" s="4">
        <f t="shared" si="1"/>
        <v>1.756320750504424E-2</v>
      </c>
      <c r="E25" s="229">
        <f t="shared" si="2"/>
        <v>8.294535826499522E-3</v>
      </c>
      <c r="F25" s="87">
        <f t="shared" si="10"/>
        <v>-0.61899130846094719</v>
      </c>
      <c r="G25" s="83">
        <f t="shared" si="11"/>
        <v>-0.52773228784564041</v>
      </c>
      <c r="I25" s="25">
        <v>185.27100000000002</v>
      </c>
      <c r="J25" s="223">
        <v>26.922999999999998</v>
      </c>
      <c r="K25" s="4">
        <f t="shared" si="5"/>
        <v>3.2692526567938494E-2</v>
      </c>
      <c r="L25" s="229">
        <f t="shared" si="6"/>
        <v>5.9766214052419239E-3</v>
      </c>
      <c r="M25" s="87">
        <f t="shared" si="12"/>
        <v>-0.85468313983300137</v>
      </c>
      <c r="N25" s="83">
        <f t="shared" si="13"/>
        <v>-0.81718692212968369</v>
      </c>
      <c r="P25" s="49">
        <f t="shared" si="14"/>
        <v>10.954354638443801</v>
      </c>
      <c r="Q25" s="254">
        <f t="shared" si="15"/>
        <v>4.1779950341402854</v>
      </c>
      <c r="R25" s="92">
        <f t="shared" si="16"/>
        <v>-0.61859961886957682</v>
      </c>
    </row>
    <row r="26" spans="1:18" ht="20.100000000000001" customHeight="1" x14ac:dyDescent="0.25">
      <c r="A26" s="14" t="s">
        <v>178</v>
      </c>
      <c r="B26" s="25">
        <v>31.5</v>
      </c>
      <c r="C26" s="223">
        <v>31.490000000000002</v>
      </c>
      <c r="D26" s="4">
        <f t="shared" si="1"/>
        <v>3.2710993697681878E-3</v>
      </c>
      <c r="E26" s="229">
        <f t="shared" si="2"/>
        <v>4.0533043633840778E-3</v>
      </c>
      <c r="F26" s="87">
        <f t="shared" si="10"/>
        <v>-3.1746031746025431E-4</v>
      </c>
      <c r="G26" s="83">
        <f t="shared" si="11"/>
        <v>0.2391260262054718</v>
      </c>
      <c r="I26" s="25">
        <v>20.807000000000002</v>
      </c>
      <c r="J26" s="223">
        <v>24.722999999999999</v>
      </c>
      <c r="K26" s="4">
        <f t="shared" si="5"/>
        <v>3.6715589611925033E-3</v>
      </c>
      <c r="L26" s="229">
        <f t="shared" si="6"/>
        <v>5.4882446607657422E-3</v>
      </c>
      <c r="M26" s="87">
        <f t="shared" si="12"/>
        <v>0.18820589224780104</v>
      </c>
      <c r="N26" s="83">
        <f t="shared" si="13"/>
        <v>0.49479954394718173</v>
      </c>
      <c r="P26" s="49">
        <f t="shared" si="14"/>
        <v>6.6053968253968263</v>
      </c>
      <c r="Q26" s="254">
        <f t="shared" si="15"/>
        <v>7.8510638297872335</v>
      </c>
      <c r="R26" s="92">
        <f t="shared" si="16"/>
        <v>0.18858322025423088</v>
      </c>
    </row>
    <row r="27" spans="1:18" ht="20.100000000000001" customHeight="1" x14ac:dyDescent="0.25">
      <c r="A27" s="14" t="s">
        <v>172</v>
      </c>
      <c r="B27" s="25">
        <v>201.41</v>
      </c>
      <c r="C27" s="223">
        <v>37.18</v>
      </c>
      <c r="D27" s="4">
        <f t="shared" si="1"/>
        <v>2.0915305525873354E-2</v>
      </c>
      <c r="E27" s="229">
        <f t="shared" si="2"/>
        <v>4.7857051835700224E-3</v>
      </c>
      <c r="F27" s="87">
        <f t="shared" si="10"/>
        <v>-0.815401419989077</v>
      </c>
      <c r="G27" s="83">
        <f t="shared" si="11"/>
        <v>-0.77118645588753898</v>
      </c>
      <c r="I27" s="25">
        <v>89.491000000000014</v>
      </c>
      <c r="J27" s="223">
        <v>23.817999999999998</v>
      </c>
      <c r="K27" s="4">
        <f t="shared" si="5"/>
        <v>1.5791391502671136E-2</v>
      </c>
      <c r="L27" s="229">
        <f t="shared" si="6"/>
        <v>5.2873442272425852E-3</v>
      </c>
      <c r="M27" s="87">
        <f t="shared" si="12"/>
        <v>-0.73385033131823318</v>
      </c>
      <c r="N27" s="83">
        <f t="shared" si="13"/>
        <v>-0.66517553400229334</v>
      </c>
      <c r="P27" s="49">
        <f t="shared" si="14"/>
        <v>4.4432252619035806</v>
      </c>
      <c r="Q27" s="254">
        <f t="shared" si="15"/>
        <v>6.4061323292092522</v>
      </c>
      <c r="R27" s="92">
        <f t="shared" si="16"/>
        <v>0.4417752762021156</v>
      </c>
    </row>
    <row r="28" spans="1:18" ht="20.100000000000001" customHeight="1" x14ac:dyDescent="0.25">
      <c r="A28" s="14" t="s">
        <v>155</v>
      </c>
      <c r="B28" s="25">
        <v>50.56</v>
      </c>
      <c r="C28" s="223">
        <v>30.550000000000004</v>
      </c>
      <c r="D28" s="4">
        <f t="shared" si="1"/>
        <v>5.2503740995390345E-3</v>
      </c>
      <c r="E28" s="229">
        <f t="shared" si="2"/>
        <v>3.932310203283061E-3</v>
      </c>
      <c r="F28" s="87">
        <f t="shared" si="10"/>
        <v>-0.39576740506329106</v>
      </c>
      <c r="G28" s="83">
        <f t="shared" si="11"/>
        <v>-0.25104190125646381</v>
      </c>
      <c r="I28" s="25">
        <v>37.657000000000004</v>
      </c>
      <c r="J28" s="223">
        <v>22.149000000000001</v>
      </c>
      <c r="K28" s="4">
        <f t="shared" si="5"/>
        <v>6.6448741193649297E-3</v>
      </c>
      <c r="L28" s="229">
        <f t="shared" si="6"/>
        <v>4.91684386972861E-3</v>
      </c>
      <c r="M28" s="87">
        <f t="shared" si="12"/>
        <v>-0.41182250312026986</v>
      </c>
      <c r="N28" s="83">
        <f t="shared" si="13"/>
        <v>-0.26005462535405749</v>
      </c>
      <c r="P28" s="49">
        <f t="shared" si="14"/>
        <v>7.4479825949367093</v>
      </c>
      <c r="Q28" s="254">
        <f t="shared" si="15"/>
        <v>7.2500818330605554</v>
      </c>
      <c r="R28" s="92">
        <f t="shared" si="16"/>
        <v>-2.6571055900518739E-2</v>
      </c>
    </row>
    <row r="29" spans="1:18" ht="20.100000000000001" customHeight="1" x14ac:dyDescent="0.25">
      <c r="A29" s="14" t="s">
        <v>176</v>
      </c>
      <c r="B29" s="25">
        <v>133.34</v>
      </c>
      <c r="C29" s="223">
        <v>61.410000000000011</v>
      </c>
      <c r="D29" s="4">
        <f t="shared" si="1"/>
        <v>1.3846615554440958E-2</v>
      </c>
      <c r="E29" s="229">
        <f t="shared" si="2"/>
        <v>7.9045227359611381E-3</v>
      </c>
      <c r="F29" s="87">
        <f t="shared" si="10"/>
        <v>-0.53944802759861998</v>
      </c>
      <c r="G29" s="83">
        <f t="shared" si="11"/>
        <v>-0.42913683817660708</v>
      </c>
      <c r="I29" s="25">
        <v>42.451999999999998</v>
      </c>
      <c r="J29" s="223">
        <v>21.616</v>
      </c>
      <c r="K29" s="4">
        <f t="shared" si="5"/>
        <v>7.4909896198656284E-3</v>
      </c>
      <c r="L29" s="229">
        <f t="shared" si="6"/>
        <v>4.7985235039077895E-3</v>
      </c>
      <c r="M29" s="87">
        <f t="shared" si="12"/>
        <v>-0.49081315367944972</v>
      </c>
      <c r="N29" s="83">
        <f t="shared" si="13"/>
        <v>-0.35942729233232279</v>
      </c>
      <c r="P29" s="49">
        <f t="shared" si="14"/>
        <v>3.1837408129593521</v>
      </c>
      <c r="Q29" s="254">
        <f t="shared" si="15"/>
        <v>3.5199478912229272</v>
      </c>
      <c r="R29" s="92">
        <f t="shared" si="16"/>
        <v>0.10560127159065558</v>
      </c>
    </row>
    <row r="30" spans="1:18" ht="20.100000000000001" customHeight="1" x14ac:dyDescent="0.25">
      <c r="A30" s="14" t="s">
        <v>181</v>
      </c>
      <c r="B30" s="25">
        <v>15.350000000000001</v>
      </c>
      <c r="C30" s="223">
        <v>29.310000000000002</v>
      </c>
      <c r="D30" s="4">
        <f t="shared" si="1"/>
        <v>1.5940119151092598E-3</v>
      </c>
      <c r="E30" s="229">
        <f t="shared" si="2"/>
        <v>3.7727008857029957E-3</v>
      </c>
      <c r="F30" s="87">
        <f t="shared" si="10"/>
        <v>0.90944625407166124</v>
      </c>
      <c r="G30" s="83">
        <f t="shared" si="11"/>
        <v>1.3667959128425962</v>
      </c>
      <c r="I30" s="25">
        <v>12.35</v>
      </c>
      <c r="J30" s="223">
        <v>17.297000000000001</v>
      </c>
      <c r="K30" s="4">
        <f t="shared" si="5"/>
        <v>2.1792547301738557E-3</v>
      </c>
      <c r="L30" s="229">
        <f t="shared" si="6"/>
        <v>3.8397511587293228E-3</v>
      </c>
      <c r="M30" s="87">
        <f t="shared" si="12"/>
        <v>0.40056680161943331</v>
      </c>
      <c r="N30" s="83">
        <f t="shared" si="13"/>
        <v>0.76195609699238642</v>
      </c>
      <c r="P30" s="49">
        <f t="shared" si="14"/>
        <v>8.0456026058631913</v>
      </c>
      <c r="Q30" s="254">
        <f t="shared" si="15"/>
        <v>5.9013988399863528</v>
      </c>
      <c r="R30" s="92">
        <f t="shared" si="16"/>
        <v>-0.26650629802598763</v>
      </c>
    </row>
    <row r="31" spans="1:18" ht="20.100000000000001" customHeight="1" x14ac:dyDescent="0.25">
      <c r="A31" s="14" t="s">
        <v>156</v>
      </c>
      <c r="B31" s="25">
        <v>1.71</v>
      </c>
      <c r="C31" s="223">
        <v>4.1500000000000004</v>
      </c>
      <c r="D31" s="4">
        <f t="shared" si="1"/>
        <v>1.775739657874159E-4</v>
      </c>
      <c r="E31" s="229">
        <f t="shared" si="2"/>
        <v>5.3417634512683155E-4</v>
      </c>
      <c r="F31" s="87">
        <f t="shared" si="10"/>
        <v>1.426900584795322</v>
      </c>
      <c r="G31" s="83">
        <f t="shared" si="11"/>
        <v>2.0081906587946854</v>
      </c>
      <c r="I31" s="25">
        <v>11.788</v>
      </c>
      <c r="J31" s="223">
        <v>16.841000000000001</v>
      </c>
      <c r="K31" s="4">
        <f t="shared" si="5"/>
        <v>2.0800854056104785E-3</v>
      </c>
      <c r="L31" s="229">
        <f t="shared" si="6"/>
        <v>3.738523978965169E-3</v>
      </c>
      <c r="M31" s="87">
        <f t="shared" ref="M31" si="17">(J31-I31)/I31</f>
        <v>0.42865626060400414</v>
      </c>
      <c r="N31" s="83">
        <f t="shared" ref="N31" si="18">(L31-K31)/K31</f>
        <v>0.79729350000797683</v>
      </c>
      <c r="P31" s="49">
        <f t="shared" ref="P31" si="19">(I31/B31)*10</f>
        <v>68.935672514619895</v>
      </c>
      <c r="Q31" s="254">
        <f t="shared" ref="Q31" si="20">(J31/C31)*10</f>
        <v>40.580722891566268</v>
      </c>
      <c r="R31" s="92">
        <f t="shared" ref="R31" si="21">(Q31-P31)/P31</f>
        <v>-0.41132476972702492</v>
      </c>
    </row>
    <row r="32" spans="1:18" ht="20.100000000000001" customHeight="1" thickBot="1" x14ac:dyDescent="0.3">
      <c r="A32" s="14" t="s">
        <v>18</v>
      </c>
      <c r="B32" s="25">
        <f>B33-SUM(B7:B31)</f>
        <v>212.26000000000022</v>
      </c>
      <c r="C32" s="223">
        <f>C33-SUM(C7:C31)</f>
        <v>120.4300000000012</v>
      </c>
      <c r="D32" s="4">
        <f t="shared" si="1"/>
        <v>2.2042017531015753E-2</v>
      </c>
      <c r="E32" s="229">
        <f t="shared" si="2"/>
        <v>1.5501411384006012E-2</v>
      </c>
      <c r="F32" s="87">
        <f t="shared" si="3"/>
        <v>-0.43262979364929294</v>
      </c>
      <c r="G32" s="83">
        <f t="shared" si="4"/>
        <v>-0.29673355162731024</v>
      </c>
      <c r="I32" s="25">
        <f>I33-SUM(I7:I31)</f>
        <v>125.60799999999927</v>
      </c>
      <c r="J32" s="223">
        <f>J33-SUM(J7:J31)</f>
        <v>77.013000000000829</v>
      </c>
      <c r="K32" s="4">
        <f t="shared" si="5"/>
        <v>2.2164520497787533E-2</v>
      </c>
      <c r="L32" s="229">
        <f t="shared" si="6"/>
        <v>1.709607191924753E-2</v>
      </c>
      <c r="M32" s="87">
        <f t="shared" si="7"/>
        <v>-0.38687822431691232</v>
      </c>
      <c r="N32" s="83">
        <f t="shared" si="8"/>
        <v>-0.22867395570528753</v>
      </c>
      <c r="P32" s="49">
        <f t="shared" si="0"/>
        <v>5.9176481673418984</v>
      </c>
      <c r="Q32" s="254">
        <f t="shared" si="0"/>
        <v>6.394835173959982</v>
      </c>
      <c r="R32" s="92">
        <f t="shared" si="9"/>
        <v>8.0637948239566853E-2</v>
      </c>
    </row>
    <row r="33" spans="1:18" ht="26.25" customHeight="1" thickBot="1" x14ac:dyDescent="0.3">
      <c r="A33" s="18" t="s">
        <v>19</v>
      </c>
      <c r="B33" s="23">
        <v>9629.7900000000009</v>
      </c>
      <c r="C33" s="242">
        <v>7768.97</v>
      </c>
      <c r="D33" s="20">
        <f>SUM(D7:D32)</f>
        <v>1</v>
      </c>
      <c r="E33" s="243">
        <f>SUM(E7:E32)</f>
        <v>0.99999999999999989</v>
      </c>
      <c r="F33" s="97">
        <f t="shared" si="3"/>
        <v>-0.19323578188101717</v>
      </c>
      <c r="G33" s="99">
        <v>0</v>
      </c>
      <c r="H33" s="2"/>
      <c r="I33" s="23">
        <v>5667.0749999999989</v>
      </c>
      <c r="J33" s="242">
        <v>4504.719000000001</v>
      </c>
      <c r="K33" s="20">
        <f>SUM(K7:K32)</f>
        <v>1.0000000000000002</v>
      </c>
      <c r="L33" s="243">
        <f>SUM(L7:L32)</f>
        <v>1</v>
      </c>
      <c r="M33" s="97">
        <f t="shared" si="7"/>
        <v>-0.20510686729926783</v>
      </c>
      <c r="N33" s="99">
        <f>K33-L33</f>
        <v>0</v>
      </c>
      <c r="P33" s="40">
        <f t="shared" si="0"/>
        <v>5.884941416167953</v>
      </c>
      <c r="Q33" s="244">
        <f t="shared" si="0"/>
        <v>5.7983477861286641</v>
      </c>
      <c r="R33" s="98">
        <f t="shared" si="9"/>
        <v>-1.4714442152539781E-2</v>
      </c>
    </row>
    <row r="35" spans="1:18" ht="15.75" thickBot="1" x14ac:dyDescent="0.3"/>
    <row r="36" spans="1:18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139</v>
      </c>
      <c r="G36" s="426"/>
      <c r="I36" s="423" t="s">
        <v>20</v>
      </c>
      <c r="J36" s="424"/>
      <c r="K36" s="413" t="s">
        <v>13</v>
      </c>
      <c r="L36" s="414"/>
      <c r="M36" s="430" t="s">
        <v>139</v>
      </c>
      <c r="N36" s="426"/>
      <c r="P36" s="419" t="s">
        <v>23</v>
      </c>
      <c r="Q36" s="408"/>
      <c r="R36" s="208" t="s">
        <v>0</v>
      </c>
    </row>
    <row r="37" spans="1:18" x14ac:dyDescent="0.25">
      <c r="A37" s="428"/>
      <c r="B37" s="416" t="str">
        <f>B5</f>
        <v>jan.-abril</v>
      </c>
      <c r="C37" s="404"/>
      <c r="D37" s="416" t="str">
        <f>B5</f>
        <v>jan.-abril</v>
      </c>
      <c r="E37" s="404"/>
      <c r="F37" s="416" t="str">
        <f>B5</f>
        <v>jan.-abril</v>
      </c>
      <c r="G37" s="405"/>
      <c r="I37" s="418" t="str">
        <f>B5</f>
        <v>jan.-abril</v>
      </c>
      <c r="J37" s="404"/>
      <c r="K37" s="416" t="str">
        <f>B5</f>
        <v>jan.-abril</v>
      </c>
      <c r="L37" s="417"/>
      <c r="M37" s="404" t="str">
        <f>B5</f>
        <v>jan.-abril</v>
      </c>
      <c r="N37" s="405"/>
      <c r="P37" s="418" t="str">
        <f>B5</f>
        <v>jan.-abril</v>
      </c>
      <c r="Q37" s="417"/>
      <c r="R37" s="209" t="str">
        <f>R5</f>
        <v>2019/2018</v>
      </c>
    </row>
    <row r="38" spans="1:18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B6</f>
        <v>2018</v>
      </c>
      <c r="E38" s="213">
        <f>C6</f>
        <v>2019</v>
      </c>
      <c r="F38" s="148" t="s">
        <v>1</v>
      </c>
      <c r="G38" s="212" t="s">
        <v>15</v>
      </c>
      <c r="I38" s="36">
        <f>B6</f>
        <v>2018</v>
      </c>
      <c r="J38" s="213">
        <f>C6</f>
        <v>2019</v>
      </c>
      <c r="K38" s="148">
        <f>B6</f>
        <v>2018</v>
      </c>
      <c r="L38" s="213">
        <f>C6</f>
        <v>2019</v>
      </c>
      <c r="M38" s="37">
        <v>1000</v>
      </c>
      <c r="N38" s="212" t="s">
        <v>15</v>
      </c>
      <c r="P38" s="36">
        <f>B6</f>
        <v>2018</v>
      </c>
      <c r="Q38" s="213">
        <f>C6</f>
        <v>2019</v>
      </c>
      <c r="R38" s="210" t="s">
        <v>24</v>
      </c>
    </row>
    <row r="39" spans="1:18" ht="20.100000000000001" customHeight="1" x14ac:dyDescent="0.25">
      <c r="A39" s="57" t="s">
        <v>168</v>
      </c>
      <c r="B39" s="59">
        <v>514.59</v>
      </c>
      <c r="C39" s="245">
        <v>961.29</v>
      </c>
      <c r="D39" s="4">
        <f t="shared" ref="D39:D56" si="22">B39/$B$57</f>
        <v>7.804492599541063E-2</v>
      </c>
      <c r="E39" s="247">
        <f t="shared" ref="E39:E56" si="23">C39/$C$57</f>
        <v>0.17541980386646569</v>
      </c>
      <c r="F39" s="87">
        <f>(C39-B39)/B39</f>
        <v>0.86806972541246408</v>
      </c>
      <c r="G39" s="101">
        <f>(E39-D39)/D39</f>
        <v>1.2476772401165594</v>
      </c>
      <c r="I39" s="59">
        <v>412.93400000000003</v>
      </c>
      <c r="J39" s="245">
        <v>622.7360000000001</v>
      </c>
      <c r="K39" s="4">
        <f t="shared" ref="K39:K56" si="24">I39/$I$57</f>
        <v>0.12725834923546495</v>
      </c>
      <c r="L39" s="247">
        <f t="shared" ref="L39:L56" si="25">J39/$J$57</f>
        <v>0.22249598408497165</v>
      </c>
      <c r="M39" s="87">
        <f>(J39-I39)/I39</f>
        <v>0.50807635118445094</v>
      </c>
      <c r="N39" s="101">
        <f>(L39-K39)/K39</f>
        <v>0.74838024712460627</v>
      </c>
      <c r="P39" s="49">
        <f t="shared" ref="P39:Q57" si="26">(I39/B39)*10</f>
        <v>8.0245243786315328</v>
      </c>
      <c r="Q39" s="253">
        <f t="shared" si="26"/>
        <v>6.4781283483652183</v>
      </c>
      <c r="R39" s="104">
        <f t="shared" si="9"/>
        <v>-0.19270874600172005</v>
      </c>
    </row>
    <row r="40" spans="1:18" ht="20.100000000000001" customHeight="1" x14ac:dyDescent="0.25">
      <c r="A40" s="57" t="s">
        <v>167</v>
      </c>
      <c r="B40" s="25">
        <v>2674.94</v>
      </c>
      <c r="C40" s="223">
        <v>1499.75</v>
      </c>
      <c r="D40" s="4">
        <f t="shared" si="22"/>
        <v>0.40569287071681087</v>
      </c>
      <c r="E40" s="229">
        <f t="shared" si="23"/>
        <v>0.27368000379566204</v>
      </c>
      <c r="F40" s="87">
        <f t="shared" ref="F40:F57" si="27">(C40-B40)/B40</f>
        <v>-0.43933321868901731</v>
      </c>
      <c r="G40" s="83">
        <f t="shared" ref="G40:G49" si="28">(E40-D40)/D40</f>
        <v>-0.32540100270408462</v>
      </c>
      <c r="I40" s="25">
        <v>928.52199999999993</v>
      </c>
      <c r="J40" s="223">
        <v>478.28400000000005</v>
      </c>
      <c r="K40" s="4">
        <f t="shared" si="24"/>
        <v>0.28615269497985724</v>
      </c>
      <c r="L40" s="229">
        <f t="shared" si="25"/>
        <v>0.17088504478960037</v>
      </c>
      <c r="M40" s="87">
        <f t="shared" ref="M40:M57" si="29">(J40-I40)/I40</f>
        <v>-0.48489750377481622</v>
      </c>
      <c r="N40" s="83">
        <f t="shared" ref="N40:N49" si="30">(L40-K40)/K40</f>
        <v>-0.40281867762374474</v>
      </c>
      <c r="P40" s="49">
        <f t="shared" si="26"/>
        <v>3.4711881387993748</v>
      </c>
      <c r="Q40" s="254">
        <f t="shared" si="26"/>
        <v>3.1890915152525423</v>
      </c>
      <c r="R40" s="92">
        <f t="shared" si="9"/>
        <v>-8.1268030503355251E-2</v>
      </c>
    </row>
    <row r="41" spans="1:18" ht="20.100000000000001" customHeight="1" x14ac:dyDescent="0.25">
      <c r="A41" s="57" t="s">
        <v>169</v>
      </c>
      <c r="B41" s="25">
        <v>998.59</v>
      </c>
      <c r="C41" s="223">
        <v>738.75</v>
      </c>
      <c r="D41" s="4">
        <f t="shared" si="22"/>
        <v>0.1514504414189104</v>
      </c>
      <c r="E41" s="229">
        <f t="shared" si="23"/>
        <v>0.13480987018106039</v>
      </c>
      <c r="F41" s="87">
        <f t="shared" si="27"/>
        <v>-0.26020689171732142</v>
      </c>
      <c r="G41" s="83">
        <f t="shared" si="28"/>
        <v>-0.10987469618409601</v>
      </c>
      <c r="I41" s="25">
        <v>629.11</v>
      </c>
      <c r="J41" s="223">
        <v>473.96100000000001</v>
      </c>
      <c r="K41" s="4">
        <f t="shared" si="24"/>
        <v>0.19387965168168123</v>
      </c>
      <c r="L41" s="229">
        <f t="shared" si="25"/>
        <v>0.16934048957005413</v>
      </c>
      <c r="M41" s="87">
        <f t="shared" si="29"/>
        <v>-0.24661664891672364</v>
      </c>
      <c r="N41" s="83">
        <f t="shared" si="30"/>
        <v>-0.12656904372778843</v>
      </c>
      <c r="P41" s="49">
        <f t="shared" si="26"/>
        <v>6.299982975996155</v>
      </c>
      <c r="Q41" s="254">
        <f t="shared" si="26"/>
        <v>6.4157157360406094</v>
      </c>
      <c r="R41" s="92">
        <f t="shared" si="9"/>
        <v>1.8370329012858122E-2</v>
      </c>
    </row>
    <row r="42" spans="1:18" ht="20.100000000000001" customHeight="1" x14ac:dyDescent="0.25">
      <c r="A42" s="57" t="s">
        <v>170</v>
      </c>
      <c r="B42" s="25">
        <v>625.42000000000007</v>
      </c>
      <c r="C42" s="223">
        <v>938.63000000000011</v>
      </c>
      <c r="D42" s="4">
        <f t="shared" si="22"/>
        <v>9.4853879041663688E-2</v>
      </c>
      <c r="E42" s="229">
        <f t="shared" si="23"/>
        <v>0.17128472209549742</v>
      </c>
      <c r="F42" s="87">
        <f t="shared" si="27"/>
        <v>0.50079946276102461</v>
      </c>
      <c r="G42" s="83">
        <f t="shared" si="28"/>
        <v>0.80577456426702576</v>
      </c>
      <c r="I42" s="25">
        <v>303.733</v>
      </c>
      <c r="J42" s="223">
        <v>394.46</v>
      </c>
      <c r="K42" s="4">
        <f t="shared" si="24"/>
        <v>9.3604692731369843E-2</v>
      </c>
      <c r="L42" s="229">
        <f t="shared" si="25"/>
        <v>0.14093575107615089</v>
      </c>
      <c r="M42" s="87">
        <f t="shared" si="29"/>
        <v>0.29870642966026073</v>
      </c>
      <c r="N42" s="83">
        <f t="shared" si="30"/>
        <v>0.50564834906956468</v>
      </c>
      <c r="P42" s="49">
        <f t="shared" si="26"/>
        <v>4.8564644558856447</v>
      </c>
      <c r="Q42" s="254">
        <f t="shared" si="26"/>
        <v>4.2025079104652523</v>
      </c>
      <c r="R42" s="92">
        <f t="shared" si="9"/>
        <v>-0.13465691993850579</v>
      </c>
    </row>
    <row r="43" spans="1:18" ht="20.100000000000001" customHeight="1" x14ac:dyDescent="0.25">
      <c r="A43" s="57" t="s">
        <v>171</v>
      </c>
      <c r="B43" s="25">
        <v>202.69</v>
      </c>
      <c r="C43" s="223">
        <v>360.65</v>
      </c>
      <c r="D43" s="4">
        <f t="shared" si="22"/>
        <v>3.0740834547911502E-2</v>
      </c>
      <c r="E43" s="229">
        <f t="shared" si="23"/>
        <v>6.5812764373332555E-2</v>
      </c>
      <c r="F43" s="87">
        <f t="shared" si="27"/>
        <v>0.7793181706053578</v>
      </c>
      <c r="G43" s="83">
        <f t="shared" si="28"/>
        <v>1.1408906212601115</v>
      </c>
      <c r="I43" s="25">
        <v>132.00399999999999</v>
      </c>
      <c r="J43" s="223">
        <v>237.85599999999999</v>
      </c>
      <c r="K43" s="4">
        <f t="shared" si="24"/>
        <v>4.0681104322914351E-2</v>
      </c>
      <c r="L43" s="229">
        <f t="shared" si="25"/>
        <v>8.498305026610796E-2</v>
      </c>
      <c r="M43" s="87">
        <f t="shared" si="29"/>
        <v>0.8018847913699586</v>
      </c>
      <c r="N43" s="83">
        <f t="shared" si="30"/>
        <v>1.0890054899084869</v>
      </c>
      <c r="P43" s="49">
        <f t="shared" si="26"/>
        <v>6.5126054566086129</v>
      </c>
      <c r="Q43" s="254">
        <f t="shared" si="26"/>
        <v>6.5952031055039519</v>
      </c>
      <c r="R43" s="92">
        <f t="shared" si="9"/>
        <v>1.2682734958483285E-2</v>
      </c>
    </row>
    <row r="44" spans="1:18" ht="20.100000000000001" customHeight="1" x14ac:dyDescent="0.25">
      <c r="A44" s="57" t="s">
        <v>174</v>
      </c>
      <c r="B44" s="25">
        <v>338.48</v>
      </c>
      <c r="C44" s="223">
        <v>279.65999999999997</v>
      </c>
      <c r="D44" s="4">
        <f t="shared" si="22"/>
        <v>5.1335328224269013E-2</v>
      </c>
      <c r="E44" s="229">
        <f t="shared" si="23"/>
        <v>5.1033405475242426E-2</v>
      </c>
      <c r="F44" s="87">
        <f t="shared" si="27"/>
        <v>-0.17377688489718757</v>
      </c>
      <c r="G44" s="83">
        <f t="shared" si="28"/>
        <v>-5.8813834345730655E-3</v>
      </c>
      <c r="I44" s="25">
        <v>197.36600000000001</v>
      </c>
      <c r="J44" s="223">
        <v>178.006</v>
      </c>
      <c r="K44" s="4">
        <f t="shared" si="24"/>
        <v>6.0824420743282884E-2</v>
      </c>
      <c r="L44" s="229">
        <f t="shared" si="25"/>
        <v>6.359937460341053E-2</v>
      </c>
      <c r="M44" s="87">
        <f t="shared" si="29"/>
        <v>-9.809186992693783E-2</v>
      </c>
      <c r="N44" s="83">
        <f t="shared" si="30"/>
        <v>4.5622363948843642E-2</v>
      </c>
      <c r="P44" s="49">
        <f t="shared" si="26"/>
        <v>5.8309501299929103</v>
      </c>
      <c r="Q44" s="254">
        <f t="shared" si="26"/>
        <v>6.3650861760709443</v>
      </c>
      <c r="R44" s="92">
        <f t="shared" si="9"/>
        <v>9.1603603901630942E-2</v>
      </c>
    </row>
    <row r="45" spans="1:18" ht="20.100000000000001" customHeight="1" x14ac:dyDescent="0.25">
      <c r="A45" s="57" t="s">
        <v>173</v>
      </c>
      <c r="B45" s="25">
        <v>584.25</v>
      </c>
      <c r="C45" s="223">
        <v>287.13</v>
      </c>
      <c r="D45" s="4">
        <f t="shared" si="22"/>
        <v>8.8609860302024251E-2</v>
      </c>
      <c r="E45" s="229">
        <f t="shared" si="23"/>
        <v>5.2396559086413358E-2</v>
      </c>
      <c r="F45" s="87">
        <f t="shared" si="27"/>
        <v>-0.5085494223363286</v>
      </c>
      <c r="G45" s="83">
        <f t="shared" si="28"/>
        <v>-0.40868252237593944</v>
      </c>
      <c r="I45" s="25">
        <v>303.38199999999995</v>
      </c>
      <c r="J45" s="223">
        <v>138.28</v>
      </c>
      <c r="K45" s="4">
        <f t="shared" si="24"/>
        <v>9.3496521254616521E-2</v>
      </c>
      <c r="L45" s="229">
        <f t="shared" si="25"/>
        <v>4.9405758907899777E-2</v>
      </c>
      <c r="M45" s="87">
        <f t="shared" si="29"/>
        <v>-0.54420499568201142</v>
      </c>
      <c r="N45" s="83">
        <f t="shared" si="30"/>
        <v>-0.47157650097639009</v>
      </c>
      <c r="P45" s="49">
        <f t="shared" si="26"/>
        <v>5.1926743688489507</v>
      </c>
      <c r="Q45" s="254">
        <f t="shared" si="26"/>
        <v>4.8159370320064081</v>
      </c>
      <c r="R45" s="92">
        <f t="shared" si="9"/>
        <v>-7.2551696887177081E-2</v>
      </c>
    </row>
    <row r="46" spans="1:18" ht="20.100000000000001" customHeight="1" x14ac:dyDescent="0.25">
      <c r="A46" s="57" t="s">
        <v>175</v>
      </c>
      <c r="B46" s="25">
        <v>43</v>
      </c>
      <c r="C46" s="223">
        <v>97.339999999999989</v>
      </c>
      <c r="D46" s="4">
        <f t="shared" si="22"/>
        <v>6.521564386798533E-3</v>
      </c>
      <c r="E46" s="229">
        <f t="shared" si="23"/>
        <v>1.7762968207681105E-2</v>
      </c>
      <c r="F46" s="87">
        <f t="shared" si="27"/>
        <v>1.2637209302325578</v>
      </c>
      <c r="G46" s="83">
        <f t="shared" si="28"/>
        <v>1.723728104814592</v>
      </c>
      <c r="I46" s="25">
        <v>38.686999999999998</v>
      </c>
      <c r="J46" s="223">
        <v>86.736999999999995</v>
      </c>
      <c r="K46" s="4">
        <f t="shared" si="24"/>
        <v>1.1922592367962996E-2</v>
      </c>
      <c r="L46" s="229">
        <f t="shared" si="25"/>
        <v>3.0990073115378238E-2</v>
      </c>
      <c r="M46" s="87">
        <f t="shared" si="29"/>
        <v>1.2420192829632692</v>
      </c>
      <c r="N46" s="83">
        <f t="shared" si="30"/>
        <v>1.5992730573135385</v>
      </c>
      <c r="P46" s="49">
        <f t="shared" si="26"/>
        <v>8.9969767441860462</v>
      </c>
      <c r="Q46" s="254">
        <f t="shared" si="26"/>
        <v>8.9107252927881646</v>
      </c>
      <c r="R46" s="92">
        <f t="shared" si="9"/>
        <v>-9.5867149432856229E-3</v>
      </c>
    </row>
    <row r="47" spans="1:18" ht="20.100000000000001" customHeight="1" x14ac:dyDescent="0.25">
      <c r="A47" s="57" t="s">
        <v>183</v>
      </c>
      <c r="B47" s="25">
        <v>168.18</v>
      </c>
      <c r="C47" s="223">
        <v>95.67</v>
      </c>
      <c r="D47" s="4">
        <f t="shared" si="22"/>
        <v>2.5506899966785519E-2</v>
      </c>
      <c r="E47" s="229">
        <f t="shared" si="23"/>
        <v>1.7458220345478236E-2</v>
      </c>
      <c r="F47" s="87">
        <f t="shared" si="27"/>
        <v>-0.43114520156974673</v>
      </c>
      <c r="G47" s="83">
        <f t="shared" si="28"/>
        <v>-0.31554911148701265</v>
      </c>
      <c r="I47" s="25">
        <v>70.820999999999998</v>
      </c>
      <c r="J47" s="223">
        <v>49.581000000000003</v>
      </c>
      <c r="K47" s="4">
        <f t="shared" si="24"/>
        <v>2.1825675655685564E-2</v>
      </c>
      <c r="L47" s="229">
        <f t="shared" si="25"/>
        <v>1.7714687101624087E-2</v>
      </c>
      <c r="M47" s="87">
        <f t="shared" si="29"/>
        <v>-0.29991104333460405</v>
      </c>
      <c r="N47" s="83">
        <f t="shared" si="30"/>
        <v>-0.18835561468588802</v>
      </c>
      <c r="P47" s="49">
        <f t="shared" si="26"/>
        <v>4.211023902961113</v>
      </c>
      <c r="Q47" s="254">
        <f t="shared" si="26"/>
        <v>5.1825023518344313</v>
      </c>
      <c r="R47" s="92">
        <f t="shared" si="9"/>
        <v>0.23069886831803377</v>
      </c>
    </row>
    <row r="48" spans="1:18" ht="20.100000000000001" customHeight="1" x14ac:dyDescent="0.25">
      <c r="A48" s="57" t="s">
        <v>179</v>
      </c>
      <c r="B48" s="25">
        <v>28.93</v>
      </c>
      <c r="C48" s="223">
        <v>36.58</v>
      </c>
      <c r="D48" s="4">
        <f t="shared" si="22"/>
        <v>4.3876478537228265E-3</v>
      </c>
      <c r="E48" s="229">
        <f t="shared" si="23"/>
        <v>6.6752555684916259E-3</v>
      </c>
      <c r="F48" s="87">
        <f t="shared" si="27"/>
        <v>0.26443138610438988</v>
      </c>
      <c r="G48" s="83">
        <f t="shared" si="28"/>
        <v>0.5213745020188465</v>
      </c>
      <c r="I48" s="25">
        <v>36.160000000000004</v>
      </c>
      <c r="J48" s="223">
        <v>32.674999999999997</v>
      </c>
      <c r="K48" s="4">
        <f t="shared" si="24"/>
        <v>1.1143819371508311E-2</v>
      </c>
      <c r="L48" s="229">
        <f t="shared" si="25"/>
        <v>1.1674379319609669E-2</v>
      </c>
      <c r="M48" s="87">
        <f t="shared" si="29"/>
        <v>-9.6377212389380698E-2</v>
      </c>
      <c r="N48" s="83">
        <f t="shared" si="30"/>
        <v>4.7610242988849402E-2</v>
      </c>
      <c r="P48" s="49">
        <f t="shared" si="26"/>
        <v>12.499135845143453</v>
      </c>
      <c r="Q48" s="254">
        <f t="shared" si="26"/>
        <v>8.9324767632586113</v>
      </c>
      <c r="R48" s="92">
        <f t="shared" si="9"/>
        <v>-0.28535245364747908</v>
      </c>
    </row>
    <row r="49" spans="1:18" ht="20.100000000000001" customHeight="1" x14ac:dyDescent="0.25">
      <c r="A49" s="57" t="s">
        <v>178</v>
      </c>
      <c r="B49" s="25">
        <v>31.5</v>
      </c>
      <c r="C49" s="223">
        <v>31.490000000000002</v>
      </c>
      <c r="D49" s="4">
        <f t="shared" si="22"/>
        <v>4.7774250740500882E-3</v>
      </c>
      <c r="E49" s="229">
        <f t="shared" si="23"/>
        <v>5.7464132818972474E-3</v>
      </c>
      <c r="F49" s="87">
        <f t="shared" si="27"/>
        <v>-3.1746031746025431E-4</v>
      </c>
      <c r="G49" s="83">
        <f t="shared" si="28"/>
        <v>0.20282645835943885</v>
      </c>
      <c r="I49" s="25">
        <v>20.807000000000002</v>
      </c>
      <c r="J49" s="223">
        <v>24.722999999999999</v>
      </c>
      <c r="K49" s="4">
        <f t="shared" si="24"/>
        <v>6.4123188512990436E-3</v>
      </c>
      <c r="L49" s="229">
        <f t="shared" si="25"/>
        <v>8.8332266233729102E-3</v>
      </c>
      <c r="M49" s="87">
        <f t="shared" si="29"/>
        <v>0.18820589224780104</v>
      </c>
      <c r="N49" s="83">
        <f t="shared" si="30"/>
        <v>0.37754014237508254</v>
      </c>
      <c r="P49" s="49">
        <f t="shared" si="26"/>
        <v>6.6053968253968263</v>
      </c>
      <c r="Q49" s="254">
        <f t="shared" si="26"/>
        <v>7.8510638297872335</v>
      </c>
      <c r="R49" s="92">
        <f t="shared" si="9"/>
        <v>0.18858322025423088</v>
      </c>
    </row>
    <row r="50" spans="1:18" ht="20.100000000000001" customHeight="1" x14ac:dyDescent="0.25">
      <c r="A50" s="57" t="s">
        <v>172</v>
      </c>
      <c r="B50" s="25">
        <v>201.41</v>
      </c>
      <c r="C50" s="223">
        <v>37.18</v>
      </c>
      <c r="D50" s="4">
        <f t="shared" si="22"/>
        <v>3.0546704259188196E-2</v>
      </c>
      <c r="E50" s="229">
        <f t="shared" si="23"/>
        <v>6.7847458183848729E-3</v>
      </c>
      <c r="F50" s="87">
        <f t="shared" ref="F50:F54" si="31">(C50-B50)/B50</f>
        <v>-0.815401419989077</v>
      </c>
      <c r="G50" s="83">
        <f t="shared" ref="G50:G54" si="32">(E50-D50)/D50</f>
        <v>-0.77788943249600895</v>
      </c>
      <c r="I50" s="25">
        <v>89.491000000000014</v>
      </c>
      <c r="J50" s="223">
        <v>23.817999999999998</v>
      </c>
      <c r="K50" s="4">
        <f t="shared" si="24"/>
        <v>2.7579412040255817E-2</v>
      </c>
      <c r="L50" s="229">
        <f t="shared" si="25"/>
        <v>8.509881151781579E-3</v>
      </c>
      <c r="M50" s="87">
        <f t="shared" ref="M50:M54" si="33">(J50-I50)/I50</f>
        <v>-0.73385033131823318</v>
      </c>
      <c r="N50" s="83">
        <f t="shared" ref="N50:N54" si="34">(L50-K50)/K50</f>
        <v>-0.69144080594030521</v>
      </c>
      <c r="P50" s="49">
        <f t="shared" ref="P50:P54" si="35">(I50/B50)*10</f>
        <v>4.4432252619035806</v>
      </c>
      <c r="Q50" s="254">
        <f t="shared" ref="Q50:Q54" si="36">(J50/C50)*10</f>
        <v>6.4061323292092522</v>
      </c>
      <c r="R50" s="92">
        <f t="shared" ref="R50:R54" si="37">(Q50-P50)/P50</f>
        <v>0.4417752762021156</v>
      </c>
    </row>
    <row r="51" spans="1:18" ht="20.100000000000001" customHeight="1" x14ac:dyDescent="0.25">
      <c r="A51" s="57" t="s">
        <v>176</v>
      </c>
      <c r="B51" s="25">
        <v>133.34</v>
      </c>
      <c r="C51" s="223">
        <v>61.410000000000011</v>
      </c>
      <c r="D51" s="4">
        <f t="shared" si="22"/>
        <v>2.0222916170598054E-2</v>
      </c>
      <c r="E51" s="229">
        <f t="shared" si="23"/>
        <v>1.1206327076573834E-2</v>
      </c>
      <c r="F51" s="87">
        <f t="shared" si="31"/>
        <v>-0.53944802759861998</v>
      </c>
      <c r="G51" s="83">
        <f t="shared" si="32"/>
        <v>-0.44585998468081328</v>
      </c>
      <c r="I51" s="25">
        <v>42.451999999999998</v>
      </c>
      <c r="J51" s="223">
        <v>21.616</v>
      </c>
      <c r="K51" s="4">
        <f t="shared" si="24"/>
        <v>1.3082893251086027E-2</v>
      </c>
      <c r="L51" s="229">
        <f t="shared" si="25"/>
        <v>7.7231333855449927E-3</v>
      </c>
      <c r="M51" s="87">
        <f t="shared" si="33"/>
        <v>-0.49081315367944972</v>
      </c>
      <c r="N51" s="83">
        <f t="shared" si="34"/>
        <v>-0.40967695468249077</v>
      </c>
      <c r="P51" s="49">
        <f t="shared" si="35"/>
        <v>3.1837408129593521</v>
      </c>
      <c r="Q51" s="254">
        <f t="shared" si="36"/>
        <v>3.5199478912229272</v>
      </c>
      <c r="R51" s="92">
        <f t="shared" si="37"/>
        <v>0.10560127159065558</v>
      </c>
    </row>
    <row r="52" spans="1:18" ht="20.100000000000001" customHeight="1" x14ac:dyDescent="0.25">
      <c r="A52" s="57" t="s">
        <v>181</v>
      </c>
      <c r="B52" s="25">
        <v>15.350000000000001</v>
      </c>
      <c r="C52" s="223">
        <v>29.310000000000002</v>
      </c>
      <c r="D52" s="4">
        <f t="shared" si="22"/>
        <v>2.3280468217990111E-3</v>
      </c>
      <c r="E52" s="229">
        <f t="shared" si="23"/>
        <v>5.3485987072851172E-3</v>
      </c>
      <c r="F52" s="87">
        <f t="shared" si="31"/>
        <v>0.90944625407166124</v>
      </c>
      <c r="G52" s="83">
        <f t="shared" si="32"/>
        <v>1.2974618281740391</v>
      </c>
      <c r="I52" s="25">
        <v>12.35</v>
      </c>
      <c r="J52" s="223">
        <v>17.297000000000001</v>
      </c>
      <c r="K52" s="4">
        <f t="shared" si="24"/>
        <v>3.8060334413199011E-3</v>
      </c>
      <c r="L52" s="229">
        <f t="shared" si="25"/>
        <v>6.1800073172544288E-3</v>
      </c>
      <c r="M52" s="87">
        <f t="shared" si="33"/>
        <v>0.40056680161943331</v>
      </c>
      <c r="N52" s="83">
        <f t="shared" si="34"/>
        <v>0.62373962618448597</v>
      </c>
      <c r="P52" s="49">
        <f t="shared" si="35"/>
        <v>8.0456026058631913</v>
      </c>
      <c r="Q52" s="254">
        <f t="shared" si="36"/>
        <v>5.9013988399863528</v>
      </c>
      <c r="R52" s="92">
        <f t="shared" si="37"/>
        <v>-0.26650629802598763</v>
      </c>
    </row>
    <row r="53" spans="1:18" ht="20.100000000000001" customHeight="1" x14ac:dyDescent="0.25">
      <c r="A53" s="57" t="s">
        <v>184</v>
      </c>
      <c r="B53" s="25">
        <v>10.26</v>
      </c>
      <c r="C53" s="223">
        <v>10.73</v>
      </c>
      <c r="D53" s="4">
        <f t="shared" si="22"/>
        <v>1.5560755955477429E-3</v>
      </c>
      <c r="E53" s="229">
        <f t="shared" si="23"/>
        <v>1.9580506355909009E-3</v>
      </c>
      <c r="F53" s="87">
        <f t="shared" si="31"/>
        <v>4.58089668615985E-2</v>
      </c>
      <c r="G53" s="83">
        <f t="shared" si="32"/>
        <v>0.2583261643542849</v>
      </c>
      <c r="I53" s="25">
        <v>8.6199999999999992</v>
      </c>
      <c r="J53" s="223">
        <v>7.577</v>
      </c>
      <c r="K53" s="4">
        <f t="shared" si="24"/>
        <v>2.6565188877876555E-3</v>
      </c>
      <c r="L53" s="229">
        <f t="shared" si="25"/>
        <v>2.7071697660193562E-3</v>
      </c>
      <c r="M53" s="87">
        <f t="shared" si="33"/>
        <v>-0.12099767981438507</v>
      </c>
      <c r="N53" s="83">
        <f t="shared" si="34"/>
        <v>1.9066635838558863E-2</v>
      </c>
      <c r="P53" s="49">
        <f t="shared" si="35"/>
        <v>8.4015594541910321</v>
      </c>
      <c r="Q53" s="254">
        <f t="shared" si="36"/>
        <v>7.0615097856477158</v>
      </c>
      <c r="R53" s="92">
        <f t="shared" si="37"/>
        <v>-0.15950011136026018</v>
      </c>
    </row>
    <row r="54" spans="1:18" ht="20.100000000000001" customHeight="1" x14ac:dyDescent="0.25">
      <c r="A54" s="57" t="s">
        <v>214</v>
      </c>
      <c r="B54" s="25">
        <v>3.23</v>
      </c>
      <c r="C54" s="223">
        <v>5.75</v>
      </c>
      <c r="D54" s="4">
        <f t="shared" si="22"/>
        <v>4.8987565045021536E-4</v>
      </c>
      <c r="E54" s="229">
        <f t="shared" si="23"/>
        <v>1.0492815614769507E-3</v>
      </c>
      <c r="F54" s="87">
        <f t="shared" si="31"/>
        <v>0.7801857585139319</v>
      </c>
      <c r="G54" s="83">
        <f t="shared" si="32"/>
        <v>1.1419345103448575</v>
      </c>
      <c r="I54" s="25">
        <v>2.6520000000000001</v>
      </c>
      <c r="J54" s="223">
        <v>4.7970000000000006</v>
      </c>
      <c r="K54" s="4">
        <f t="shared" si="24"/>
        <v>8.1729560213606302E-4</v>
      </c>
      <c r="L54" s="229">
        <f t="shared" si="25"/>
        <v>1.7139096433410128E-3</v>
      </c>
      <c r="M54" s="87">
        <f t="shared" si="33"/>
        <v>0.80882352941176483</v>
      </c>
      <c r="N54" s="83">
        <f t="shared" si="34"/>
        <v>1.0970498787239062</v>
      </c>
      <c r="P54" s="49">
        <f t="shared" si="35"/>
        <v>8.2105263157894743</v>
      </c>
      <c r="Q54" s="254">
        <f t="shared" si="36"/>
        <v>8.3426086956521743</v>
      </c>
      <c r="R54" s="92">
        <f t="shared" si="37"/>
        <v>1.6086956521739099E-2</v>
      </c>
    </row>
    <row r="55" spans="1:18" ht="20.100000000000001" customHeight="1" x14ac:dyDescent="0.25">
      <c r="A55" s="57" t="s">
        <v>186</v>
      </c>
      <c r="B55" s="25">
        <v>13.54</v>
      </c>
      <c r="C55" s="223">
        <v>4.87</v>
      </c>
      <c r="D55" s="4">
        <f t="shared" si="22"/>
        <v>2.053534460401212E-3</v>
      </c>
      <c r="E55" s="229">
        <f t="shared" si="23"/>
        <v>8.8869586163352159E-4</v>
      </c>
      <c r="F55" s="87">
        <f t="shared" ref="F55" si="38">(C55-B55)/B55</f>
        <v>-0.64032496307237807</v>
      </c>
      <c r="G55" s="83">
        <f t="shared" ref="G55" si="39">(E55-D55)/D55</f>
        <v>-0.5672359637637191</v>
      </c>
      <c r="I55" s="25">
        <v>10.539000000000001</v>
      </c>
      <c r="J55" s="223">
        <v>3.6469999999999998</v>
      </c>
      <c r="K55" s="4">
        <f t="shared" si="24"/>
        <v>3.2479179302081331E-3</v>
      </c>
      <c r="L55" s="229">
        <f t="shared" si="25"/>
        <v>1.3030286573409782E-3</v>
      </c>
      <c r="M55" s="87">
        <f t="shared" ref="M55" si="40">(J55-I55)/I55</f>
        <v>-0.65395198785463515</v>
      </c>
      <c r="N55" s="83">
        <f t="shared" ref="N55" si="41">(L55-K55)/K55</f>
        <v>-0.59881108902974112</v>
      </c>
      <c r="P55" s="49">
        <f t="shared" ref="P55" si="42">(I55/B55)*10</f>
        <v>7.7836041358936505</v>
      </c>
      <c r="Q55" s="254">
        <f t="shared" ref="Q55" si="43">(J55/C55)*10</f>
        <v>7.488706365503079</v>
      </c>
      <c r="R55" s="92">
        <f t="shared" ref="R55" si="44">(Q55-P55)/P55</f>
        <v>-3.7887046314530194E-2</v>
      </c>
    </row>
    <row r="56" spans="1:18" ht="20.100000000000001" customHeight="1" thickBot="1" x14ac:dyDescent="0.3">
      <c r="A56" s="14" t="s">
        <v>18</v>
      </c>
      <c r="B56" s="25">
        <f>B57-SUM(B39:B55)</f>
        <v>5.8100000000013097</v>
      </c>
      <c r="C56" s="223">
        <f>C57-SUM(C39:C55)</f>
        <v>3.75</v>
      </c>
      <c r="D56" s="4">
        <f t="shared" si="22"/>
        <v>8.8116951365832595E-4</v>
      </c>
      <c r="E56" s="229">
        <f t="shared" si="23"/>
        <v>6.8431406183279387E-4</v>
      </c>
      <c r="F56" s="87">
        <f t="shared" ref="F56" si="45">(C56-B56)/B56</f>
        <v>-0.35456110154919884</v>
      </c>
      <c r="G56" s="83">
        <f t="shared" ref="G56" si="46">(E56-D56)/D56</f>
        <v>-0.22340247679274899</v>
      </c>
      <c r="I56" s="25">
        <f>I57-SUM(I39:I55)</f>
        <v>5.2180000000012114</v>
      </c>
      <c r="J56" s="223">
        <f>J57-SUM(J39:J55)</f>
        <v>2.8129999999987376</v>
      </c>
      <c r="K56" s="4">
        <f t="shared" si="24"/>
        <v>1.6080876515637129E-3</v>
      </c>
      <c r="L56" s="229">
        <f t="shared" si="25"/>
        <v>1.0050506205370241E-3</v>
      </c>
      <c r="M56" s="87">
        <f t="shared" ref="M56" si="47">(J56-I56)/I56</f>
        <v>-0.46090456113490141</v>
      </c>
      <c r="N56" s="83">
        <f t="shared" ref="N56" si="48">(L56-K56)/K56</f>
        <v>-0.37500258797478636</v>
      </c>
      <c r="P56" s="49">
        <f t="shared" ref="P56" si="49">(I56/B56)*10</f>
        <v>8.9810671256455006</v>
      </c>
      <c r="Q56" s="254">
        <f t="shared" ref="Q56" si="50">(J56/C56)*10</f>
        <v>7.501333333329967</v>
      </c>
      <c r="R56" s="92">
        <f t="shared" ref="R56" si="51">(Q56-P56)/P56</f>
        <v>-0.16476146671815237</v>
      </c>
    </row>
    <row r="57" spans="1:18" ht="26.25" customHeight="1" thickBot="1" x14ac:dyDescent="0.3">
      <c r="A57" s="18" t="s">
        <v>19</v>
      </c>
      <c r="B57" s="61">
        <v>6593.5100000000011</v>
      </c>
      <c r="C57" s="251">
        <v>5479.94</v>
      </c>
      <c r="D57" s="58">
        <f>SUM(D39:D56)</f>
        <v>1</v>
      </c>
      <c r="E57" s="252">
        <f>SUM(E39:E56)</f>
        <v>1</v>
      </c>
      <c r="F57" s="97">
        <f t="shared" si="27"/>
        <v>-0.16888880126063377</v>
      </c>
      <c r="G57" s="99">
        <v>0</v>
      </c>
      <c r="H57" s="2"/>
      <c r="I57" s="61">
        <v>3244.8480000000004</v>
      </c>
      <c r="J57" s="251">
        <v>2798.864</v>
      </c>
      <c r="K57" s="58">
        <f>SUM(K39:K56)</f>
        <v>1.0000000000000002</v>
      </c>
      <c r="L57" s="252">
        <f>SUM(L39:L56)</f>
        <v>0.99999999999999956</v>
      </c>
      <c r="M57" s="97">
        <f t="shared" si="29"/>
        <v>-0.13744372617762074</v>
      </c>
      <c r="N57" s="99">
        <v>0</v>
      </c>
      <c r="O57" s="2"/>
      <c r="P57" s="40">
        <f t="shared" si="26"/>
        <v>4.9212756179940573</v>
      </c>
      <c r="Q57" s="244">
        <f t="shared" si="26"/>
        <v>5.1074719796202146</v>
      </c>
      <c r="R57" s="98">
        <f t="shared" si="9"/>
        <v>3.7834979399518388E-2</v>
      </c>
    </row>
    <row r="59" spans="1:18" ht="15.75" thickBot="1" x14ac:dyDescent="0.3"/>
    <row r="60" spans="1:18" x14ac:dyDescent="0.25">
      <c r="A60" s="427" t="s">
        <v>16</v>
      </c>
      <c r="B60" s="413" t="s">
        <v>1</v>
      </c>
      <c r="C60" s="408"/>
      <c r="D60" s="413" t="s">
        <v>13</v>
      </c>
      <c r="E60" s="408"/>
      <c r="F60" s="425" t="s">
        <v>139</v>
      </c>
      <c r="G60" s="426"/>
      <c r="I60" s="423" t="s">
        <v>20</v>
      </c>
      <c r="J60" s="424"/>
      <c r="K60" s="413" t="s">
        <v>13</v>
      </c>
      <c r="L60" s="414"/>
      <c r="M60" s="430" t="s">
        <v>139</v>
      </c>
      <c r="N60" s="426"/>
      <c r="P60" s="419" t="s">
        <v>23</v>
      </c>
      <c r="Q60" s="408"/>
      <c r="R60" s="208" t="s">
        <v>0</v>
      </c>
    </row>
    <row r="61" spans="1:18" x14ac:dyDescent="0.25">
      <c r="A61" s="428"/>
      <c r="B61" s="416" t="str">
        <f>B5</f>
        <v>jan.-abril</v>
      </c>
      <c r="C61" s="404"/>
      <c r="D61" s="416" t="str">
        <f>B5</f>
        <v>jan.-abril</v>
      </c>
      <c r="E61" s="404"/>
      <c r="F61" s="416" t="str">
        <f>B5</f>
        <v>jan.-abril</v>
      </c>
      <c r="G61" s="405"/>
      <c r="I61" s="418" t="str">
        <f>B5</f>
        <v>jan.-abril</v>
      </c>
      <c r="J61" s="404"/>
      <c r="K61" s="416" t="str">
        <f>B5</f>
        <v>jan.-abril</v>
      </c>
      <c r="L61" s="417"/>
      <c r="M61" s="404" t="str">
        <f>B5</f>
        <v>jan.-abril</v>
      </c>
      <c r="N61" s="405"/>
      <c r="P61" s="418" t="str">
        <f>B5</f>
        <v>jan.-abril</v>
      </c>
      <c r="Q61" s="417"/>
      <c r="R61" s="209" t="str">
        <f>R37</f>
        <v>2019/2018</v>
      </c>
    </row>
    <row r="62" spans="1:18" ht="19.5" customHeight="1" thickBot="1" x14ac:dyDescent="0.3">
      <c r="A62" s="429"/>
      <c r="B62" s="148">
        <f>B6</f>
        <v>2018</v>
      </c>
      <c r="C62" s="213">
        <f>C6</f>
        <v>2019</v>
      </c>
      <c r="D62" s="148">
        <f>B6</f>
        <v>2018</v>
      </c>
      <c r="E62" s="213">
        <f>C6</f>
        <v>2019</v>
      </c>
      <c r="F62" s="148" t="s">
        <v>1</v>
      </c>
      <c r="G62" s="212" t="s">
        <v>15</v>
      </c>
      <c r="I62" s="36">
        <f>B6</f>
        <v>2018</v>
      </c>
      <c r="J62" s="213">
        <f>C6</f>
        <v>2019</v>
      </c>
      <c r="K62" s="148">
        <f>B6</f>
        <v>2018</v>
      </c>
      <c r="L62" s="213">
        <f>C6</f>
        <v>2019</v>
      </c>
      <c r="M62" s="37">
        <v>1000</v>
      </c>
      <c r="N62" s="212" t="s">
        <v>15</v>
      </c>
      <c r="P62" s="36">
        <f>B6</f>
        <v>2018</v>
      </c>
      <c r="Q62" s="213">
        <f>C6</f>
        <v>2019</v>
      </c>
      <c r="R62" s="210" t="s">
        <v>24</v>
      </c>
    </row>
    <row r="63" spans="1:18" ht="20.100000000000001" customHeight="1" x14ac:dyDescent="0.25">
      <c r="A63" s="57" t="s">
        <v>140</v>
      </c>
      <c r="B63" s="59">
        <v>884.13</v>
      </c>
      <c r="C63" s="245">
        <v>591.88</v>
      </c>
      <c r="D63" s="4">
        <f t="shared" ref="D63:D83" si="52">B63/$B$84</f>
        <v>0.29118855968487756</v>
      </c>
      <c r="E63" s="247">
        <f t="shared" ref="E63:E83" si="53">C63/$C$84</f>
        <v>0.25857240840006468</v>
      </c>
      <c r="F63" s="100">
        <f t="shared" ref="F63:F65" si="54">(C63-B63)/B63</f>
        <v>-0.33055093707938876</v>
      </c>
      <c r="G63" s="101">
        <f t="shared" ref="G63:G65" si="55">(E63-D63)/D63</f>
        <v>-0.11201041455787231</v>
      </c>
      <c r="I63" s="25">
        <v>1078.1579999999999</v>
      </c>
      <c r="J63" s="245">
        <v>711.60400000000004</v>
      </c>
      <c r="K63" s="63">
        <f t="shared" ref="K63:K84" si="56">I63/$I$84</f>
        <v>0.44511022294772529</v>
      </c>
      <c r="L63" s="247">
        <f t="shared" ref="L63:L84" si="57">J63/$J$84</f>
        <v>0.41715386126018916</v>
      </c>
      <c r="M63" s="100">
        <f t="shared" ref="M63:M65" si="58">(J63-I63)/I63</f>
        <v>-0.33998170954535412</v>
      </c>
      <c r="N63" s="101">
        <f t="shared" ref="N63:N65" si="59">(L63-K63)/K63</f>
        <v>-6.280772771830806E-2</v>
      </c>
      <c r="P63" s="64">
        <f t="shared" ref="P63:Q84" si="60">(I63/B63)*10</f>
        <v>12.194564147806318</v>
      </c>
      <c r="Q63" s="249">
        <f t="shared" si="60"/>
        <v>12.022774886801379</v>
      </c>
      <c r="R63" s="104">
        <f t="shared" si="9"/>
        <v>-1.4087363756731081E-2</v>
      </c>
    </row>
    <row r="64" spans="1:18" ht="20.100000000000001" customHeight="1" x14ac:dyDescent="0.25">
      <c r="A64" s="57" t="s">
        <v>148</v>
      </c>
      <c r="B64" s="25">
        <v>980.25</v>
      </c>
      <c r="C64" s="223">
        <v>730.3</v>
      </c>
      <c r="D64" s="4">
        <f t="shared" si="52"/>
        <v>0.32284571910364002</v>
      </c>
      <c r="E64" s="229">
        <f t="shared" si="53"/>
        <v>0.31904343761331222</v>
      </c>
      <c r="F64" s="102">
        <f t="shared" si="54"/>
        <v>-0.25498597296608011</v>
      </c>
      <c r="G64" s="83">
        <f t="shared" si="55"/>
        <v>-1.1777394790566163E-2</v>
      </c>
      <c r="I64" s="25">
        <v>568.53099999999995</v>
      </c>
      <c r="J64" s="223">
        <v>412.23600000000005</v>
      </c>
      <c r="K64" s="31">
        <f t="shared" si="56"/>
        <v>0.23471417005920581</v>
      </c>
      <c r="L64" s="229">
        <f t="shared" si="57"/>
        <v>0.24165946109135888</v>
      </c>
      <c r="M64" s="102">
        <f t="shared" si="58"/>
        <v>-0.27491025115604939</v>
      </c>
      <c r="N64" s="83">
        <f t="shared" si="59"/>
        <v>2.9590420682318215E-2</v>
      </c>
      <c r="P64" s="62">
        <f t="shared" si="60"/>
        <v>5.7998571792909974</v>
      </c>
      <c r="Q64" s="236">
        <f t="shared" si="60"/>
        <v>5.6447487333972344</v>
      </c>
      <c r="R64" s="92">
        <f t="shared" si="9"/>
        <v>-2.6743494037679779E-2</v>
      </c>
    </row>
    <row r="65" spans="1:18" ht="20.100000000000001" customHeight="1" x14ac:dyDescent="0.25">
      <c r="A65" s="57" t="s">
        <v>144</v>
      </c>
      <c r="B65" s="25">
        <v>340.69</v>
      </c>
      <c r="C65" s="223">
        <v>371.32</v>
      </c>
      <c r="D65" s="4">
        <f t="shared" si="52"/>
        <v>0.11220638412794605</v>
      </c>
      <c r="E65" s="229">
        <f t="shared" si="53"/>
        <v>0.16221718369789825</v>
      </c>
      <c r="F65" s="102">
        <f t="shared" si="54"/>
        <v>8.9905779447591636E-2</v>
      </c>
      <c r="G65" s="83">
        <f t="shared" si="55"/>
        <v>0.44570369109235514</v>
      </c>
      <c r="I65" s="25">
        <v>134.08499999999998</v>
      </c>
      <c r="J65" s="223">
        <v>145.79200000000003</v>
      </c>
      <c r="K65" s="31">
        <f t="shared" si="56"/>
        <v>5.5356083471945428E-2</v>
      </c>
      <c r="L65" s="229">
        <f t="shared" si="57"/>
        <v>8.5465646259500372E-2</v>
      </c>
      <c r="M65" s="102">
        <f t="shared" si="58"/>
        <v>8.7310288249991069E-2</v>
      </c>
      <c r="N65" s="83">
        <f t="shared" si="59"/>
        <v>0.54392509186121396</v>
      </c>
      <c r="P65" s="62">
        <f t="shared" si="60"/>
        <v>3.9356893363468251</v>
      </c>
      <c r="Q65" s="236">
        <f t="shared" si="60"/>
        <v>3.9263169234083817</v>
      </c>
      <c r="R65" s="92">
        <f t="shared" si="9"/>
        <v>-2.3813904344246366E-3</v>
      </c>
    </row>
    <row r="66" spans="1:18" ht="20.100000000000001" customHeight="1" x14ac:dyDescent="0.25">
      <c r="A66" s="57" t="s">
        <v>146</v>
      </c>
      <c r="B66" s="25">
        <v>166.98</v>
      </c>
      <c r="C66" s="223">
        <v>176.86</v>
      </c>
      <c r="D66" s="4">
        <f t="shared" si="52"/>
        <v>5.4994928004004899E-2</v>
      </c>
      <c r="E66" s="229">
        <f t="shared" si="53"/>
        <v>7.7264168665329869E-2</v>
      </c>
      <c r="F66" s="102">
        <f t="shared" ref="F66" si="61">(C66-B66)/B66</f>
        <v>5.9168762726075123E-2</v>
      </c>
      <c r="G66" s="83">
        <f t="shared" ref="G66" si="62">(E66-D66)/D66</f>
        <v>0.40493262687248643</v>
      </c>
      <c r="I66" s="25">
        <v>99.007000000000005</v>
      </c>
      <c r="J66" s="223">
        <v>106.85900000000001</v>
      </c>
      <c r="K66" s="31">
        <f t="shared" si="56"/>
        <v>4.0874368917529193E-2</v>
      </c>
      <c r="L66" s="229">
        <f t="shared" si="57"/>
        <v>6.2642487198501628E-2</v>
      </c>
      <c r="M66" s="102">
        <f t="shared" ref="M66" si="63">(J66-I66)/I66</f>
        <v>7.9307523710444749E-2</v>
      </c>
      <c r="N66" s="83">
        <f t="shared" ref="N66" si="64">(L66-K66)/K66</f>
        <v>0.53256157483172939</v>
      </c>
      <c r="P66" s="62">
        <f t="shared" ref="P66" si="65">(I66/B66)*10</f>
        <v>5.9292729668223743</v>
      </c>
      <c r="Q66" s="236">
        <f t="shared" ref="Q66" si="66">(J66/C66)*10</f>
        <v>6.0420106298767386</v>
      </c>
      <c r="R66" s="92">
        <f t="shared" ref="R66" si="67">(Q66-P66)/P66</f>
        <v>1.9013741429209818E-2</v>
      </c>
    </row>
    <row r="67" spans="1:18" ht="20.100000000000001" customHeight="1" x14ac:dyDescent="0.25">
      <c r="A67" s="57" t="s">
        <v>141</v>
      </c>
      <c r="B67" s="25">
        <v>162.54000000000002</v>
      </c>
      <c r="C67" s="223">
        <v>97.460000000000008</v>
      </c>
      <c r="D67" s="4">
        <f t="shared" si="52"/>
        <v>5.3532612275547724E-2</v>
      </c>
      <c r="E67" s="229">
        <f t="shared" si="53"/>
        <v>4.2576986758583339E-2</v>
      </c>
      <c r="F67" s="102">
        <f t="shared" ref="F67:F82" si="68">(C67-B67)/B67</f>
        <v>-0.40039374923095855</v>
      </c>
      <c r="G67" s="83">
        <f t="shared" ref="G67:G82" si="69">(E67-D67)/D67</f>
        <v>-0.20465329546356967</v>
      </c>
      <c r="I67" s="25">
        <v>99.040999999999997</v>
      </c>
      <c r="J67" s="223">
        <v>75.628999999999991</v>
      </c>
      <c r="K67" s="31">
        <f t="shared" si="56"/>
        <v>4.0888405587089893E-2</v>
      </c>
      <c r="L67" s="229">
        <f t="shared" si="57"/>
        <v>4.4334952267338065E-2</v>
      </c>
      <c r="M67" s="102">
        <f t="shared" ref="M67:M82" si="70">(J67-I67)/I67</f>
        <v>-0.23638695085873535</v>
      </c>
      <c r="N67" s="83">
        <f t="shared" ref="N67:N82" si="71">(L67-K67)/K67</f>
        <v>8.4291540126386955E-2</v>
      </c>
      <c r="P67" s="62">
        <f t="shared" ref="P67:P82" si="72">(I67/B67)*10</f>
        <v>6.0933308724006388</v>
      </c>
      <c r="Q67" s="236">
        <f t="shared" ref="Q67:Q82" si="73">(J67/C67)*10</f>
        <v>7.7600041042478951</v>
      </c>
      <c r="R67" s="92">
        <f t="shared" ref="R67:R82" si="74">(Q67-P67)/P67</f>
        <v>0.27352416383563688</v>
      </c>
    </row>
    <row r="68" spans="1:18" ht="20.100000000000001" customHeight="1" x14ac:dyDescent="0.25">
      <c r="A68" s="57" t="s">
        <v>149</v>
      </c>
      <c r="B68" s="25">
        <v>25.54</v>
      </c>
      <c r="C68" s="223">
        <v>30.85</v>
      </c>
      <c r="D68" s="4">
        <f t="shared" si="52"/>
        <v>8.4116089425217699E-3</v>
      </c>
      <c r="E68" s="229">
        <f t="shared" si="53"/>
        <v>1.3477324456210712E-2</v>
      </c>
      <c r="F68" s="102">
        <f t="shared" si="68"/>
        <v>0.20790916209866886</v>
      </c>
      <c r="G68" s="83">
        <f t="shared" si="69"/>
        <v>0.60222907987092644</v>
      </c>
      <c r="I68" s="25">
        <v>57.451000000000008</v>
      </c>
      <c r="J68" s="223">
        <v>70.353000000000009</v>
      </c>
      <c r="K68" s="31">
        <f t="shared" si="56"/>
        <v>2.3718255968577677E-2</v>
      </c>
      <c r="L68" s="229">
        <f t="shared" si="57"/>
        <v>4.1242075088445386E-2</v>
      </c>
      <c r="M68" s="102">
        <f t="shared" si="70"/>
        <v>0.22457398478703589</v>
      </c>
      <c r="N68" s="83">
        <f t="shared" si="71"/>
        <v>0.73883253233642232</v>
      </c>
      <c r="P68" s="62">
        <f t="shared" si="72"/>
        <v>22.494518402505879</v>
      </c>
      <c r="Q68" s="236">
        <f t="shared" si="73"/>
        <v>22.80486223662885</v>
      </c>
      <c r="R68" s="92">
        <f t="shared" si="74"/>
        <v>1.3796420468748467E-2</v>
      </c>
    </row>
    <row r="69" spans="1:18" ht="20.100000000000001" customHeight="1" x14ac:dyDescent="0.25">
      <c r="A69" s="57" t="s">
        <v>147</v>
      </c>
      <c r="B69" s="25">
        <v>55.44</v>
      </c>
      <c r="C69" s="223">
        <v>41.82</v>
      </c>
      <c r="D69" s="4">
        <f t="shared" si="52"/>
        <v>1.8259185582357357E-2</v>
      </c>
      <c r="E69" s="229">
        <f t="shared" si="53"/>
        <v>1.8269747447608814E-2</v>
      </c>
      <c r="F69" s="102">
        <f t="shared" si="68"/>
        <v>-0.24567099567099562</v>
      </c>
      <c r="G69" s="83">
        <f t="shared" si="69"/>
        <v>5.7844120176212726E-4</v>
      </c>
      <c r="I69" s="25">
        <v>36.081000000000003</v>
      </c>
      <c r="J69" s="223">
        <v>31.866</v>
      </c>
      <c r="K69" s="31">
        <f t="shared" si="56"/>
        <v>1.4895796306456826E-2</v>
      </c>
      <c r="L69" s="229">
        <f t="shared" si="57"/>
        <v>1.8680368495563805E-2</v>
      </c>
      <c r="M69" s="102">
        <f t="shared" si="70"/>
        <v>-0.11682048723705006</v>
      </c>
      <c r="N69" s="83">
        <f t="shared" si="71"/>
        <v>0.2540698134725764</v>
      </c>
      <c r="P69" s="62">
        <f t="shared" si="72"/>
        <v>6.5081168831168839</v>
      </c>
      <c r="Q69" s="236">
        <f t="shared" si="73"/>
        <v>7.6197991391678617</v>
      </c>
      <c r="R69" s="92">
        <f t="shared" si="74"/>
        <v>0.17081473427972119</v>
      </c>
    </row>
    <row r="70" spans="1:18" ht="20.100000000000001" customHeight="1" x14ac:dyDescent="0.25">
      <c r="A70" s="57" t="s">
        <v>157</v>
      </c>
      <c r="B70" s="25">
        <v>19.89</v>
      </c>
      <c r="C70" s="223">
        <v>54.07</v>
      </c>
      <c r="D70" s="4">
        <f t="shared" si="52"/>
        <v>6.5507792430210656E-3</v>
      </c>
      <c r="E70" s="229">
        <f t="shared" si="53"/>
        <v>2.3621359265715174E-2</v>
      </c>
      <c r="F70" s="102">
        <f t="shared" si="68"/>
        <v>1.7184514831573654</v>
      </c>
      <c r="G70" s="83">
        <f t="shared" si="69"/>
        <v>2.6058854052944027</v>
      </c>
      <c r="I70" s="25">
        <v>16.577999999999999</v>
      </c>
      <c r="J70" s="223">
        <v>27.424000000000003</v>
      </c>
      <c r="K70" s="31">
        <f t="shared" si="56"/>
        <v>6.844114940507226E-3</v>
      </c>
      <c r="L70" s="229">
        <f t="shared" si="57"/>
        <v>1.6076395707724279E-2</v>
      </c>
      <c r="M70" s="102">
        <f t="shared" si="70"/>
        <v>0.65424055977801931</v>
      </c>
      <c r="N70" s="83">
        <f t="shared" si="71"/>
        <v>1.3489371302891702</v>
      </c>
      <c r="P70" s="62">
        <f t="shared" si="72"/>
        <v>8.3348416289592748</v>
      </c>
      <c r="Q70" s="236">
        <f t="shared" si="73"/>
        <v>5.0719437765859077</v>
      </c>
      <c r="R70" s="92">
        <f t="shared" si="74"/>
        <v>-0.39147688673969283</v>
      </c>
    </row>
    <row r="71" spans="1:18" ht="20.100000000000001" customHeight="1" x14ac:dyDescent="0.25">
      <c r="A71" s="57" t="s">
        <v>145</v>
      </c>
      <c r="B71" s="25">
        <v>169.13</v>
      </c>
      <c r="C71" s="223">
        <v>64.44</v>
      </c>
      <c r="D71" s="4">
        <f t="shared" si="52"/>
        <v>5.5703031340983047E-2</v>
      </c>
      <c r="E71" s="229">
        <f t="shared" si="53"/>
        <v>2.8151662494593784E-2</v>
      </c>
      <c r="F71" s="102">
        <f t="shared" si="68"/>
        <v>-0.61899130846094719</v>
      </c>
      <c r="G71" s="83">
        <f t="shared" si="69"/>
        <v>-0.4946116608580074</v>
      </c>
      <c r="I71" s="25">
        <v>185.27100000000002</v>
      </c>
      <c r="J71" s="223">
        <v>26.922999999999998</v>
      </c>
      <c r="K71" s="31">
        <f t="shared" si="56"/>
        <v>7.648787665235339E-2</v>
      </c>
      <c r="L71" s="229">
        <f t="shared" si="57"/>
        <v>1.578270134331464E-2</v>
      </c>
      <c r="M71" s="102">
        <f t="shared" si="70"/>
        <v>-0.85468313983300137</v>
      </c>
      <c r="N71" s="83">
        <f t="shared" si="71"/>
        <v>-0.79365747836027778</v>
      </c>
      <c r="P71" s="62">
        <f t="shared" si="72"/>
        <v>10.954354638443801</v>
      </c>
      <c r="Q71" s="236">
        <f t="shared" si="73"/>
        <v>4.1779950341402854</v>
      </c>
      <c r="R71" s="92">
        <f t="shared" si="74"/>
        <v>-0.61859961886957682</v>
      </c>
    </row>
    <row r="72" spans="1:18" ht="20.100000000000001" customHeight="1" x14ac:dyDescent="0.25">
      <c r="A72" s="57" t="s">
        <v>155</v>
      </c>
      <c r="B72" s="25">
        <v>50.56</v>
      </c>
      <c r="C72" s="223">
        <v>30.550000000000004</v>
      </c>
      <c r="D72" s="4">
        <f t="shared" si="52"/>
        <v>1.665195568261162E-2</v>
      </c>
      <c r="E72" s="229">
        <f t="shared" si="53"/>
        <v>1.3346264574950965E-2</v>
      </c>
      <c r="F72" s="102">
        <f t="shared" si="68"/>
        <v>-0.39576740506329106</v>
      </c>
      <c r="G72" s="83">
        <f t="shared" si="69"/>
        <v>-0.19851668901044084</v>
      </c>
      <c r="I72" s="25">
        <v>37.657000000000004</v>
      </c>
      <c r="J72" s="223">
        <v>22.149000000000001</v>
      </c>
      <c r="K72" s="31">
        <f t="shared" si="56"/>
        <v>1.55464372249174E-2</v>
      </c>
      <c r="L72" s="229">
        <f t="shared" si="57"/>
        <v>1.2984104745127808E-2</v>
      </c>
      <c r="M72" s="102">
        <f t="shared" si="70"/>
        <v>-0.41182250312026986</v>
      </c>
      <c r="N72" s="83">
        <f t="shared" si="71"/>
        <v>-0.16481798644404239</v>
      </c>
      <c r="P72" s="62">
        <f t="shared" si="72"/>
        <v>7.4479825949367093</v>
      </c>
      <c r="Q72" s="236">
        <f t="shared" si="73"/>
        <v>7.2500818330605554</v>
      </c>
      <c r="R72" s="92">
        <f t="shared" si="74"/>
        <v>-2.6571055900518739E-2</v>
      </c>
    </row>
    <row r="73" spans="1:18" ht="20.100000000000001" customHeight="1" x14ac:dyDescent="0.25">
      <c r="A73" s="57" t="s">
        <v>156</v>
      </c>
      <c r="B73" s="25">
        <v>1.71</v>
      </c>
      <c r="C73" s="223">
        <v>4.1500000000000004</v>
      </c>
      <c r="D73" s="4">
        <f t="shared" si="52"/>
        <v>5.6318916568959384E-4</v>
      </c>
      <c r="E73" s="229">
        <f t="shared" si="53"/>
        <v>1.8129950240931751E-3</v>
      </c>
      <c r="F73" s="102">
        <f t="shared" si="68"/>
        <v>1.426900584795322</v>
      </c>
      <c r="G73" s="83">
        <f t="shared" si="69"/>
        <v>2.219158205703875</v>
      </c>
      <c r="I73" s="25">
        <v>11.788</v>
      </c>
      <c r="J73" s="223">
        <v>16.841000000000001</v>
      </c>
      <c r="K73" s="31">
        <f t="shared" si="56"/>
        <v>4.8665959053383516E-3</v>
      </c>
      <c r="L73" s="229">
        <f t="shared" si="57"/>
        <v>9.8724686447558552E-3</v>
      </c>
      <c r="M73" s="102">
        <f t="shared" si="70"/>
        <v>0.42865626060400414</v>
      </c>
      <c r="N73" s="83">
        <f t="shared" si="71"/>
        <v>1.028618943669922</v>
      </c>
      <c r="P73" s="62">
        <f t="shared" si="72"/>
        <v>68.935672514619895</v>
      </c>
      <c r="Q73" s="236">
        <f t="shared" si="73"/>
        <v>40.580722891566268</v>
      </c>
      <c r="R73" s="92">
        <f t="shared" si="74"/>
        <v>-0.41132476972702492</v>
      </c>
    </row>
    <row r="74" spans="1:18" ht="20.100000000000001" customHeight="1" x14ac:dyDescent="0.25">
      <c r="A74" s="57" t="s">
        <v>143</v>
      </c>
      <c r="B74" s="25">
        <v>128.01</v>
      </c>
      <c r="C74" s="223">
        <v>23.07</v>
      </c>
      <c r="D74" s="4">
        <f t="shared" si="52"/>
        <v>4.2160143333289421E-2</v>
      </c>
      <c r="E74" s="229">
        <f t="shared" si="53"/>
        <v>1.0078504868874591E-2</v>
      </c>
      <c r="F74" s="102">
        <f t="shared" si="68"/>
        <v>-0.81977970471056949</v>
      </c>
      <c r="G74" s="83">
        <f t="shared" si="69"/>
        <v>-0.76094709192042387</v>
      </c>
      <c r="I74" s="25">
        <v>61.108999999999995</v>
      </c>
      <c r="J74" s="223">
        <v>14.483000000000001</v>
      </c>
      <c r="K74" s="31">
        <f t="shared" si="56"/>
        <v>2.5228436476019789E-2</v>
      </c>
      <c r="L74" s="229">
        <f t="shared" si="57"/>
        <v>8.4901706182530165E-3</v>
      </c>
      <c r="M74" s="102">
        <f t="shared" si="70"/>
        <v>-0.76299726717832062</v>
      </c>
      <c r="N74" s="83">
        <f t="shared" si="71"/>
        <v>-0.66346822061988986</v>
      </c>
      <c r="P74" s="62">
        <f t="shared" ref="P74:P81" si="75">(I74/B74)*10</f>
        <v>4.7737676744004371</v>
      </c>
      <c r="Q74" s="236">
        <f t="shared" ref="Q74:Q81" si="76">(J74/C74)*10</f>
        <v>6.277850021673169</v>
      </c>
      <c r="R74" s="92">
        <f t="shared" ref="R74:R81" si="77">(Q74-P74)/P74</f>
        <v>0.31507238094942219</v>
      </c>
    </row>
    <row r="75" spans="1:18" ht="20.100000000000001" customHeight="1" x14ac:dyDescent="0.25">
      <c r="A75" s="57" t="s">
        <v>177</v>
      </c>
      <c r="B75" s="25">
        <v>2.4300000000000002</v>
      </c>
      <c r="C75" s="223">
        <v>8.1599999999999984</v>
      </c>
      <c r="D75" s="4">
        <f t="shared" si="52"/>
        <v>8.0032144597994926E-4</v>
      </c>
      <c r="E75" s="229">
        <f t="shared" si="53"/>
        <v>3.5648287702651337E-3</v>
      </c>
      <c r="F75" s="102">
        <f t="shared" ref="F75:F80" si="78">(C75-B75)/B75</f>
        <v>2.3580246913580241</v>
      </c>
      <c r="G75" s="83">
        <f t="shared" ref="G75:G80" si="79">(E75-D75)/D75</f>
        <v>3.4542462134076621</v>
      </c>
      <c r="I75" s="25">
        <v>1.224</v>
      </c>
      <c r="J75" s="223">
        <v>9.9169999999999998</v>
      </c>
      <c r="K75" s="31">
        <f t="shared" si="56"/>
        <v>5.0532010418511547E-4</v>
      </c>
      <c r="L75" s="229">
        <f t="shared" si="57"/>
        <v>5.8135070096813615E-3</v>
      </c>
      <c r="M75" s="102">
        <f t="shared" ref="M75:M81" si="80">(J75-I75)/I75</f>
        <v>7.102124183006536</v>
      </c>
      <c r="N75" s="83">
        <f t="shared" ref="N75:N81" si="81">(L75-K75)/K75</f>
        <v>10.504602649950538</v>
      </c>
      <c r="P75" s="62">
        <f t="shared" si="75"/>
        <v>5.0370370370370363</v>
      </c>
      <c r="Q75" s="236">
        <f t="shared" si="76"/>
        <v>12.153186274509807</v>
      </c>
      <c r="R75" s="92">
        <f t="shared" si="77"/>
        <v>1.4127649221453296</v>
      </c>
    </row>
    <row r="76" spans="1:18" ht="20.100000000000001" customHeight="1" x14ac:dyDescent="0.25">
      <c r="A76" s="57" t="s">
        <v>193</v>
      </c>
      <c r="B76" s="25">
        <v>0.14000000000000001</v>
      </c>
      <c r="C76" s="223">
        <v>6.17</v>
      </c>
      <c r="D76" s="4">
        <f t="shared" si="52"/>
        <v>4.610905450090243E-5</v>
      </c>
      <c r="E76" s="229">
        <f t="shared" si="53"/>
        <v>2.695464891242142E-3</v>
      </c>
      <c r="F76" s="102">
        <f t="shared" si="78"/>
        <v>43.071428571428569</v>
      </c>
      <c r="G76" s="83">
        <f t="shared" si="79"/>
        <v>57.458472428433495</v>
      </c>
      <c r="I76" s="25">
        <v>7.8E-2</v>
      </c>
      <c r="J76" s="223">
        <v>6.0549999999999997</v>
      </c>
      <c r="K76" s="31">
        <f t="shared" si="56"/>
        <v>3.2201771345129911E-5</v>
      </c>
      <c r="L76" s="229">
        <f t="shared" si="57"/>
        <v>3.5495396736533874E-3</v>
      </c>
      <c r="M76" s="102">
        <f t="shared" si="80"/>
        <v>76.628205128205124</v>
      </c>
      <c r="N76" s="83">
        <f t="shared" si="81"/>
        <v>109.2280876294157</v>
      </c>
      <c r="P76" s="62">
        <f t="shared" si="75"/>
        <v>5.5714285714285703</v>
      </c>
      <c r="Q76" s="236">
        <f t="shared" si="76"/>
        <v>9.8136142625607778</v>
      </c>
      <c r="R76" s="92">
        <f t="shared" si="77"/>
        <v>0.76141794456219125</v>
      </c>
    </row>
    <row r="77" spans="1:18" ht="20.100000000000001" customHeight="1" x14ac:dyDescent="0.25">
      <c r="A77" s="57" t="s">
        <v>153</v>
      </c>
      <c r="B77" s="25"/>
      <c r="C77" s="223">
        <v>13.77</v>
      </c>
      <c r="D77" s="4">
        <f t="shared" si="52"/>
        <v>0</v>
      </c>
      <c r="E77" s="229">
        <f t="shared" si="53"/>
        <v>6.0156485498224143E-3</v>
      </c>
      <c r="F77" s="102"/>
      <c r="G77" s="83"/>
      <c r="I77" s="25"/>
      <c r="J77" s="223">
        <v>4.8609999999999998</v>
      </c>
      <c r="K77" s="31">
        <f t="shared" si="56"/>
        <v>0</v>
      </c>
      <c r="L77" s="229">
        <f t="shared" si="57"/>
        <v>2.8495974159585655E-3</v>
      </c>
      <c r="M77" s="102"/>
      <c r="N77" s="83"/>
      <c r="P77" s="62"/>
      <c r="Q77" s="236">
        <f t="shared" si="76"/>
        <v>3.5301379811183731</v>
      </c>
      <c r="R77" s="92"/>
    </row>
    <row r="78" spans="1:18" ht="20.100000000000001" customHeight="1" x14ac:dyDescent="0.25">
      <c r="A78" s="57" t="s">
        <v>142</v>
      </c>
      <c r="B78" s="25">
        <v>6.0300000000000011</v>
      </c>
      <c r="C78" s="223">
        <v>9.09</v>
      </c>
      <c r="D78" s="4">
        <f t="shared" si="52"/>
        <v>1.9859828474317262E-3</v>
      </c>
      <c r="E78" s="229">
        <f t="shared" si="53"/>
        <v>3.9711144021703521E-3</v>
      </c>
      <c r="F78" s="102">
        <f t="shared" si="78"/>
        <v>0.50746268656716387</v>
      </c>
      <c r="G78" s="83">
        <f t="shared" si="79"/>
        <v>0.99957134942318304</v>
      </c>
      <c r="I78" s="25">
        <v>6.4020000000000001</v>
      </c>
      <c r="J78" s="223">
        <v>4.8410000000000002</v>
      </c>
      <c r="K78" s="31">
        <f t="shared" si="56"/>
        <v>2.6430223096348938E-3</v>
      </c>
      <c r="L78" s="229">
        <f t="shared" si="57"/>
        <v>2.8378730900340296E-3</v>
      </c>
      <c r="M78" s="102">
        <f t="shared" si="80"/>
        <v>-0.24383005310840361</v>
      </c>
      <c r="N78" s="83">
        <f t="shared" si="81"/>
        <v>7.372271497248635E-2</v>
      </c>
      <c r="P78" s="62">
        <f t="shared" si="75"/>
        <v>10.616915422885571</v>
      </c>
      <c r="Q78" s="236">
        <f t="shared" si="76"/>
        <v>5.3256325632563257</v>
      </c>
      <c r="R78" s="92">
        <f t="shared" si="77"/>
        <v>-0.49838231245804987</v>
      </c>
    </row>
    <row r="79" spans="1:18" ht="20.100000000000001" customHeight="1" x14ac:dyDescent="0.25">
      <c r="A79" s="57" t="s">
        <v>191</v>
      </c>
      <c r="B79" s="25">
        <v>3.87</v>
      </c>
      <c r="C79" s="223">
        <v>2.57</v>
      </c>
      <c r="D79" s="4">
        <f t="shared" si="52"/>
        <v>1.2745860065606599E-3</v>
      </c>
      <c r="E79" s="229">
        <f t="shared" si="53"/>
        <v>1.1227463161251709E-3</v>
      </c>
      <c r="F79" s="102">
        <f t="shared" si="78"/>
        <v>-0.33591731266149877</v>
      </c>
      <c r="G79" s="83">
        <f t="shared" si="79"/>
        <v>-0.11912863443810497</v>
      </c>
      <c r="I79" s="25">
        <v>7.0830000000000002</v>
      </c>
      <c r="J79" s="223">
        <v>3.7080000000000002</v>
      </c>
      <c r="K79" s="31">
        <f t="shared" si="56"/>
        <v>2.9241685440712199E-3</v>
      </c>
      <c r="L79" s="229">
        <f t="shared" si="57"/>
        <v>2.173690026409044E-3</v>
      </c>
      <c r="M79" s="102">
        <f t="shared" si="80"/>
        <v>-0.47649301143583228</v>
      </c>
      <c r="N79" s="83">
        <f t="shared" si="81"/>
        <v>-0.25664680621224051</v>
      </c>
      <c r="P79" s="62">
        <f t="shared" si="75"/>
        <v>18.302325581395348</v>
      </c>
      <c r="Q79" s="236">
        <f t="shared" si="76"/>
        <v>14.428015564202337</v>
      </c>
      <c r="R79" s="92">
        <f t="shared" si="77"/>
        <v>-0.2116840288936461</v>
      </c>
    </row>
    <row r="80" spans="1:18" ht="20.100000000000001" customHeight="1" x14ac:dyDescent="0.25">
      <c r="A80" s="57" t="s">
        <v>215</v>
      </c>
      <c r="B80" s="25">
        <v>6.3</v>
      </c>
      <c r="C80" s="223">
        <v>6.3</v>
      </c>
      <c r="D80" s="4">
        <f t="shared" si="52"/>
        <v>2.0749074525406091E-3</v>
      </c>
      <c r="E80" s="229">
        <f t="shared" si="53"/>
        <v>2.7522575064546995E-3</v>
      </c>
      <c r="F80" s="102">
        <f t="shared" si="78"/>
        <v>0</v>
      </c>
      <c r="G80" s="83">
        <f t="shared" si="79"/>
        <v>0.32644832090448794</v>
      </c>
      <c r="I80" s="25">
        <v>3.0830000000000002</v>
      </c>
      <c r="J80" s="223">
        <v>3.0830000000000002</v>
      </c>
      <c r="K80" s="31">
        <f t="shared" si="56"/>
        <v>1.2727956545773786E-3</v>
      </c>
      <c r="L80" s="229">
        <f t="shared" si="57"/>
        <v>1.8073048412672822E-3</v>
      </c>
      <c r="M80" s="102">
        <f t="shared" si="80"/>
        <v>0</v>
      </c>
      <c r="N80" s="83">
        <f t="shared" si="81"/>
        <v>0.4199489405605985</v>
      </c>
      <c r="P80" s="62">
        <f t="shared" si="75"/>
        <v>4.893650793650794</v>
      </c>
      <c r="Q80" s="236">
        <f t="shared" si="76"/>
        <v>4.893650793650794</v>
      </c>
      <c r="R80" s="92">
        <f t="shared" si="77"/>
        <v>0</v>
      </c>
    </row>
    <row r="81" spans="1:18" ht="20.100000000000001" customHeight="1" x14ac:dyDescent="0.25">
      <c r="A81" s="57" t="s">
        <v>159</v>
      </c>
      <c r="B81" s="25"/>
      <c r="C81" s="223">
        <v>9</v>
      </c>
      <c r="D81" s="4">
        <f t="shared" si="52"/>
        <v>0</v>
      </c>
      <c r="E81" s="229">
        <f t="shared" si="53"/>
        <v>3.9317964377924277E-3</v>
      </c>
      <c r="F81" s="102"/>
      <c r="G81" s="83"/>
      <c r="I81" s="25"/>
      <c r="J81" s="223">
        <v>2.5920000000000001</v>
      </c>
      <c r="K81" s="31">
        <f t="shared" si="56"/>
        <v>0</v>
      </c>
      <c r="L81" s="229">
        <f t="shared" si="57"/>
        <v>1.5194726398199143E-3</v>
      </c>
      <c r="M81" s="102"/>
      <c r="N81" s="83"/>
      <c r="P81" s="62"/>
      <c r="Q81" s="236">
        <f t="shared" si="76"/>
        <v>2.8800000000000003</v>
      </c>
      <c r="R81" s="92"/>
    </row>
    <row r="82" spans="1:18" ht="20.100000000000001" customHeight="1" x14ac:dyDescent="0.25">
      <c r="A82" s="57" t="s">
        <v>194</v>
      </c>
      <c r="B82" s="25">
        <v>7.34</v>
      </c>
      <c r="C82" s="223">
        <v>4.05</v>
      </c>
      <c r="D82" s="4">
        <f t="shared" si="52"/>
        <v>2.4174318574044554E-3</v>
      </c>
      <c r="E82" s="229">
        <f t="shared" si="53"/>
        <v>1.7693083970065923E-3</v>
      </c>
      <c r="F82" s="102">
        <f t="shared" si="68"/>
        <v>-0.44822888283378748</v>
      </c>
      <c r="G82" s="83">
        <f t="shared" si="69"/>
        <v>-0.26810412811128387</v>
      </c>
      <c r="I82" s="25">
        <v>3.0760000000000001</v>
      </c>
      <c r="J82" s="223">
        <v>2.2679999999999998</v>
      </c>
      <c r="K82" s="31">
        <f t="shared" si="56"/>
        <v>1.2699057520207642E-3</v>
      </c>
      <c r="L82" s="229">
        <f t="shared" si="57"/>
        <v>1.3295385598424247E-3</v>
      </c>
      <c r="M82" s="102">
        <f t="shared" si="70"/>
        <v>-0.26267880364109242</v>
      </c>
      <c r="N82" s="83">
        <f t="shared" si="71"/>
        <v>4.6958451622703901E-2</v>
      </c>
      <c r="P82" s="62">
        <f t="shared" si="72"/>
        <v>4.1907356948228882</v>
      </c>
      <c r="Q82" s="236">
        <f t="shared" si="73"/>
        <v>5.6</v>
      </c>
      <c r="R82" s="92">
        <f t="shared" si="74"/>
        <v>0.33628088426527952</v>
      </c>
    </row>
    <row r="83" spans="1:18" ht="20.100000000000001" customHeight="1" thickBot="1" x14ac:dyDescent="0.3">
      <c r="A83" s="14" t="s">
        <v>18</v>
      </c>
      <c r="B83" s="25">
        <f>B84-SUM(B63:B82)</f>
        <v>25.299999999999727</v>
      </c>
      <c r="C83" s="223">
        <f>C84-SUM(C63:C82)</f>
        <v>13.149999999999181</v>
      </c>
      <c r="D83" s="4">
        <f t="shared" si="52"/>
        <v>8.3325648490915633E-3</v>
      </c>
      <c r="E83" s="229">
        <f t="shared" si="53"/>
        <v>5.7447914618852453E-3</v>
      </c>
      <c r="F83" s="102">
        <f t="shared" ref="F83" si="82">(C83-B83)/B83</f>
        <v>-0.48023715415022439</v>
      </c>
      <c r="G83" s="83">
        <f t="shared" ref="G83" si="83">(E83-D83)/D83</f>
        <v>-0.31056144585402701</v>
      </c>
      <c r="I83" s="25">
        <f>I84-SUM(I63:I82)</f>
        <v>16.523999999999887</v>
      </c>
      <c r="J83" s="223">
        <f>J84-SUM(J63:J82)</f>
        <v>6.3710000000000946</v>
      </c>
      <c r="K83" s="31">
        <f t="shared" si="56"/>
        <v>6.8218214064990129E-3</v>
      </c>
      <c r="L83" s="229">
        <f t="shared" si="57"/>
        <v>3.7347840232611175E-3</v>
      </c>
      <c r="M83" s="102">
        <f t="shared" ref="M83" si="84">(J83-I83)/I83</f>
        <v>-0.6144396030016861</v>
      </c>
      <c r="N83" s="83">
        <f t="shared" ref="N83" si="85">(L83-K83)/K83</f>
        <v>-0.45252392276012043</v>
      </c>
      <c r="P83" s="62">
        <f t="shared" ref="P83" si="86">(I83/B83)*10</f>
        <v>6.5312252964427131</v>
      </c>
      <c r="Q83" s="236">
        <f t="shared" ref="Q83" si="87">(J83/C83)*10</f>
        <v>4.844866920152465</v>
      </c>
      <c r="R83" s="92">
        <f t="shared" ref="R83" si="88">(Q83-P83)/P83</f>
        <v>-0.25819938828457462</v>
      </c>
    </row>
    <row r="84" spans="1:18" ht="26.25" customHeight="1" thickBot="1" x14ac:dyDescent="0.3">
      <c r="A84" s="18" t="s">
        <v>19</v>
      </c>
      <c r="B84" s="23">
        <v>3036.2799999999997</v>
      </c>
      <c r="C84" s="242">
        <v>2289.0299999999997</v>
      </c>
      <c r="D84" s="20">
        <f>SUM(D63:D83)</f>
        <v>1</v>
      </c>
      <c r="E84" s="243">
        <f>SUM(E63:E83)</f>
        <v>0.99999999999999978</v>
      </c>
      <c r="F84" s="103">
        <f>(C84-B84)/B84</f>
        <v>-0.24610707839856669</v>
      </c>
      <c r="G84" s="99">
        <v>0</v>
      </c>
      <c r="H84" s="2"/>
      <c r="I84" s="23">
        <v>2422.2270000000003</v>
      </c>
      <c r="J84" s="242">
        <v>1705.8550000000002</v>
      </c>
      <c r="K84" s="30">
        <f t="shared" si="56"/>
        <v>1</v>
      </c>
      <c r="L84" s="243">
        <f t="shared" si="57"/>
        <v>1</v>
      </c>
      <c r="M84" s="103">
        <f>(J84-I84)/I84</f>
        <v>-0.29574932489812061</v>
      </c>
      <c r="N84" s="99">
        <f>(L84-K84)/K84</f>
        <v>0</v>
      </c>
      <c r="O84" s="2"/>
      <c r="P84" s="56">
        <f t="shared" si="60"/>
        <v>7.9776140540398135</v>
      </c>
      <c r="Q84" s="250">
        <f t="shared" si="60"/>
        <v>7.4523051248782259</v>
      </c>
      <c r="R84" s="98">
        <f>(Q84-P84)/P84</f>
        <v>-6.5847874515259919E-2</v>
      </c>
    </row>
  </sheetData>
  <mergeCells count="45">
    <mergeCell ref="A4:A6"/>
    <mergeCell ref="B4:C4"/>
    <mergeCell ref="D4:E4"/>
    <mergeCell ref="F4:G4"/>
    <mergeCell ref="I4:J4"/>
    <mergeCell ref="M4:N4"/>
    <mergeCell ref="P4:Q4"/>
    <mergeCell ref="B5:C5"/>
    <mergeCell ref="D5:E5"/>
    <mergeCell ref="F5:G5"/>
    <mergeCell ref="I5:J5"/>
    <mergeCell ref="K5:L5"/>
    <mergeCell ref="M5:N5"/>
    <mergeCell ref="P5:Q5"/>
    <mergeCell ref="K4:L4"/>
    <mergeCell ref="A36:A38"/>
    <mergeCell ref="B36:C36"/>
    <mergeCell ref="D36:E36"/>
    <mergeCell ref="F36:G36"/>
    <mergeCell ref="I36:J36"/>
    <mergeCell ref="M36:N36"/>
    <mergeCell ref="P36:Q36"/>
    <mergeCell ref="B37:C37"/>
    <mergeCell ref="D37:E37"/>
    <mergeCell ref="F37:G37"/>
    <mergeCell ref="I37:J37"/>
    <mergeCell ref="K37:L37"/>
    <mergeCell ref="M37:N37"/>
    <mergeCell ref="P37:Q37"/>
    <mergeCell ref="K36:L36"/>
    <mergeCell ref="A60:A62"/>
    <mergeCell ref="B60:C60"/>
    <mergeCell ref="D60:E60"/>
    <mergeCell ref="F60:G60"/>
    <mergeCell ref="I60:J60"/>
    <mergeCell ref="M60:N60"/>
    <mergeCell ref="P60:Q60"/>
    <mergeCell ref="B61:C61"/>
    <mergeCell ref="D61:E61"/>
    <mergeCell ref="F61:G61"/>
    <mergeCell ref="I61:J61"/>
    <mergeCell ref="K61:L61"/>
    <mergeCell ref="M61:N61"/>
    <mergeCell ref="P61:Q61"/>
    <mergeCell ref="K60:L6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ignoredErrors>
    <ignoredError sqref="D7:G32 K7:N24 R31 M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M7:N33 R7:R33</xm:sqref>
        </x14:conditionalFormatting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F39:G57 M39:N57 R39:R57</xm:sqref>
        </x14:conditionalFormatting>
        <x14:conditionalFormatting xmlns:xm="http://schemas.microsoft.com/office/excel/2006/main">
          <x14:cfRule type="iconSet" priority="227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F63:G84</xm:sqref>
        </x14:conditionalFormatting>
        <x14:conditionalFormatting xmlns:xm="http://schemas.microsoft.com/office/excel/2006/main">
          <x14:cfRule type="iconSet" priority="229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M63:N84</xm:sqref>
        </x14:conditionalFormatting>
        <x14:conditionalFormatting xmlns:xm="http://schemas.microsoft.com/office/excel/2006/main">
          <x14:cfRule type="iconSet" priority="231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R63:R84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style="13" customWidth="1"/>
    <col min="18" max="19" width="9.140625" customWidth="1"/>
    <col min="20" max="20" width="11.28515625" customWidth="1"/>
  </cols>
  <sheetData>
    <row r="1" spans="1:20" ht="15.75" x14ac:dyDescent="0.25">
      <c r="A1" s="41" t="s">
        <v>51</v>
      </c>
      <c r="B1" s="6"/>
    </row>
    <row r="3" spans="1:20" ht="15.75" thickBot="1" x14ac:dyDescent="0.3"/>
    <row r="4" spans="1:20" x14ac:dyDescent="0.25">
      <c r="A4" s="388" t="s">
        <v>3</v>
      </c>
      <c r="B4" s="410"/>
      <c r="C4" s="410"/>
      <c r="D4" s="419" t="s">
        <v>1</v>
      </c>
      <c r="E4" s="409"/>
      <c r="F4" s="408" t="s">
        <v>13</v>
      </c>
      <c r="G4" s="408"/>
      <c r="H4" s="431" t="s">
        <v>37</v>
      </c>
      <c r="I4" s="409"/>
      <c r="J4" s="1"/>
      <c r="K4" s="419" t="s">
        <v>20</v>
      </c>
      <c r="L4" s="409"/>
      <c r="M4" s="408" t="s">
        <v>13</v>
      </c>
      <c r="N4" s="408"/>
      <c r="O4" s="431" t="s">
        <v>37</v>
      </c>
      <c r="P4" s="409"/>
      <c r="Q4" s="8"/>
      <c r="R4" s="419" t="s">
        <v>23</v>
      </c>
      <c r="S4" s="408"/>
      <c r="T4" s="113" t="s">
        <v>0</v>
      </c>
    </row>
    <row r="5" spans="1:20" x14ac:dyDescent="0.25">
      <c r="A5" s="411"/>
      <c r="B5" s="412"/>
      <c r="C5" s="412"/>
      <c r="D5" s="432" t="s">
        <v>45</v>
      </c>
      <c r="E5" s="433"/>
      <c r="F5" s="434" t="str">
        <f>D5</f>
        <v>jan - mar</v>
      </c>
      <c r="G5" s="434"/>
      <c r="H5" s="432" t="str">
        <f>F5</f>
        <v>jan - mar</v>
      </c>
      <c r="I5" s="433"/>
      <c r="J5" s="1"/>
      <c r="K5" s="432" t="str">
        <f>D5</f>
        <v>jan - mar</v>
      </c>
      <c r="L5" s="433"/>
      <c r="M5" s="434" t="str">
        <f>D5</f>
        <v>jan - mar</v>
      </c>
      <c r="N5" s="434"/>
      <c r="O5" s="432" t="str">
        <f>D5</f>
        <v>jan - mar</v>
      </c>
      <c r="P5" s="433"/>
      <c r="Q5" s="8"/>
      <c r="R5" s="432" t="str">
        <f>D5</f>
        <v>jan - mar</v>
      </c>
      <c r="S5" s="434"/>
      <c r="T5" s="111" t="s">
        <v>38</v>
      </c>
    </row>
    <row r="6" spans="1:20" ht="15.75" thickBot="1" x14ac:dyDescent="0.3">
      <c r="A6" s="411"/>
      <c r="B6" s="412"/>
      <c r="C6" s="412"/>
      <c r="D6" s="110">
        <v>2016</v>
      </c>
      <c r="E6" s="111">
        <v>2017</v>
      </c>
      <c r="F6" s="112">
        <f>D6</f>
        <v>2016</v>
      </c>
      <c r="G6" s="112">
        <f>E6</f>
        <v>2017</v>
      </c>
      <c r="H6" s="110" t="s">
        <v>1</v>
      </c>
      <c r="I6" s="111" t="s">
        <v>15</v>
      </c>
      <c r="J6" s="1"/>
      <c r="K6" s="110">
        <f>D6</f>
        <v>2016</v>
      </c>
      <c r="L6" s="111">
        <f>E6</f>
        <v>2017</v>
      </c>
      <c r="M6" s="112">
        <f>F6</f>
        <v>2016</v>
      </c>
      <c r="N6" s="111">
        <f>G6</f>
        <v>2017</v>
      </c>
      <c r="O6" s="112">
        <v>1000</v>
      </c>
      <c r="P6" s="111" t="s">
        <v>15</v>
      </c>
      <c r="Q6" s="8"/>
      <c r="R6" s="110">
        <f>D6</f>
        <v>2016</v>
      </c>
      <c r="S6" s="112">
        <f>E6</f>
        <v>2017</v>
      </c>
      <c r="T6" s="111" t="s">
        <v>24</v>
      </c>
    </row>
    <row r="7" spans="1:20" ht="24" customHeight="1" thickBot="1" x14ac:dyDescent="0.3">
      <c r="A7" s="117" t="s">
        <v>30</v>
      </c>
      <c r="B7" s="114"/>
      <c r="C7" s="19"/>
      <c r="D7" s="23">
        <v>102240.55999999995</v>
      </c>
      <c r="E7" s="24">
        <v>116110.23999999989</v>
      </c>
      <c r="F7" s="20">
        <f>D7/D17</f>
        <v>0.22691739095878957</v>
      </c>
      <c r="G7" s="20">
        <f>E7/E17</f>
        <v>0.24204639705687503</v>
      </c>
      <c r="H7" s="125">
        <f t="shared" ref="H7:H19" si="0">(E7-D7)/D7</f>
        <v>0.13565731643097359</v>
      </c>
      <c r="I7" s="128">
        <f t="shared" ref="I7:I19" si="1">(G7-F7)/F7</f>
        <v>6.667186694753173E-2</v>
      </c>
      <c r="J7" s="12"/>
      <c r="K7" s="23">
        <v>22007.724999999995</v>
      </c>
      <c r="L7" s="24">
        <v>23490.648999999994</v>
      </c>
      <c r="M7" s="20">
        <f>K7/K17</f>
        <v>0.26542612974161889</v>
      </c>
      <c r="N7" s="20">
        <f>L7/L17</f>
        <v>0.24583232837712149</v>
      </c>
      <c r="O7" s="125">
        <f t="shared" ref="O7:O8" si="2">(L7-K7)/K7</f>
        <v>6.7381976101573399E-2</v>
      </c>
      <c r="P7" s="128">
        <f t="shared" ref="P7:P8" si="3">(N7-M7)/M7</f>
        <v>-7.3820167530495723E-2</v>
      </c>
      <c r="Q7" s="67"/>
      <c r="R7" s="35">
        <f>(K7/D7)*10</f>
        <v>2.1525434719841132</v>
      </c>
      <c r="S7" s="105">
        <f>(L7/E7)*10</f>
        <v>2.0231332740333681</v>
      </c>
      <c r="T7" s="79">
        <f>(S7-R7)/R7</f>
        <v>-6.0119667563071758E-2</v>
      </c>
    </row>
    <row r="8" spans="1:20" s="9" customFormat="1" ht="24" customHeight="1" x14ac:dyDescent="0.25">
      <c r="A8" s="118" t="s">
        <v>49</v>
      </c>
      <c r="B8" s="5"/>
      <c r="C8" s="1"/>
      <c r="D8" s="25">
        <v>91846.879999999946</v>
      </c>
      <c r="E8" s="26">
        <v>93732.72999999988</v>
      </c>
      <c r="F8" s="74">
        <f>D8/D7</f>
        <v>0.89834093240490842</v>
      </c>
      <c r="G8" s="74">
        <f>E8/E7</f>
        <v>0.80727358758366163</v>
      </c>
      <c r="H8" s="126">
        <f t="shared" ref="H8:H16" si="4">(E8-D8)/D8</f>
        <v>2.0532542858286904E-2</v>
      </c>
      <c r="I8" s="129">
        <f t="shared" ref="I8:I16" si="5">(G8-F8)/F8</f>
        <v>-0.10137281018405168</v>
      </c>
      <c r="J8" s="5"/>
      <c r="K8" s="25">
        <v>21170.067999999996</v>
      </c>
      <c r="L8" s="26">
        <v>22123.445999999996</v>
      </c>
      <c r="M8" s="74">
        <f>K8/K7</f>
        <v>0.96193804675403749</v>
      </c>
      <c r="N8" s="74">
        <f>L8/L7</f>
        <v>0.94179798948934967</v>
      </c>
      <c r="O8" s="126">
        <f t="shared" si="2"/>
        <v>4.5034243631149454E-2</v>
      </c>
      <c r="P8" s="129">
        <f t="shared" si="3"/>
        <v>-2.093695881210687E-2</v>
      </c>
      <c r="Q8" s="72"/>
      <c r="R8" s="38">
        <f t="shared" ref="R8:R21" si="6">(K8/D8)*10</f>
        <v>2.3049305539828908</v>
      </c>
      <c r="S8" s="39">
        <f t="shared" ref="S8:S21" si="7">(L8/E8)*10</f>
        <v>2.3602690330261398</v>
      </c>
      <c r="T8" s="78">
        <f t="shared" ref="T8:T21" si="8">(S8-R8)/R8</f>
        <v>2.4008740284007589E-2</v>
      </c>
    </row>
    <row r="9" spans="1:20" s="9" customFormat="1" ht="24" customHeight="1" x14ac:dyDescent="0.25">
      <c r="A9" s="122" t="s">
        <v>48</v>
      </c>
      <c r="B9" s="115"/>
      <c r="C9" s="116"/>
      <c r="D9" s="123">
        <v>10394</v>
      </c>
      <c r="E9" s="124">
        <f>E10+E11</f>
        <v>22377.510000000002</v>
      </c>
      <c r="F9" s="71">
        <f>D9/D7</f>
        <v>0.10166219746840202</v>
      </c>
      <c r="G9" s="71">
        <f>E9/E7</f>
        <v>0.19272641241633834</v>
      </c>
      <c r="H9" s="127">
        <f t="shared" si="4"/>
        <v>1.1529257263806043</v>
      </c>
      <c r="I9" s="130">
        <f t="shared" si="5"/>
        <v>0.89575296634956469</v>
      </c>
      <c r="J9" s="5"/>
      <c r="K9" s="123">
        <v>838</v>
      </c>
      <c r="L9" s="124">
        <f>L10+L11</f>
        <v>1367.203</v>
      </c>
      <c r="M9" s="71">
        <f>K9/K7</f>
        <v>3.8077538682439925E-2</v>
      </c>
      <c r="N9" s="71">
        <f>L9/L7</f>
        <v>5.8202010510650444E-2</v>
      </c>
      <c r="O9" s="127">
        <f t="shared" ref="O9:O21" si="9">(L9-K9)/K9</f>
        <v>0.63150715990453454</v>
      </c>
      <c r="P9" s="130">
        <f t="shared" ref="P9:P21" si="10">(N9-M9)/M9</f>
        <v>0.52851293766766616</v>
      </c>
      <c r="Q9" s="72"/>
      <c r="R9" s="106">
        <f t="shared" si="6"/>
        <v>0.80623436598037335</v>
      </c>
      <c r="S9" s="107">
        <f t="shared" si="7"/>
        <v>0.61097190884955466</v>
      </c>
      <c r="T9" s="80">
        <f t="shared" si="8"/>
        <v>-0.24219068966798679</v>
      </c>
    </row>
    <row r="10" spans="1:20" s="9" customFormat="1" ht="24" customHeight="1" x14ac:dyDescent="0.25">
      <c r="A10" s="73"/>
      <c r="B10" s="119" t="s">
        <v>47</v>
      </c>
      <c r="C10" s="1"/>
      <c r="D10" s="25"/>
      <c r="E10" s="26">
        <v>12839.370000000004</v>
      </c>
      <c r="F10" s="74"/>
      <c r="G10" s="74">
        <f>E10/E9</f>
        <v>0.57376222823719003</v>
      </c>
      <c r="H10" s="131" t="e">
        <f t="shared" si="4"/>
        <v>#DIV/0!</v>
      </c>
      <c r="I10" s="132" t="e">
        <f t="shared" si="5"/>
        <v>#DIV/0!</v>
      </c>
      <c r="J10" s="5"/>
      <c r="K10" s="25"/>
      <c r="L10" s="26">
        <v>703.62100000000021</v>
      </c>
      <c r="M10" s="74"/>
      <c r="N10" s="74">
        <f>L10/L9</f>
        <v>0.51464266827969241</v>
      </c>
      <c r="O10" s="131" t="e">
        <f t="shared" si="9"/>
        <v>#DIV/0!</v>
      </c>
      <c r="P10" s="132" t="e">
        <f t="shared" si="10"/>
        <v>#DIV/0!</v>
      </c>
      <c r="Q10" s="72"/>
      <c r="R10" s="133" t="e">
        <f t="shared" si="6"/>
        <v>#DIV/0!</v>
      </c>
      <c r="S10" s="134">
        <f t="shared" si="7"/>
        <v>0.54801832177123955</v>
      </c>
      <c r="T10" s="135" t="e">
        <f t="shared" si="8"/>
        <v>#DIV/0!</v>
      </c>
    </row>
    <row r="11" spans="1:20" s="9" customFormat="1" ht="24" customHeight="1" thickBot="1" x14ac:dyDescent="0.3">
      <c r="A11" s="73"/>
      <c r="B11" s="119" t="s">
        <v>50</v>
      </c>
      <c r="C11" s="1"/>
      <c r="D11" s="25"/>
      <c r="E11" s="26">
        <v>9538.1399999999976</v>
      </c>
      <c r="F11" s="74">
        <f>D11/D9</f>
        <v>0</v>
      </c>
      <c r="G11" s="74">
        <f>E11/E9</f>
        <v>0.42623777176280991</v>
      </c>
      <c r="H11" s="131" t="e">
        <f t="shared" si="4"/>
        <v>#DIV/0!</v>
      </c>
      <c r="I11" s="132" t="e">
        <f t="shared" si="5"/>
        <v>#DIV/0!</v>
      </c>
      <c r="J11" s="5"/>
      <c r="K11" s="25"/>
      <c r="L11" s="26">
        <v>663.58199999999977</v>
      </c>
      <c r="M11" s="74">
        <f>K11/K9</f>
        <v>0</v>
      </c>
      <c r="N11" s="74">
        <f>L11/L9</f>
        <v>0.48535733172030765</v>
      </c>
      <c r="O11" s="131" t="e">
        <f t="shared" si="9"/>
        <v>#DIV/0!</v>
      </c>
      <c r="P11" s="132" t="e">
        <f t="shared" si="10"/>
        <v>#DIV/0!</v>
      </c>
      <c r="Q11" s="72"/>
      <c r="R11" s="108" t="e">
        <f t="shared" si="6"/>
        <v>#DIV/0!</v>
      </c>
      <c r="S11" s="105">
        <f t="shared" si="7"/>
        <v>0.69571425875485149</v>
      </c>
      <c r="T11" s="109" t="e">
        <f t="shared" si="8"/>
        <v>#DIV/0!</v>
      </c>
    </row>
    <row r="12" spans="1:20" s="9" customFormat="1" ht="24" customHeight="1" thickBot="1" x14ac:dyDescent="0.3">
      <c r="A12" s="117" t="s">
        <v>31</v>
      </c>
      <c r="B12" s="114"/>
      <c r="C12" s="19"/>
      <c r="D12" s="23">
        <v>348322.35000000021</v>
      </c>
      <c r="E12" s="24">
        <v>363592.17000000027</v>
      </c>
      <c r="F12" s="20">
        <f>D12/D17</f>
        <v>0.77308260904121051</v>
      </c>
      <c r="G12" s="20">
        <f>E12/E17</f>
        <v>0.75795360294312497</v>
      </c>
      <c r="H12" s="125">
        <f t="shared" si="4"/>
        <v>4.3838186094001884E-2</v>
      </c>
      <c r="I12" s="128">
        <f t="shared" si="5"/>
        <v>-1.9569714699505112E-2</v>
      </c>
      <c r="J12" s="5"/>
      <c r="K12" s="23">
        <v>60906.964000000051</v>
      </c>
      <c r="L12" s="24">
        <v>72064.923999999955</v>
      </c>
      <c r="M12" s="20">
        <f>K12/K17</f>
        <v>0.73457387025838095</v>
      </c>
      <c r="N12" s="20">
        <f>L12/L17</f>
        <v>0.75416767162287834</v>
      </c>
      <c r="O12" s="125">
        <f t="shared" si="9"/>
        <v>0.18319678518206711</v>
      </c>
      <c r="P12" s="128">
        <f t="shared" si="10"/>
        <v>2.6673697714847143E-2</v>
      </c>
      <c r="Q12" s="72"/>
      <c r="R12" s="35">
        <f t="shared" si="6"/>
        <v>1.7485804169614729</v>
      </c>
      <c r="S12" s="105">
        <f t="shared" si="7"/>
        <v>1.9820262906101607</v>
      </c>
      <c r="T12" s="79">
        <f t="shared" si="8"/>
        <v>0.13350594081017397</v>
      </c>
    </row>
    <row r="13" spans="1:20" s="9" customFormat="1" ht="24" customHeight="1" thickBot="1" x14ac:dyDescent="0.3">
      <c r="A13" s="118" t="s">
        <v>49</v>
      </c>
      <c r="B13" s="5"/>
      <c r="C13" s="1"/>
      <c r="D13" s="25">
        <v>218123.43000000023</v>
      </c>
      <c r="E13" s="26">
        <v>247746.21000000031</v>
      </c>
      <c r="F13" s="74">
        <f>D13/D12</f>
        <v>0.6262114102066666</v>
      </c>
      <c r="G13" s="74">
        <f>E13/E12</f>
        <v>0.68138488790889018</v>
      </c>
      <c r="H13" s="126">
        <f t="shared" si="4"/>
        <v>0.13580741876285393</v>
      </c>
      <c r="I13" s="129">
        <f t="shared" si="5"/>
        <v>8.8106790778556487E-2</v>
      </c>
      <c r="J13" s="5"/>
      <c r="K13" s="25">
        <v>52022.001000000055</v>
      </c>
      <c r="L13" s="26">
        <v>62649.965999999964</v>
      </c>
      <c r="M13" s="74">
        <f>K13/K12</f>
        <v>0.85412237917490041</v>
      </c>
      <c r="N13" s="74">
        <f>L13/L12</f>
        <v>0.86935450039467188</v>
      </c>
      <c r="O13" s="126">
        <f t="shared" si="9"/>
        <v>0.20429750481916098</v>
      </c>
      <c r="P13" s="129">
        <f t="shared" si="10"/>
        <v>1.7833651934616213E-2</v>
      </c>
      <c r="Q13" s="72"/>
      <c r="R13" s="35">
        <f t="shared" si="6"/>
        <v>2.384979962950335</v>
      </c>
      <c r="S13" s="105">
        <f t="shared" si="7"/>
        <v>2.5287961418259393</v>
      </c>
      <c r="T13" s="79">
        <f t="shared" si="8"/>
        <v>6.0300791247611465E-2</v>
      </c>
    </row>
    <row r="14" spans="1:20" s="9" customFormat="1" ht="24" customHeight="1" thickBot="1" x14ac:dyDescent="0.3">
      <c r="A14" s="122" t="s">
        <v>48</v>
      </c>
      <c r="B14" s="115"/>
      <c r="C14" s="116"/>
      <c r="D14" s="123">
        <v>130199</v>
      </c>
      <c r="E14" s="124">
        <f>E15+E16</f>
        <v>115845.96000000002</v>
      </c>
      <c r="F14" s="71">
        <f>D14/D12</f>
        <v>0.37378881946564702</v>
      </c>
      <c r="G14" s="71">
        <f>E14/E12</f>
        <v>0.31861511209111004</v>
      </c>
      <c r="H14" s="127">
        <f t="shared" ref="H14" si="11">(E14-D14)/D14</f>
        <v>-0.11023924914937887</v>
      </c>
      <c r="I14" s="130">
        <f t="shared" ref="I14" si="12">(G14-F14)/F14</f>
        <v>-0.14760662839892058</v>
      </c>
      <c r="J14" s="5"/>
      <c r="K14" s="123">
        <v>8885</v>
      </c>
      <c r="L14" s="124">
        <f>L15+L16</f>
        <v>9414.9579999999987</v>
      </c>
      <c r="M14" s="71">
        <f>K14/K12</f>
        <v>0.14587822830899916</v>
      </c>
      <c r="N14" s="71">
        <f>L14/L12</f>
        <v>0.13064549960532817</v>
      </c>
      <c r="O14" s="127">
        <f t="shared" si="9"/>
        <v>5.9646370287000421E-2</v>
      </c>
      <c r="P14" s="130">
        <f t="shared" si="10"/>
        <v>-0.10442085073452516</v>
      </c>
      <c r="Q14" s="72"/>
      <c r="R14" s="35">
        <f t="shared" si="6"/>
        <v>0.68241691564451346</v>
      </c>
      <c r="S14" s="105">
        <f t="shared" si="7"/>
        <v>0.81271353787391432</v>
      </c>
      <c r="T14" s="79">
        <f t="shared" si="8"/>
        <v>0.19093404521829782</v>
      </c>
    </row>
    <row r="15" spans="1:20" ht="24" customHeight="1" x14ac:dyDescent="0.25">
      <c r="A15" s="73"/>
      <c r="B15" s="119" t="s">
        <v>47</v>
      </c>
      <c r="C15" s="1"/>
      <c r="D15" s="25"/>
      <c r="E15" s="26">
        <v>58021.209999999992</v>
      </c>
      <c r="F15" s="4"/>
      <c r="G15" s="4">
        <f>E15/E14</f>
        <v>0.50084793634581626</v>
      </c>
      <c r="H15" s="131" t="e">
        <f t="shared" si="4"/>
        <v>#DIV/0!</v>
      </c>
      <c r="I15" s="132" t="e">
        <f t="shared" si="5"/>
        <v>#DIV/0!</v>
      </c>
      <c r="J15" s="1"/>
      <c r="K15" s="25"/>
      <c r="L15" s="26">
        <v>5766.0809999999992</v>
      </c>
      <c r="M15" s="4"/>
      <c r="N15" s="4">
        <f>L15/L14</f>
        <v>0.61243831358567935</v>
      </c>
      <c r="O15" s="131" t="e">
        <f t="shared" si="9"/>
        <v>#DIV/0!</v>
      </c>
      <c r="P15" s="132" t="e">
        <f t="shared" si="10"/>
        <v>#DIV/0!</v>
      </c>
      <c r="Q15" s="8"/>
      <c r="R15" s="142" t="e">
        <f t="shared" si="6"/>
        <v>#DIV/0!</v>
      </c>
      <c r="S15" s="143">
        <f t="shared" si="7"/>
        <v>0.99378847838574891</v>
      </c>
      <c r="T15" s="144" t="e">
        <f t="shared" si="8"/>
        <v>#DIV/0!</v>
      </c>
    </row>
    <row r="16" spans="1:20" ht="24" customHeight="1" thickBot="1" x14ac:dyDescent="0.3">
      <c r="A16" s="73"/>
      <c r="B16" s="119" t="s">
        <v>50</v>
      </c>
      <c r="C16" s="1"/>
      <c r="D16" s="25"/>
      <c r="E16" s="26">
        <v>57824.750000000022</v>
      </c>
      <c r="F16" s="4">
        <f>D16/D14</f>
        <v>0</v>
      </c>
      <c r="G16" s="4">
        <f>E16/E14</f>
        <v>0.49915206365418363</v>
      </c>
      <c r="H16" s="131" t="e">
        <f t="shared" si="4"/>
        <v>#DIV/0!</v>
      </c>
      <c r="I16" s="132" t="e">
        <f t="shared" si="5"/>
        <v>#DIV/0!</v>
      </c>
      <c r="J16" s="1"/>
      <c r="K16" s="25"/>
      <c r="L16" s="26">
        <v>3648.8769999999986</v>
      </c>
      <c r="M16" s="4">
        <f>K16/K14</f>
        <v>0</v>
      </c>
      <c r="N16" s="4">
        <f>L16/L14</f>
        <v>0.38756168641432059</v>
      </c>
      <c r="O16" s="131" t="e">
        <f t="shared" si="9"/>
        <v>#DIV/0!</v>
      </c>
      <c r="P16" s="132" t="e">
        <f t="shared" si="10"/>
        <v>#DIV/0!</v>
      </c>
      <c r="Q16" s="8"/>
      <c r="R16" s="108" t="e">
        <f t="shared" si="6"/>
        <v>#DIV/0!</v>
      </c>
      <c r="S16" s="105">
        <f t="shared" si="7"/>
        <v>0.63102339396192753</v>
      </c>
      <c r="T16" s="109" t="e">
        <f t="shared" si="8"/>
        <v>#DIV/0!</v>
      </c>
    </row>
    <row r="17" spans="1:20" ht="24" customHeight="1" thickBot="1" x14ac:dyDescent="0.3">
      <c r="A17" s="117" t="s">
        <v>12</v>
      </c>
      <c r="B17" s="114"/>
      <c r="C17" s="19"/>
      <c r="D17" s="23">
        <f>D7+D12</f>
        <v>450562.91000000015</v>
      </c>
      <c r="E17" s="24">
        <f>E7+E12</f>
        <v>479702.41000000015</v>
      </c>
      <c r="F17" s="20">
        <f>F7+F12</f>
        <v>1</v>
      </c>
      <c r="G17" s="20">
        <f>G7+G12</f>
        <v>1</v>
      </c>
      <c r="H17" s="125">
        <f t="shared" si="0"/>
        <v>6.467354359017255E-2</v>
      </c>
      <c r="I17" s="128">
        <f t="shared" si="1"/>
        <v>0</v>
      </c>
      <c r="J17" s="12"/>
      <c r="K17" s="23">
        <v>82914.689000000057</v>
      </c>
      <c r="L17" s="24">
        <v>95555.57299999996</v>
      </c>
      <c r="M17" s="20">
        <f>M7+M12</f>
        <v>0.99999999999999978</v>
      </c>
      <c r="N17" s="20">
        <f>N7+N12</f>
        <v>0.99999999999999978</v>
      </c>
      <c r="O17" s="125">
        <f t="shared" si="9"/>
        <v>0.15245650864106713</v>
      </c>
      <c r="P17" s="128">
        <f t="shared" si="10"/>
        <v>0</v>
      </c>
      <c r="Q17" s="8"/>
      <c r="R17" s="35">
        <f t="shared" si="6"/>
        <v>1.8402466594509528</v>
      </c>
      <c r="S17" s="105">
        <f t="shared" si="7"/>
        <v>1.9919760878416251</v>
      </c>
      <c r="T17" s="79">
        <f t="shared" si="8"/>
        <v>8.2450593028622343E-2</v>
      </c>
    </row>
    <row r="18" spans="1:20" s="9" customFormat="1" ht="24" customHeight="1" x14ac:dyDescent="0.25">
      <c r="A18" s="118" t="s">
        <v>49</v>
      </c>
      <c r="B18" s="5"/>
      <c r="C18" s="1"/>
      <c r="D18" s="25">
        <f t="shared" ref="D18:E21" si="13">D8+D13</f>
        <v>309970.31000000017</v>
      </c>
      <c r="E18" s="26">
        <f t="shared" si="13"/>
        <v>341478.94000000018</v>
      </c>
      <c r="F18" s="74">
        <f>D18/D17</f>
        <v>0.68796233138675367</v>
      </c>
      <c r="G18" s="74">
        <f>E18/E17</f>
        <v>0.7118557940953435</v>
      </c>
      <c r="H18" s="126">
        <f t="shared" si="0"/>
        <v>0.1016504774279833</v>
      </c>
      <c r="I18" s="129">
        <f t="shared" si="1"/>
        <v>3.4730771756684417E-2</v>
      </c>
      <c r="J18" s="5"/>
      <c r="K18" s="25">
        <f t="shared" ref="K18:L21" si="14">K8+K13</f>
        <v>73192.069000000047</v>
      </c>
      <c r="L18" s="26">
        <f t="shared" si="14"/>
        <v>84773.411999999953</v>
      </c>
      <c r="M18" s="74">
        <f>K18/K17</f>
        <v>0.8827394745459396</v>
      </c>
      <c r="N18" s="74">
        <f>L18/L17</f>
        <v>0.88716345199457902</v>
      </c>
      <c r="O18" s="126">
        <f t="shared" si="9"/>
        <v>0.15823221229064993</v>
      </c>
      <c r="P18" s="129">
        <f t="shared" si="10"/>
        <v>5.0116456510739104E-3</v>
      </c>
      <c r="Q18" s="72"/>
      <c r="R18" s="145">
        <f t="shared" si="6"/>
        <v>2.3612606317037268</v>
      </c>
      <c r="S18" s="146">
        <f t="shared" si="7"/>
        <v>2.4825370489904857</v>
      </c>
      <c r="T18" s="147">
        <f t="shared" si="8"/>
        <v>5.1360877176550378E-2</v>
      </c>
    </row>
    <row r="19" spans="1:20" s="9" customFormat="1" ht="24" customHeight="1" x14ac:dyDescent="0.25">
      <c r="A19" s="122" t="s">
        <v>48</v>
      </c>
      <c r="B19" s="115"/>
      <c r="C19" s="116"/>
      <c r="D19" s="123">
        <f t="shared" si="13"/>
        <v>140593</v>
      </c>
      <c r="E19" s="124">
        <f t="shared" si="13"/>
        <v>138223.47000000003</v>
      </c>
      <c r="F19" s="71">
        <f>D19/D17</f>
        <v>0.31203855639160344</v>
      </c>
      <c r="G19" s="71">
        <f>E19/E17</f>
        <v>0.28814420590465656</v>
      </c>
      <c r="H19" s="127">
        <f t="shared" si="0"/>
        <v>-1.6853826292916218E-2</v>
      </c>
      <c r="I19" s="130">
        <f t="shared" si="1"/>
        <v>-7.657499369071509E-2</v>
      </c>
      <c r="J19" s="5"/>
      <c r="K19" s="123">
        <f t="shared" si="14"/>
        <v>9723</v>
      </c>
      <c r="L19" s="124">
        <f t="shared" si="14"/>
        <v>10782.160999999998</v>
      </c>
      <c r="M19" s="71">
        <f>K19/K17</f>
        <v>0.11726510847794404</v>
      </c>
      <c r="N19" s="71">
        <f>L19/L17</f>
        <v>0.11283654800542092</v>
      </c>
      <c r="O19" s="127">
        <f t="shared" si="9"/>
        <v>0.10893355960094603</v>
      </c>
      <c r="P19" s="130">
        <f t="shared" si="10"/>
        <v>-3.7765372240763907E-2</v>
      </c>
      <c r="Q19" s="72"/>
      <c r="R19" s="69">
        <f t="shared" si="6"/>
        <v>0.69157070408910826</v>
      </c>
      <c r="S19" s="70">
        <f t="shared" si="7"/>
        <v>0.78005283762591082</v>
      </c>
      <c r="T19" s="80">
        <f t="shared" si="8"/>
        <v>0.12794372724817119</v>
      </c>
    </row>
    <row r="20" spans="1:20" ht="24" customHeight="1" x14ac:dyDescent="0.25">
      <c r="A20" s="73"/>
      <c r="B20" s="119" t="s">
        <v>47</v>
      </c>
      <c r="C20" s="1"/>
      <c r="D20" s="25">
        <f t="shared" si="13"/>
        <v>0</v>
      </c>
      <c r="E20" s="26">
        <f t="shared" si="13"/>
        <v>70860.58</v>
      </c>
      <c r="F20" s="4">
        <f>D20/D19</f>
        <v>0</v>
      </c>
      <c r="G20" s="4">
        <f>E20/E19</f>
        <v>0.51265230137834039</v>
      </c>
      <c r="H20" s="131" t="e">
        <f t="shared" ref="H20:H21" si="15">(E20-D20)/D20</f>
        <v>#DIV/0!</v>
      </c>
      <c r="I20" s="132" t="e">
        <f t="shared" ref="I20:I21" si="16">(G20-F20)/F20</f>
        <v>#DIV/0!</v>
      </c>
      <c r="J20" s="1"/>
      <c r="K20" s="25">
        <f t="shared" si="14"/>
        <v>0</v>
      </c>
      <c r="L20" s="26">
        <f t="shared" si="14"/>
        <v>6469.7019999999993</v>
      </c>
      <c r="M20" s="4">
        <f>K20/K19</f>
        <v>0</v>
      </c>
      <c r="N20" s="4">
        <f>L20/L19</f>
        <v>0.60003759914176757</v>
      </c>
      <c r="O20" s="131" t="e">
        <f t="shared" si="9"/>
        <v>#DIV/0!</v>
      </c>
      <c r="P20" s="132" t="e">
        <f t="shared" si="10"/>
        <v>#DIV/0!</v>
      </c>
      <c r="Q20" s="8"/>
      <c r="R20" s="133" t="e">
        <f t="shared" si="6"/>
        <v>#DIV/0!</v>
      </c>
      <c r="S20" s="134">
        <f t="shared" si="7"/>
        <v>0.9130184934980774</v>
      </c>
      <c r="T20" s="135" t="e">
        <f t="shared" si="8"/>
        <v>#DIV/0!</v>
      </c>
    </row>
    <row r="21" spans="1:20" ht="24" customHeight="1" thickBot="1" x14ac:dyDescent="0.3">
      <c r="A21" s="120"/>
      <c r="B21" s="121" t="s">
        <v>50</v>
      </c>
      <c r="C21" s="16"/>
      <c r="D21" s="28">
        <f t="shared" si="13"/>
        <v>0</v>
      </c>
      <c r="E21" s="29">
        <f t="shared" si="13"/>
        <v>67362.890000000014</v>
      </c>
      <c r="F21" s="17">
        <f>D21/D19</f>
        <v>0</v>
      </c>
      <c r="G21" s="17">
        <f>E21/E19</f>
        <v>0.48734769862165955</v>
      </c>
      <c r="H21" s="140" t="e">
        <f t="shared" si="15"/>
        <v>#DIV/0!</v>
      </c>
      <c r="I21" s="141" t="e">
        <f t="shared" si="16"/>
        <v>#DIV/0!</v>
      </c>
      <c r="J21" s="1"/>
      <c r="K21" s="28">
        <f t="shared" si="14"/>
        <v>0</v>
      </c>
      <c r="L21" s="29">
        <f t="shared" si="14"/>
        <v>4312.458999999998</v>
      </c>
      <c r="M21" s="17">
        <f>K21/K19</f>
        <v>0</v>
      </c>
      <c r="N21" s="17">
        <f>L21/L19</f>
        <v>0.39996240085823231</v>
      </c>
      <c r="O21" s="140" t="e">
        <f t="shared" si="9"/>
        <v>#DIV/0!</v>
      </c>
      <c r="P21" s="141" t="e">
        <f t="shared" si="10"/>
        <v>#DIV/0!</v>
      </c>
      <c r="Q21" s="8"/>
      <c r="R21" s="108" t="e">
        <f t="shared" si="6"/>
        <v>#DIV/0!</v>
      </c>
      <c r="S21" s="105">
        <f t="shared" si="7"/>
        <v>0.64018319285291903</v>
      </c>
      <c r="T21" s="109" t="e">
        <f t="shared" si="8"/>
        <v>#DIV/0!</v>
      </c>
    </row>
    <row r="22" spans="1:20" ht="24" customHeight="1" thickBot="1" x14ac:dyDescent="0.3">
      <c r="J22" s="12"/>
      <c r="Q22"/>
    </row>
    <row r="23" spans="1:20" s="68" customFormat="1" ht="15" customHeight="1" x14ac:dyDescent="0.25">
      <c r="A23" s="388" t="s">
        <v>2</v>
      </c>
      <c r="B23" s="410"/>
      <c r="C23" s="410"/>
      <c r="D23" s="419" t="s">
        <v>1</v>
      </c>
      <c r="E23" s="409"/>
      <c r="F23" s="408" t="s">
        <v>13</v>
      </c>
      <c r="G23" s="408"/>
      <c r="H23" s="431" t="s">
        <v>37</v>
      </c>
      <c r="I23" s="409"/>
      <c r="J23" s="1"/>
      <c r="K23" s="419" t="s">
        <v>20</v>
      </c>
      <c r="L23" s="409"/>
      <c r="M23" s="408" t="s">
        <v>13</v>
      </c>
      <c r="N23" s="408"/>
      <c r="O23" s="431" t="s">
        <v>37</v>
      </c>
      <c r="P23" s="409"/>
      <c r="Q23" s="8"/>
      <c r="R23" s="419" t="s">
        <v>23</v>
      </c>
      <c r="S23" s="408"/>
      <c r="T23" s="139" t="s">
        <v>0</v>
      </c>
    </row>
    <row r="24" spans="1:20" s="9" customFormat="1" ht="15" customHeight="1" x14ac:dyDescent="0.25">
      <c r="A24" s="411"/>
      <c r="B24" s="412"/>
      <c r="C24" s="412"/>
      <c r="D24" s="432" t="s">
        <v>45</v>
      </c>
      <c r="E24" s="433"/>
      <c r="F24" s="434" t="str">
        <f>D24</f>
        <v>jan - mar</v>
      </c>
      <c r="G24" s="434"/>
      <c r="H24" s="432" t="str">
        <f>F24</f>
        <v>jan - mar</v>
      </c>
      <c r="I24" s="433"/>
      <c r="J24" s="1"/>
      <c r="K24" s="432" t="str">
        <f>D24</f>
        <v>jan - mar</v>
      </c>
      <c r="L24" s="433"/>
      <c r="M24" s="434" t="str">
        <f>D24</f>
        <v>jan - mar</v>
      </c>
      <c r="N24" s="434"/>
      <c r="O24" s="432" t="str">
        <f>D24</f>
        <v>jan - mar</v>
      </c>
      <c r="P24" s="433"/>
      <c r="Q24" s="8"/>
      <c r="R24" s="432" t="str">
        <f>D24</f>
        <v>jan - mar</v>
      </c>
      <c r="S24" s="434"/>
      <c r="T24" s="137" t="s">
        <v>38</v>
      </c>
    </row>
    <row r="25" spans="1:20" ht="15.75" customHeight="1" thickBot="1" x14ac:dyDescent="0.3">
      <c r="A25" s="411"/>
      <c r="B25" s="412"/>
      <c r="C25" s="412"/>
      <c r="D25" s="136">
        <v>2016</v>
      </c>
      <c r="E25" s="137">
        <v>2017</v>
      </c>
      <c r="F25" s="138">
        <f>D25</f>
        <v>2016</v>
      </c>
      <c r="G25" s="138">
        <f>E25</f>
        <v>2017</v>
      </c>
      <c r="H25" s="136" t="s">
        <v>1</v>
      </c>
      <c r="I25" s="137" t="s">
        <v>15</v>
      </c>
      <c r="J25" s="1"/>
      <c r="K25" s="136">
        <f>D25</f>
        <v>2016</v>
      </c>
      <c r="L25" s="137">
        <f>E25</f>
        <v>2017</v>
      </c>
      <c r="M25" s="138">
        <f>F25</f>
        <v>2016</v>
      </c>
      <c r="N25" s="137">
        <f>G25</f>
        <v>2017</v>
      </c>
      <c r="O25" s="138">
        <v>1000</v>
      </c>
      <c r="P25" s="137" t="s">
        <v>15</v>
      </c>
      <c r="Q25" s="8"/>
      <c r="R25" s="136">
        <f>D25</f>
        <v>2016</v>
      </c>
      <c r="S25" s="138">
        <f>E25</f>
        <v>2017</v>
      </c>
      <c r="T25" s="137" t="s">
        <v>24</v>
      </c>
    </row>
    <row r="26" spans="1:20" ht="24" customHeight="1" thickBot="1" x14ac:dyDescent="0.3">
      <c r="A26" s="117" t="s">
        <v>30</v>
      </c>
      <c r="B26" s="114"/>
      <c r="C26" s="19"/>
      <c r="D26" s="23"/>
      <c r="E26" s="24"/>
      <c r="F26" s="20" t="e">
        <f>D26/D36</f>
        <v>#DIV/0!</v>
      </c>
      <c r="G26" s="20" t="e">
        <f>E26/E36</f>
        <v>#DIV/0!</v>
      </c>
      <c r="H26" s="125" t="e">
        <f t="shared" ref="H26:H40" si="17">(E26-D26)/D26</f>
        <v>#DIV/0!</v>
      </c>
      <c r="I26" s="128" t="e">
        <f t="shared" ref="I26:I40" si="18">(G26-F26)/F26</f>
        <v>#DIV/0!</v>
      </c>
      <c r="J26" s="12"/>
      <c r="K26" s="23"/>
      <c r="L26" s="24"/>
      <c r="M26" s="20">
        <f>K26/K36</f>
        <v>0</v>
      </c>
      <c r="N26" s="20">
        <f>L26/L36</f>
        <v>0</v>
      </c>
      <c r="O26" s="125" t="e">
        <f t="shared" ref="O26:O40" si="19">(L26-K26)/K26</f>
        <v>#DIV/0!</v>
      </c>
      <c r="P26" s="128" t="e">
        <f t="shared" ref="P26:P40" si="20">(N26-M26)/M26</f>
        <v>#DIV/0!</v>
      </c>
      <c r="Q26" s="67"/>
      <c r="R26" s="35" t="e">
        <f>(K26/D26)*10</f>
        <v>#DIV/0!</v>
      </c>
      <c r="S26" s="105" t="e">
        <f>(L26/E26)*10</f>
        <v>#DIV/0!</v>
      </c>
      <c r="T26" s="79" t="e">
        <f>(S26-R26)/R26</f>
        <v>#DIV/0!</v>
      </c>
    </row>
    <row r="27" spans="1:20" ht="24" customHeight="1" x14ac:dyDescent="0.25">
      <c r="A27" s="118" t="s">
        <v>49</v>
      </c>
      <c r="B27" s="5"/>
      <c r="C27" s="1"/>
      <c r="D27" s="25"/>
      <c r="E27" s="26"/>
      <c r="F27" s="74" t="e">
        <f>D27/D26</f>
        <v>#DIV/0!</v>
      </c>
      <c r="G27" s="74" t="e">
        <f>E27/E26</f>
        <v>#DIV/0!</v>
      </c>
      <c r="H27" s="126" t="e">
        <f t="shared" si="17"/>
        <v>#DIV/0!</v>
      </c>
      <c r="I27" s="129" t="e">
        <f t="shared" si="18"/>
        <v>#DIV/0!</v>
      </c>
      <c r="J27" s="5"/>
      <c r="K27" s="25"/>
      <c r="L27" s="26"/>
      <c r="M27" s="74" t="e">
        <f>K27/K26</f>
        <v>#DIV/0!</v>
      </c>
      <c r="N27" s="74" t="e">
        <f>L27/L26</f>
        <v>#DIV/0!</v>
      </c>
      <c r="O27" s="126" t="e">
        <f t="shared" si="19"/>
        <v>#DIV/0!</v>
      </c>
      <c r="P27" s="129" t="e">
        <f t="shared" si="20"/>
        <v>#DIV/0!</v>
      </c>
      <c r="Q27" s="72"/>
      <c r="R27" s="38" t="e">
        <f t="shared" ref="R27:R40" si="21">(K27/D27)*10</f>
        <v>#DIV/0!</v>
      </c>
      <c r="S27" s="39" t="e">
        <f t="shared" ref="S27:S40" si="22">(L27/E27)*10</f>
        <v>#DIV/0!</v>
      </c>
      <c r="T27" s="78" t="e">
        <f t="shared" ref="T27:T40" si="23">(S27-R27)/R27</f>
        <v>#DIV/0!</v>
      </c>
    </row>
    <row r="28" spans="1:20" ht="24" customHeight="1" x14ac:dyDescent="0.25">
      <c r="A28" s="122" t="s">
        <v>48</v>
      </c>
      <c r="B28" s="115"/>
      <c r="C28" s="116"/>
      <c r="D28" s="123"/>
      <c r="E28" s="124">
        <f>E29+E30</f>
        <v>0</v>
      </c>
      <c r="F28" s="71" t="e">
        <f>D28/D26</f>
        <v>#DIV/0!</v>
      </c>
      <c r="G28" s="71" t="e">
        <f>E28/E26</f>
        <v>#DIV/0!</v>
      </c>
      <c r="H28" s="127" t="e">
        <f t="shared" si="17"/>
        <v>#DIV/0!</v>
      </c>
      <c r="I28" s="130" t="e">
        <f t="shared" si="18"/>
        <v>#DIV/0!</v>
      </c>
      <c r="J28" s="5"/>
      <c r="K28" s="123"/>
      <c r="L28" s="124">
        <f>L29+L30</f>
        <v>0</v>
      </c>
      <c r="M28" s="71" t="e">
        <f>K28/K26</f>
        <v>#DIV/0!</v>
      </c>
      <c r="N28" s="71" t="e">
        <f>L28/L26</f>
        <v>#DIV/0!</v>
      </c>
      <c r="O28" s="127" t="e">
        <f t="shared" si="19"/>
        <v>#DIV/0!</v>
      </c>
      <c r="P28" s="130" t="e">
        <f t="shared" si="20"/>
        <v>#DIV/0!</v>
      </c>
      <c r="Q28" s="72"/>
      <c r="R28" s="106" t="e">
        <f t="shared" si="21"/>
        <v>#DIV/0!</v>
      </c>
      <c r="S28" s="107" t="e">
        <f t="shared" si="22"/>
        <v>#DIV/0!</v>
      </c>
      <c r="T28" s="80" t="e">
        <f t="shared" si="23"/>
        <v>#DIV/0!</v>
      </c>
    </row>
    <row r="29" spans="1:20" ht="24" customHeight="1" x14ac:dyDescent="0.25">
      <c r="A29" s="73"/>
      <c r="B29" s="119" t="s">
        <v>47</v>
      </c>
      <c r="C29" s="1"/>
      <c r="D29" s="25"/>
      <c r="E29" s="26"/>
      <c r="F29" s="74"/>
      <c r="G29" s="74" t="e">
        <f>E29/E28</f>
        <v>#DIV/0!</v>
      </c>
      <c r="H29" s="131" t="e">
        <f t="shared" si="17"/>
        <v>#DIV/0!</v>
      </c>
      <c r="I29" s="132" t="e">
        <f t="shared" si="18"/>
        <v>#DIV/0!</v>
      </c>
      <c r="J29" s="5"/>
      <c r="K29" s="25"/>
      <c r="L29" s="26"/>
      <c r="M29" s="74"/>
      <c r="N29" s="74" t="e">
        <f>L29/L28</f>
        <v>#DIV/0!</v>
      </c>
      <c r="O29" s="131" t="e">
        <f t="shared" si="19"/>
        <v>#DIV/0!</v>
      </c>
      <c r="P29" s="132" t="e">
        <f t="shared" si="20"/>
        <v>#DIV/0!</v>
      </c>
      <c r="Q29" s="72"/>
      <c r="R29" s="133" t="e">
        <f t="shared" si="21"/>
        <v>#DIV/0!</v>
      </c>
      <c r="S29" s="134" t="e">
        <f t="shared" si="22"/>
        <v>#DIV/0!</v>
      </c>
      <c r="T29" s="135" t="e">
        <f t="shared" si="23"/>
        <v>#DIV/0!</v>
      </c>
    </row>
    <row r="30" spans="1:20" ht="24" customHeight="1" thickBot="1" x14ac:dyDescent="0.3">
      <c r="A30" s="73"/>
      <c r="B30" s="119" t="s">
        <v>50</v>
      </c>
      <c r="C30" s="1"/>
      <c r="D30" s="25"/>
      <c r="E30" s="26"/>
      <c r="F30" s="74" t="e">
        <f>D30/D28</f>
        <v>#DIV/0!</v>
      </c>
      <c r="G30" s="74" t="e">
        <f>E30/E28</f>
        <v>#DIV/0!</v>
      </c>
      <c r="H30" s="131" t="e">
        <f t="shared" si="17"/>
        <v>#DIV/0!</v>
      </c>
      <c r="I30" s="132" t="e">
        <f t="shared" si="18"/>
        <v>#DIV/0!</v>
      </c>
      <c r="J30" s="5"/>
      <c r="K30" s="25"/>
      <c r="L30" s="26"/>
      <c r="M30" s="74" t="e">
        <f>K30/K28</f>
        <v>#DIV/0!</v>
      </c>
      <c r="N30" s="74" t="e">
        <f>L30/L28</f>
        <v>#DIV/0!</v>
      </c>
      <c r="O30" s="131" t="e">
        <f t="shared" si="19"/>
        <v>#DIV/0!</v>
      </c>
      <c r="P30" s="132" t="e">
        <f t="shared" si="20"/>
        <v>#DIV/0!</v>
      </c>
      <c r="Q30" s="72"/>
      <c r="R30" s="108" t="e">
        <f t="shared" si="21"/>
        <v>#DIV/0!</v>
      </c>
      <c r="S30" s="105" t="e">
        <f t="shared" si="22"/>
        <v>#DIV/0!</v>
      </c>
      <c r="T30" s="109" t="e">
        <f t="shared" si="23"/>
        <v>#DIV/0!</v>
      </c>
    </row>
    <row r="31" spans="1:20" ht="24" customHeight="1" thickBot="1" x14ac:dyDescent="0.3">
      <c r="A31" s="117" t="s">
        <v>31</v>
      </c>
      <c r="B31" s="114"/>
      <c r="C31" s="19"/>
      <c r="D31" s="23"/>
      <c r="E31" s="24"/>
      <c r="F31" s="20" t="e">
        <f>D31/D36</f>
        <v>#DIV/0!</v>
      </c>
      <c r="G31" s="20" t="e">
        <f>E31/E36</f>
        <v>#DIV/0!</v>
      </c>
      <c r="H31" s="125" t="e">
        <f t="shared" si="17"/>
        <v>#DIV/0!</v>
      </c>
      <c r="I31" s="128" t="e">
        <f t="shared" si="18"/>
        <v>#DIV/0!</v>
      </c>
      <c r="J31" s="5"/>
      <c r="K31" s="23"/>
      <c r="L31" s="24"/>
      <c r="M31" s="20">
        <f>K31/K36</f>
        <v>0</v>
      </c>
      <c r="N31" s="20">
        <f>L31/L36</f>
        <v>0</v>
      </c>
      <c r="O31" s="125" t="e">
        <f t="shared" si="19"/>
        <v>#DIV/0!</v>
      </c>
      <c r="P31" s="128" t="e">
        <f t="shared" si="20"/>
        <v>#DIV/0!</v>
      </c>
      <c r="Q31" s="72"/>
      <c r="R31" s="35" t="e">
        <f t="shared" si="21"/>
        <v>#DIV/0!</v>
      </c>
      <c r="S31" s="105" t="e">
        <f t="shared" si="22"/>
        <v>#DIV/0!</v>
      </c>
      <c r="T31" s="79" t="e">
        <f t="shared" si="23"/>
        <v>#DIV/0!</v>
      </c>
    </row>
    <row r="32" spans="1:20" ht="24" customHeight="1" thickBot="1" x14ac:dyDescent="0.3">
      <c r="A32" s="118" t="s">
        <v>49</v>
      </c>
      <c r="B32" s="5"/>
      <c r="C32" s="1"/>
      <c r="D32" s="25"/>
      <c r="E32" s="26"/>
      <c r="F32" s="74" t="e">
        <f>D32/D31</f>
        <v>#DIV/0!</v>
      </c>
      <c r="G32" s="74" t="e">
        <f>E32/E31</f>
        <v>#DIV/0!</v>
      </c>
      <c r="H32" s="126" t="e">
        <f t="shared" si="17"/>
        <v>#DIV/0!</v>
      </c>
      <c r="I32" s="129" t="e">
        <f t="shared" si="18"/>
        <v>#DIV/0!</v>
      </c>
      <c r="J32" s="5"/>
      <c r="K32" s="25"/>
      <c r="L32" s="26"/>
      <c r="M32" s="74" t="e">
        <f>K32/K31</f>
        <v>#DIV/0!</v>
      </c>
      <c r="N32" s="74" t="e">
        <f>L32/L31</f>
        <v>#DIV/0!</v>
      </c>
      <c r="O32" s="126" t="e">
        <f t="shared" si="19"/>
        <v>#DIV/0!</v>
      </c>
      <c r="P32" s="129" t="e">
        <f t="shared" si="20"/>
        <v>#DIV/0!</v>
      </c>
      <c r="Q32" s="72"/>
      <c r="R32" s="35" t="e">
        <f t="shared" si="21"/>
        <v>#DIV/0!</v>
      </c>
      <c r="S32" s="105" t="e">
        <f t="shared" si="22"/>
        <v>#DIV/0!</v>
      </c>
      <c r="T32" s="79" t="e">
        <f t="shared" si="23"/>
        <v>#DIV/0!</v>
      </c>
    </row>
    <row r="33" spans="1:20" ht="24" customHeight="1" thickBot="1" x14ac:dyDescent="0.3">
      <c r="A33" s="122" t="s">
        <v>48</v>
      </c>
      <c r="B33" s="115"/>
      <c r="C33" s="116"/>
      <c r="D33" s="123"/>
      <c r="E33" s="124">
        <f>E34+E35</f>
        <v>0</v>
      </c>
      <c r="F33" s="71" t="e">
        <f>D33/D31</f>
        <v>#DIV/0!</v>
      </c>
      <c r="G33" s="71" t="e">
        <f>E33/E31</f>
        <v>#DIV/0!</v>
      </c>
      <c r="H33" s="127" t="e">
        <f t="shared" si="17"/>
        <v>#DIV/0!</v>
      </c>
      <c r="I33" s="130" t="e">
        <f t="shared" si="18"/>
        <v>#DIV/0!</v>
      </c>
      <c r="J33" s="5"/>
      <c r="K33" s="123"/>
      <c r="L33" s="124">
        <f>L34+L35</f>
        <v>0</v>
      </c>
      <c r="M33" s="71" t="e">
        <f>K33/K31</f>
        <v>#DIV/0!</v>
      </c>
      <c r="N33" s="71" t="e">
        <f>L33/L31</f>
        <v>#DIV/0!</v>
      </c>
      <c r="O33" s="127" t="e">
        <f t="shared" si="19"/>
        <v>#DIV/0!</v>
      </c>
      <c r="P33" s="130" t="e">
        <f t="shared" si="20"/>
        <v>#DIV/0!</v>
      </c>
      <c r="Q33" s="72"/>
      <c r="R33" s="35" t="e">
        <f t="shared" si="21"/>
        <v>#DIV/0!</v>
      </c>
      <c r="S33" s="105" t="e">
        <f t="shared" si="22"/>
        <v>#DIV/0!</v>
      </c>
      <c r="T33" s="79" t="e">
        <f t="shared" si="23"/>
        <v>#DIV/0!</v>
      </c>
    </row>
    <row r="34" spans="1:20" ht="24" customHeight="1" x14ac:dyDescent="0.25">
      <c r="A34" s="73"/>
      <c r="B34" s="119" t="s">
        <v>47</v>
      </c>
      <c r="C34" s="1"/>
      <c r="D34" s="25"/>
      <c r="E34" s="26"/>
      <c r="F34" s="4"/>
      <c r="G34" s="4" t="e">
        <f>E34/E33</f>
        <v>#DIV/0!</v>
      </c>
      <c r="H34" s="131" t="e">
        <f t="shared" si="17"/>
        <v>#DIV/0!</v>
      </c>
      <c r="I34" s="132" t="e">
        <f t="shared" si="18"/>
        <v>#DIV/0!</v>
      </c>
      <c r="J34" s="1"/>
      <c r="K34" s="25"/>
      <c r="L34" s="26"/>
      <c r="M34" s="4"/>
      <c r="N34" s="4" t="e">
        <f>L34/L33</f>
        <v>#DIV/0!</v>
      </c>
      <c r="O34" s="131" t="e">
        <f t="shared" si="19"/>
        <v>#DIV/0!</v>
      </c>
      <c r="P34" s="132" t="e">
        <f t="shared" si="20"/>
        <v>#DIV/0!</v>
      </c>
      <c r="Q34" s="8"/>
      <c r="R34" s="142" t="e">
        <f t="shared" si="21"/>
        <v>#DIV/0!</v>
      </c>
      <c r="S34" s="143" t="e">
        <f t="shared" si="22"/>
        <v>#DIV/0!</v>
      </c>
      <c r="T34" s="144" t="e">
        <f t="shared" si="23"/>
        <v>#DIV/0!</v>
      </c>
    </row>
    <row r="35" spans="1:20" ht="24" customHeight="1" thickBot="1" x14ac:dyDescent="0.3">
      <c r="A35" s="73"/>
      <c r="B35" s="119" t="s">
        <v>50</v>
      </c>
      <c r="C35" s="1"/>
      <c r="D35" s="25"/>
      <c r="E35" s="26"/>
      <c r="F35" s="4" t="e">
        <f>D35/D33</f>
        <v>#DIV/0!</v>
      </c>
      <c r="G35" s="4" t="e">
        <f>E35/E33</f>
        <v>#DIV/0!</v>
      </c>
      <c r="H35" s="131" t="e">
        <f t="shared" si="17"/>
        <v>#DIV/0!</v>
      </c>
      <c r="I35" s="132" t="e">
        <f t="shared" si="18"/>
        <v>#DIV/0!</v>
      </c>
      <c r="J35" s="1"/>
      <c r="K35" s="25"/>
      <c r="L35" s="26"/>
      <c r="M35" s="4" t="e">
        <f>K35/K33</f>
        <v>#DIV/0!</v>
      </c>
      <c r="N35" s="4" t="e">
        <f>L35/L33</f>
        <v>#DIV/0!</v>
      </c>
      <c r="O35" s="131" t="e">
        <f t="shared" si="19"/>
        <v>#DIV/0!</v>
      </c>
      <c r="P35" s="132" t="e">
        <f t="shared" si="20"/>
        <v>#DIV/0!</v>
      </c>
      <c r="Q35" s="8"/>
      <c r="R35" s="108" t="e">
        <f t="shared" si="21"/>
        <v>#DIV/0!</v>
      </c>
      <c r="S35" s="105" t="e">
        <f t="shared" si="22"/>
        <v>#DIV/0!</v>
      </c>
      <c r="T35" s="109" t="e">
        <f t="shared" si="23"/>
        <v>#DIV/0!</v>
      </c>
    </row>
    <row r="36" spans="1:20" ht="24" customHeight="1" thickBot="1" x14ac:dyDescent="0.3">
      <c r="A36" s="117" t="s">
        <v>12</v>
      </c>
      <c r="B36" s="114"/>
      <c r="C36" s="19"/>
      <c r="D36" s="23">
        <f>D26+D31</f>
        <v>0</v>
      </c>
      <c r="E36" s="24">
        <f>E26+E31</f>
        <v>0</v>
      </c>
      <c r="F36" s="20" t="e">
        <f>F26+F31</f>
        <v>#DIV/0!</v>
      </c>
      <c r="G36" s="20" t="e">
        <f>G26+G31</f>
        <v>#DIV/0!</v>
      </c>
      <c r="H36" s="125" t="e">
        <f t="shared" si="17"/>
        <v>#DIV/0!</v>
      </c>
      <c r="I36" s="128" t="e">
        <f t="shared" si="18"/>
        <v>#DIV/0!</v>
      </c>
      <c r="J36" s="12"/>
      <c r="K36" s="23">
        <v>82914.689000000057</v>
      </c>
      <c r="L36" s="24">
        <v>95555.57299999996</v>
      </c>
      <c r="M36" s="20">
        <f>M26+M31</f>
        <v>0</v>
      </c>
      <c r="N36" s="20">
        <f>N26+N31</f>
        <v>0</v>
      </c>
      <c r="O36" s="125">
        <f t="shared" si="19"/>
        <v>0.15245650864106713</v>
      </c>
      <c r="P36" s="128" t="e">
        <f t="shared" si="20"/>
        <v>#DIV/0!</v>
      </c>
      <c r="Q36" s="8"/>
      <c r="R36" s="35" t="e">
        <f t="shared" si="21"/>
        <v>#DIV/0!</v>
      </c>
      <c r="S36" s="105" t="e">
        <f t="shared" si="22"/>
        <v>#DIV/0!</v>
      </c>
      <c r="T36" s="79" t="e">
        <f t="shared" si="23"/>
        <v>#DIV/0!</v>
      </c>
    </row>
    <row r="37" spans="1:20" ht="24" customHeight="1" x14ac:dyDescent="0.25">
      <c r="A37" s="118" t="s">
        <v>49</v>
      </c>
      <c r="B37" s="5"/>
      <c r="C37" s="1"/>
      <c r="D37" s="25">
        <f t="shared" ref="D37:E37" si="24">D27+D32</f>
        <v>0</v>
      </c>
      <c r="E37" s="26">
        <f t="shared" si="24"/>
        <v>0</v>
      </c>
      <c r="F37" s="74" t="e">
        <f>D37/D36</f>
        <v>#DIV/0!</v>
      </c>
      <c r="G37" s="74" t="e">
        <f>E37/E36</f>
        <v>#DIV/0!</v>
      </c>
      <c r="H37" s="126" t="e">
        <f t="shared" si="17"/>
        <v>#DIV/0!</v>
      </c>
      <c r="I37" s="129" t="e">
        <f t="shared" si="18"/>
        <v>#DIV/0!</v>
      </c>
      <c r="J37" s="5"/>
      <c r="K37" s="25">
        <f t="shared" ref="K37:L37" si="25">K27+K32</f>
        <v>0</v>
      </c>
      <c r="L37" s="26">
        <f t="shared" si="25"/>
        <v>0</v>
      </c>
      <c r="M37" s="74">
        <f>K37/K36</f>
        <v>0</v>
      </c>
      <c r="N37" s="74">
        <f>L37/L36</f>
        <v>0</v>
      </c>
      <c r="O37" s="126" t="e">
        <f t="shared" si="19"/>
        <v>#DIV/0!</v>
      </c>
      <c r="P37" s="129" t="e">
        <f t="shared" si="20"/>
        <v>#DIV/0!</v>
      </c>
      <c r="Q37" s="72"/>
      <c r="R37" s="145" t="e">
        <f t="shared" si="21"/>
        <v>#DIV/0!</v>
      </c>
      <c r="S37" s="146" t="e">
        <f t="shared" si="22"/>
        <v>#DIV/0!</v>
      </c>
      <c r="T37" s="147" t="e">
        <f t="shared" si="23"/>
        <v>#DIV/0!</v>
      </c>
    </row>
    <row r="38" spans="1:20" ht="24" customHeight="1" x14ac:dyDescent="0.25">
      <c r="A38" s="122" t="s">
        <v>48</v>
      </c>
      <c r="B38" s="115"/>
      <c r="C38" s="116"/>
      <c r="D38" s="123">
        <f t="shared" ref="D38:E38" si="26">D28+D33</f>
        <v>0</v>
      </c>
      <c r="E38" s="124">
        <f t="shared" si="26"/>
        <v>0</v>
      </c>
      <c r="F38" s="71" t="e">
        <f>D38/D36</f>
        <v>#DIV/0!</v>
      </c>
      <c r="G38" s="71" t="e">
        <f>E38/E36</f>
        <v>#DIV/0!</v>
      </c>
      <c r="H38" s="127" t="e">
        <f t="shared" si="17"/>
        <v>#DIV/0!</v>
      </c>
      <c r="I38" s="130" t="e">
        <f t="shared" si="18"/>
        <v>#DIV/0!</v>
      </c>
      <c r="J38" s="5"/>
      <c r="K38" s="123">
        <f t="shared" ref="K38:L38" si="27">K28+K33</f>
        <v>0</v>
      </c>
      <c r="L38" s="124">
        <f t="shared" si="27"/>
        <v>0</v>
      </c>
      <c r="M38" s="71">
        <f>K38/K36</f>
        <v>0</v>
      </c>
      <c r="N38" s="71">
        <f>L38/L36</f>
        <v>0</v>
      </c>
      <c r="O38" s="127" t="e">
        <f t="shared" si="19"/>
        <v>#DIV/0!</v>
      </c>
      <c r="P38" s="130" t="e">
        <f t="shared" si="20"/>
        <v>#DIV/0!</v>
      </c>
      <c r="Q38" s="72"/>
      <c r="R38" s="69" t="e">
        <f t="shared" si="21"/>
        <v>#DIV/0!</v>
      </c>
      <c r="S38" s="70" t="e">
        <f t="shared" si="22"/>
        <v>#DIV/0!</v>
      </c>
      <c r="T38" s="80" t="e">
        <f t="shared" si="23"/>
        <v>#DIV/0!</v>
      </c>
    </row>
    <row r="39" spans="1:20" ht="24" customHeight="1" x14ac:dyDescent="0.25">
      <c r="A39" s="73"/>
      <c r="B39" s="119" t="s">
        <v>47</v>
      </c>
      <c r="C39" s="1"/>
      <c r="D39" s="25">
        <f t="shared" ref="D39:E39" si="28">D29+D34</f>
        <v>0</v>
      </c>
      <c r="E39" s="26">
        <f t="shared" si="28"/>
        <v>0</v>
      </c>
      <c r="F39" s="4" t="e">
        <f>D39/D38</f>
        <v>#DIV/0!</v>
      </c>
      <c r="G39" s="4" t="e">
        <f>E39/E38</f>
        <v>#DIV/0!</v>
      </c>
      <c r="H39" s="131" t="e">
        <f t="shared" si="17"/>
        <v>#DIV/0!</v>
      </c>
      <c r="I39" s="132" t="e">
        <f t="shared" si="18"/>
        <v>#DIV/0!</v>
      </c>
      <c r="J39" s="1"/>
      <c r="K39" s="25">
        <f t="shared" ref="K39:L39" si="29">K29+K34</f>
        <v>0</v>
      </c>
      <c r="L39" s="26">
        <f t="shared" si="29"/>
        <v>0</v>
      </c>
      <c r="M39" s="4" t="e">
        <f>K39/K38</f>
        <v>#DIV/0!</v>
      </c>
      <c r="N39" s="4" t="e">
        <f>L39/L38</f>
        <v>#DIV/0!</v>
      </c>
      <c r="O39" s="131" t="e">
        <f t="shared" si="19"/>
        <v>#DIV/0!</v>
      </c>
      <c r="P39" s="132" t="e">
        <f t="shared" si="20"/>
        <v>#DIV/0!</v>
      </c>
      <c r="Q39" s="8"/>
      <c r="R39" s="133" t="e">
        <f t="shared" si="21"/>
        <v>#DIV/0!</v>
      </c>
      <c r="S39" s="134" t="e">
        <f t="shared" si="22"/>
        <v>#DIV/0!</v>
      </c>
      <c r="T39" s="135" t="e">
        <f t="shared" si="23"/>
        <v>#DIV/0!</v>
      </c>
    </row>
    <row r="40" spans="1:20" ht="24" customHeight="1" thickBot="1" x14ac:dyDescent="0.3">
      <c r="A40" s="120"/>
      <c r="B40" s="121" t="s">
        <v>50</v>
      </c>
      <c r="C40" s="16"/>
      <c r="D40" s="28">
        <f t="shared" ref="D40:E40" si="30">D30+D35</f>
        <v>0</v>
      </c>
      <c r="E40" s="29">
        <f t="shared" si="30"/>
        <v>0</v>
      </c>
      <c r="F40" s="17" t="e">
        <f>D40/D38</f>
        <v>#DIV/0!</v>
      </c>
      <c r="G40" s="17" t="e">
        <f>E40/E38</f>
        <v>#DIV/0!</v>
      </c>
      <c r="H40" s="140" t="e">
        <f t="shared" si="17"/>
        <v>#DIV/0!</v>
      </c>
      <c r="I40" s="141" t="e">
        <f t="shared" si="18"/>
        <v>#DIV/0!</v>
      </c>
      <c r="J40" s="1"/>
      <c r="K40" s="28">
        <f t="shared" ref="K40:L40" si="31">K30+K35</f>
        <v>0</v>
      </c>
      <c r="L40" s="29">
        <f t="shared" si="31"/>
        <v>0</v>
      </c>
      <c r="M40" s="17" t="e">
        <f>K40/K38</f>
        <v>#DIV/0!</v>
      </c>
      <c r="N40" s="17" t="e">
        <f>L40/L38</f>
        <v>#DIV/0!</v>
      </c>
      <c r="O40" s="140" t="e">
        <f t="shared" si="19"/>
        <v>#DIV/0!</v>
      </c>
      <c r="P40" s="141" t="e">
        <f t="shared" si="20"/>
        <v>#DIV/0!</v>
      </c>
      <c r="Q40" s="8"/>
      <c r="R40" s="108" t="e">
        <f t="shared" si="21"/>
        <v>#DIV/0!</v>
      </c>
      <c r="S40" s="105" t="e">
        <f t="shared" si="22"/>
        <v>#DIV/0!</v>
      </c>
      <c r="T40" s="109" t="e">
        <f t="shared" si="23"/>
        <v>#DIV/0!</v>
      </c>
    </row>
    <row r="41" spans="1:20" ht="24.75" customHeight="1" thickBot="1" x14ac:dyDescent="0.3"/>
    <row r="42" spans="1:20" ht="15" customHeight="1" x14ac:dyDescent="0.25">
      <c r="A42" s="388" t="s">
        <v>2</v>
      </c>
      <c r="B42" s="410"/>
      <c r="C42" s="410"/>
      <c r="D42" s="419" t="s">
        <v>1</v>
      </c>
      <c r="E42" s="409"/>
      <c r="F42" s="408" t="s">
        <v>13</v>
      </c>
      <c r="G42" s="408"/>
      <c r="H42" s="431" t="s">
        <v>37</v>
      </c>
      <c r="I42" s="409"/>
      <c r="J42" s="1"/>
      <c r="K42" s="419" t="s">
        <v>20</v>
      </c>
      <c r="L42" s="409"/>
      <c r="M42" s="408" t="s">
        <v>13</v>
      </c>
      <c r="N42" s="408"/>
      <c r="O42" s="431" t="s">
        <v>37</v>
      </c>
      <c r="P42" s="409"/>
      <c r="Q42" s="8"/>
      <c r="R42" s="419" t="s">
        <v>23</v>
      </c>
      <c r="S42" s="408"/>
      <c r="T42" s="139" t="s">
        <v>0</v>
      </c>
    </row>
    <row r="43" spans="1:20" ht="15" customHeight="1" x14ac:dyDescent="0.25">
      <c r="A43" s="411"/>
      <c r="B43" s="412"/>
      <c r="C43" s="412"/>
      <c r="D43" s="432" t="s">
        <v>45</v>
      </c>
      <c r="E43" s="433"/>
      <c r="F43" s="434" t="str">
        <f>D43</f>
        <v>jan - mar</v>
      </c>
      <c r="G43" s="434"/>
      <c r="H43" s="432" t="str">
        <f>F43</f>
        <v>jan - mar</v>
      </c>
      <c r="I43" s="433"/>
      <c r="J43" s="1"/>
      <c r="K43" s="432" t="str">
        <f>D43</f>
        <v>jan - mar</v>
      </c>
      <c r="L43" s="433"/>
      <c r="M43" s="434" t="str">
        <f>D43</f>
        <v>jan - mar</v>
      </c>
      <c r="N43" s="434"/>
      <c r="O43" s="432" t="str">
        <f>D43</f>
        <v>jan - mar</v>
      </c>
      <c r="P43" s="433"/>
      <c r="Q43" s="8"/>
      <c r="R43" s="432" t="str">
        <f>D43</f>
        <v>jan - mar</v>
      </c>
      <c r="S43" s="434"/>
      <c r="T43" s="137" t="s">
        <v>38</v>
      </c>
    </row>
    <row r="44" spans="1:20" ht="15.75" customHeight="1" thickBot="1" x14ac:dyDescent="0.3">
      <c r="A44" s="411"/>
      <c r="B44" s="412"/>
      <c r="C44" s="412"/>
      <c r="D44" s="136">
        <v>2016</v>
      </c>
      <c r="E44" s="137">
        <v>2017</v>
      </c>
      <c r="F44" s="138">
        <f>D44</f>
        <v>2016</v>
      </c>
      <c r="G44" s="138">
        <f>E44</f>
        <v>2017</v>
      </c>
      <c r="H44" s="136" t="s">
        <v>1</v>
      </c>
      <c r="I44" s="137" t="s">
        <v>15</v>
      </c>
      <c r="J44" s="1"/>
      <c r="K44" s="136">
        <f>D44</f>
        <v>2016</v>
      </c>
      <c r="L44" s="137">
        <f>E44</f>
        <v>2017</v>
      </c>
      <c r="M44" s="138">
        <f>F44</f>
        <v>2016</v>
      </c>
      <c r="N44" s="137">
        <f>G44</f>
        <v>2017</v>
      </c>
      <c r="O44" s="138">
        <v>1000</v>
      </c>
      <c r="P44" s="137" t="s">
        <v>15</v>
      </c>
      <c r="Q44" s="8"/>
      <c r="R44" s="136">
        <f>D44</f>
        <v>2016</v>
      </c>
      <c r="S44" s="138">
        <f>E44</f>
        <v>2017</v>
      </c>
      <c r="T44" s="137" t="s">
        <v>24</v>
      </c>
    </row>
    <row r="45" spans="1:20" ht="24" customHeight="1" thickBot="1" x14ac:dyDescent="0.3">
      <c r="A45" s="117" t="s">
        <v>30</v>
      </c>
      <c r="B45" s="114"/>
      <c r="C45" s="19"/>
      <c r="D45" s="23"/>
      <c r="E45" s="24"/>
      <c r="F45" s="20" t="e">
        <f>D45/D55</f>
        <v>#DIV/0!</v>
      </c>
      <c r="G45" s="20" t="e">
        <f>E45/E55</f>
        <v>#DIV/0!</v>
      </c>
      <c r="H45" s="125" t="e">
        <f t="shared" ref="H45:H59" si="32">(E45-D45)/D45</f>
        <v>#DIV/0!</v>
      </c>
      <c r="I45" s="128" t="e">
        <f t="shared" ref="I45:I59" si="33">(G45-F45)/F45</f>
        <v>#DIV/0!</v>
      </c>
      <c r="J45" s="12"/>
      <c r="K45" s="23"/>
      <c r="L45" s="24"/>
      <c r="M45" s="20">
        <f>K45/K55</f>
        <v>0</v>
      </c>
      <c r="N45" s="20">
        <f>L45/L55</f>
        <v>0</v>
      </c>
      <c r="O45" s="125" t="e">
        <f t="shared" ref="O45:O59" si="34">(L45-K45)/K45</f>
        <v>#DIV/0!</v>
      </c>
      <c r="P45" s="128" t="e">
        <f t="shared" ref="P45:P59" si="35">(N45-M45)/M45</f>
        <v>#DIV/0!</v>
      </c>
      <c r="Q45" s="67"/>
      <c r="R45" s="35" t="e">
        <f>(K45/D45)*10</f>
        <v>#DIV/0!</v>
      </c>
      <c r="S45" s="105" t="e">
        <f>(L45/E45)*10</f>
        <v>#DIV/0!</v>
      </c>
      <c r="T45" s="79" t="e">
        <f>(S45-R45)/R45</f>
        <v>#DIV/0!</v>
      </c>
    </row>
    <row r="46" spans="1:20" ht="24" customHeight="1" x14ac:dyDescent="0.25">
      <c r="A46" s="118" t="s">
        <v>49</v>
      </c>
      <c r="B46" s="5"/>
      <c r="C46" s="1"/>
      <c r="D46" s="25"/>
      <c r="E46" s="26"/>
      <c r="F46" s="74" t="e">
        <f>D46/D45</f>
        <v>#DIV/0!</v>
      </c>
      <c r="G46" s="74" t="e">
        <f>E46/E45</f>
        <v>#DIV/0!</v>
      </c>
      <c r="H46" s="126" t="e">
        <f t="shared" si="32"/>
        <v>#DIV/0!</v>
      </c>
      <c r="I46" s="129" t="e">
        <f t="shared" si="33"/>
        <v>#DIV/0!</v>
      </c>
      <c r="J46" s="5"/>
      <c r="K46" s="25"/>
      <c r="L46" s="26"/>
      <c r="M46" s="74" t="e">
        <f>K46/K45</f>
        <v>#DIV/0!</v>
      </c>
      <c r="N46" s="74" t="e">
        <f>L46/L45</f>
        <v>#DIV/0!</v>
      </c>
      <c r="O46" s="126" t="e">
        <f t="shared" si="34"/>
        <v>#DIV/0!</v>
      </c>
      <c r="P46" s="129" t="e">
        <f t="shared" si="35"/>
        <v>#DIV/0!</v>
      </c>
      <c r="Q46" s="72"/>
      <c r="R46" s="38" t="e">
        <f t="shared" ref="R46:R59" si="36">(K46/D46)*10</f>
        <v>#DIV/0!</v>
      </c>
      <c r="S46" s="39" t="e">
        <f t="shared" ref="S46:S59" si="37">(L46/E46)*10</f>
        <v>#DIV/0!</v>
      </c>
      <c r="T46" s="78" t="e">
        <f t="shared" ref="T46:T59" si="38">(S46-R46)/R46</f>
        <v>#DIV/0!</v>
      </c>
    </row>
    <row r="47" spans="1:20" ht="24" customHeight="1" x14ac:dyDescent="0.25">
      <c r="A47" s="122" t="s">
        <v>48</v>
      </c>
      <c r="B47" s="115"/>
      <c r="C47" s="116"/>
      <c r="D47" s="123"/>
      <c r="E47" s="124">
        <f>E48+E49</f>
        <v>0</v>
      </c>
      <c r="F47" s="71" t="e">
        <f>D47/D45</f>
        <v>#DIV/0!</v>
      </c>
      <c r="G47" s="71" t="e">
        <f>E47/E45</f>
        <v>#DIV/0!</v>
      </c>
      <c r="H47" s="127" t="e">
        <f t="shared" si="32"/>
        <v>#DIV/0!</v>
      </c>
      <c r="I47" s="130" t="e">
        <f t="shared" si="33"/>
        <v>#DIV/0!</v>
      </c>
      <c r="J47" s="5"/>
      <c r="K47" s="123"/>
      <c r="L47" s="124">
        <f>L48+L49</f>
        <v>0</v>
      </c>
      <c r="M47" s="71" t="e">
        <f>K47/K45</f>
        <v>#DIV/0!</v>
      </c>
      <c r="N47" s="71" t="e">
        <f>L47/L45</f>
        <v>#DIV/0!</v>
      </c>
      <c r="O47" s="127" t="e">
        <f t="shared" si="34"/>
        <v>#DIV/0!</v>
      </c>
      <c r="P47" s="130" t="e">
        <f t="shared" si="35"/>
        <v>#DIV/0!</v>
      </c>
      <c r="Q47" s="72"/>
      <c r="R47" s="106" t="e">
        <f t="shared" si="36"/>
        <v>#DIV/0!</v>
      </c>
      <c r="S47" s="107" t="e">
        <f t="shared" si="37"/>
        <v>#DIV/0!</v>
      </c>
      <c r="T47" s="80" t="e">
        <f t="shared" si="38"/>
        <v>#DIV/0!</v>
      </c>
    </row>
    <row r="48" spans="1:20" ht="24" customHeight="1" x14ac:dyDescent="0.25">
      <c r="A48" s="73"/>
      <c r="B48" s="119" t="s">
        <v>47</v>
      </c>
      <c r="C48" s="1"/>
      <c r="D48" s="25"/>
      <c r="E48" s="26"/>
      <c r="F48" s="74"/>
      <c r="G48" s="74" t="e">
        <f>E48/E47</f>
        <v>#DIV/0!</v>
      </c>
      <c r="H48" s="131" t="e">
        <f t="shared" si="32"/>
        <v>#DIV/0!</v>
      </c>
      <c r="I48" s="132" t="e">
        <f t="shared" si="33"/>
        <v>#DIV/0!</v>
      </c>
      <c r="J48" s="5"/>
      <c r="K48" s="25"/>
      <c r="L48" s="26"/>
      <c r="M48" s="74"/>
      <c r="N48" s="74" t="e">
        <f>L48/L47</f>
        <v>#DIV/0!</v>
      </c>
      <c r="O48" s="131" t="e">
        <f t="shared" si="34"/>
        <v>#DIV/0!</v>
      </c>
      <c r="P48" s="132" t="e">
        <f t="shared" si="35"/>
        <v>#DIV/0!</v>
      </c>
      <c r="Q48" s="72"/>
      <c r="R48" s="133" t="e">
        <f t="shared" si="36"/>
        <v>#DIV/0!</v>
      </c>
      <c r="S48" s="134" t="e">
        <f t="shared" si="37"/>
        <v>#DIV/0!</v>
      </c>
      <c r="T48" s="135" t="e">
        <f t="shared" si="38"/>
        <v>#DIV/0!</v>
      </c>
    </row>
    <row r="49" spans="1:20" ht="24" customHeight="1" thickBot="1" x14ac:dyDescent="0.3">
      <c r="A49" s="73"/>
      <c r="B49" s="119" t="s">
        <v>50</v>
      </c>
      <c r="C49" s="1"/>
      <c r="D49" s="25"/>
      <c r="E49" s="26"/>
      <c r="F49" s="74" t="e">
        <f>D49/D47</f>
        <v>#DIV/0!</v>
      </c>
      <c r="G49" s="74" t="e">
        <f>E49/E47</f>
        <v>#DIV/0!</v>
      </c>
      <c r="H49" s="131" t="e">
        <f t="shared" si="32"/>
        <v>#DIV/0!</v>
      </c>
      <c r="I49" s="132" t="e">
        <f t="shared" si="33"/>
        <v>#DIV/0!</v>
      </c>
      <c r="J49" s="5"/>
      <c r="K49" s="25"/>
      <c r="L49" s="26"/>
      <c r="M49" s="74" t="e">
        <f>K49/K47</f>
        <v>#DIV/0!</v>
      </c>
      <c r="N49" s="74" t="e">
        <f>L49/L47</f>
        <v>#DIV/0!</v>
      </c>
      <c r="O49" s="131" t="e">
        <f t="shared" si="34"/>
        <v>#DIV/0!</v>
      </c>
      <c r="P49" s="132" t="e">
        <f t="shared" si="35"/>
        <v>#DIV/0!</v>
      </c>
      <c r="Q49" s="72"/>
      <c r="R49" s="108" t="e">
        <f t="shared" si="36"/>
        <v>#DIV/0!</v>
      </c>
      <c r="S49" s="105" t="e">
        <f t="shared" si="37"/>
        <v>#DIV/0!</v>
      </c>
      <c r="T49" s="109" t="e">
        <f t="shared" si="38"/>
        <v>#DIV/0!</v>
      </c>
    </row>
    <row r="50" spans="1:20" ht="24" customHeight="1" thickBot="1" x14ac:dyDescent="0.3">
      <c r="A50" s="117" t="s">
        <v>31</v>
      </c>
      <c r="B50" s="114"/>
      <c r="C50" s="19"/>
      <c r="D50" s="23"/>
      <c r="E50" s="24"/>
      <c r="F50" s="20" t="e">
        <f>D50/D55</f>
        <v>#DIV/0!</v>
      </c>
      <c r="G50" s="20" t="e">
        <f>E50/E55</f>
        <v>#DIV/0!</v>
      </c>
      <c r="H50" s="125" t="e">
        <f t="shared" si="32"/>
        <v>#DIV/0!</v>
      </c>
      <c r="I50" s="128" t="e">
        <f t="shared" si="33"/>
        <v>#DIV/0!</v>
      </c>
      <c r="J50" s="5"/>
      <c r="K50" s="23"/>
      <c r="L50" s="24"/>
      <c r="M50" s="20">
        <f>K50/K55</f>
        <v>0</v>
      </c>
      <c r="N50" s="20">
        <f>L50/L55</f>
        <v>0</v>
      </c>
      <c r="O50" s="125" t="e">
        <f t="shared" si="34"/>
        <v>#DIV/0!</v>
      </c>
      <c r="P50" s="128" t="e">
        <f t="shared" si="35"/>
        <v>#DIV/0!</v>
      </c>
      <c r="Q50" s="72"/>
      <c r="R50" s="35" t="e">
        <f t="shared" si="36"/>
        <v>#DIV/0!</v>
      </c>
      <c r="S50" s="105" t="e">
        <f t="shared" si="37"/>
        <v>#DIV/0!</v>
      </c>
      <c r="T50" s="79" t="e">
        <f t="shared" si="38"/>
        <v>#DIV/0!</v>
      </c>
    </row>
    <row r="51" spans="1:20" ht="24" customHeight="1" thickBot="1" x14ac:dyDescent="0.3">
      <c r="A51" s="118" t="s">
        <v>49</v>
      </c>
      <c r="B51" s="5"/>
      <c r="C51" s="1"/>
      <c r="D51" s="25"/>
      <c r="E51" s="26"/>
      <c r="F51" s="74" t="e">
        <f>D51/D50</f>
        <v>#DIV/0!</v>
      </c>
      <c r="G51" s="74" t="e">
        <f>E51/E50</f>
        <v>#DIV/0!</v>
      </c>
      <c r="H51" s="126" t="e">
        <f t="shared" si="32"/>
        <v>#DIV/0!</v>
      </c>
      <c r="I51" s="129" t="e">
        <f t="shared" si="33"/>
        <v>#DIV/0!</v>
      </c>
      <c r="J51" s="5"/>
      <c r="K51" s="25"/>
      <c r="L51" s="26"/>
      <c r="M51" s="74" t="e">
        <f>K51/K50</f>
        <v>#DIV/0!</v>
      </c>
      <c r="N51" s="74" t="e">
        <f>L51/L50</f>
        <v>#DIV/0!</v>
      </c>
      <c r="O51" s="126" t="e">
        <f t="shared" si="34"/>
        <v>#DIV/0!</v>
      </c>
      <c r="P51" s="129" t="e">
        <f t="shared" si="35"/>
        <v>#DIV/0!</v>
      </c>
      <c r="Q51" s="72"/>
      <c r="R51" s="35" t="e">
        <f t="shared" si="36"/>
        <v>#DIV/0!</v>
      </c>
      <c r="S51" s="105" t="e">
        <f t="shared" si="37"/>
        <v>#DIV/0!</v>
      </c>
      <c r="T51" s="79" t="e">
        <f t="shared" si="38"/>
        <v>#DIV/0!</v>
      </c>
    </row>
    <row r="52" spans="1:20" ht="24" customHeight="1" thickBot="1" x14ac:dyDescent="0.3">
      <c r="A52" s="122" t="s">
        <v>48</v>
      </c>
      <c r="B52" s="115"/>
      <c r="C52" s="116"/>
      <c r="D52" s="123"/>
      <c r="E52" s="124">
        <f>E53+E54</f>
        <v>0</v>
      </c>
      <c r="F52" s="71" t="e">
        <f>D52/D50</f>
        <v>#DIV/0!</v>
      </c>
      <c r="G52" s="71" t="e">
        <f>E52/E50</f>
        <v>#DIV/0!</v>
      </c>
      <c r="H52" s="127" t="e">
        <f t="shared" si="32"/>
        <v>#DIV/0!</v>
      </c>
      <c r="I52" s="130" t="e">
        <f t="shared" si="33"/>
        <v>#DIV/0!</v>
      </c>
      <c r="J52" s="5"/>
      <c r="K52" s="123"/>
      <c r="L52" s="124">
        <f>L53+L54</f>
        <v>0</v>
      </c>
      <c r="M52" s="71" t="e">
        <f>K52/K50</f>
        <v>#DIV/0!</v>
      </c>
      <c r="N52" s="71" t="e">
        <f>L52/L50</f>
        <v>#DIV/0!</v>
      </c>
      <c r="O52" s="127" t="e">
        <f t="shared" si="34"/>
        <v>#DIV/0!</v>
      </c>
      <c r="P52" s="130" t="e">
        <f t="shared" si="35"/>
        <v>#DIV/0!</v>
      </c>
      <c r="Q52" s="72"/>
      <c r="R52" s="35" t="e">
        <f t="shared" si="36"/>
        <v>#DIV/0!</v>
      </c>
      <c r="S52" s="105" t="e">
        <f t="shared" si="37"/>
        <v>#DIV/0!</v>
      </c>
      <c r="T52" s="79" t="e">
        <f t="shared" si="38"/>
        <v>#DIV/0!</v>
      </c>
    </row>
    <row r="53" spans="1:20" ht="24" customHeight="1" x14ac:dyDescent="0.25">
      <c r="A53" s="73"/>
      <c r="B53" s="119" t="s">
        <v>47</v>
      </c>
      <c r="C53" s="1"/>
      <c r="D53" s="25"/>
      <c r="E53" s="26"/>
      <c r="F53" s="4"/>
      <c r="G53" s="4" t="e">
        <f>E53/E52</f>
        <v>#DIV/0!</v>
      </c>
      <c r="H53" s="131" t="e">
        <f t="shared" si="32"/>
        <v>#DIV/0!</v>
      </c>
      <c r="I53" s="132" t="e">
        <f t="shared" si="33"/>
        <v>#DIV/0!</v>
      </c>
      <c r="J53" s="1"/>
      <c r="K53" s="25"/>
      <c r="L53" s="26"/>
      <c r="M53" s="4"/>
      <c r="N53" s="4" t="e">
        <f>L53/L52</f>
        <v>#DIV/0!</v>
      </c>
      <c r="O53" s="131" t="e">
        <f t="shared" si="34"/>
        <v>#DIV/0!</v>
      </c>
      <c r="P53" s="132" t="e">
        <f t="shared" si="35"/>
        <v>#DIV/0!</v>
      </c>
      <c r="Q53" s="8"/>
      <c r="R53" s="142" t="e">
        <f t="shared" si="36"/>
        <v>#DIV/0!</v>
      </c>
      <c r="S53" s="143" t="e">
        <f t="shared" si="37"/>
        <v>#DIV/0!</v>
      </c>
      <c r="T53" s="144" t="e">
        <f t="shared" si="38"/>
        <v>#DIV/0!</v>
      </c>
    </row>
    <row r="54" spans="1:20" ht="24" customHeight="1" thickBot="1" x14ac:dyDescent="0.3">
      <c r="A54" s="73"/>
      <c r="B54" s="119" t="s">
        <v>50</v>
      </c>
      <c r="C54" s="1"/>
      <c r="D54" s="25"/>
      <c r="E54" s="26"/>
      <c r="F54" s="4" t="e">
        <f>D54/D52</f>
        <v>#DIV/0!</v>
      </c>
      <c r="G54" s="4" t="e">
        <f>E54/E52</f>
        <v>#DIV/0!</v>
      </c>
      <c r="H54" s="131" t="e">
        <f t="shared" si="32"/>
        <v>#DIV/0!</v>
      </c>
      <c r="I54" s="132" t="e">
        <f t="shared" si="33"/>
        <v>#DIV/0!</v>
      </c>
      <c r="J54" s="1"/>
      <c r="K54" s="25"/>
      <c r="L54" s="26"/>
      <c r="M54" s="4" t="e">
        <f>K54/K52</f>
        <v>#DIV/0!</v>
      </c>
      <c r="N54" s="4" t="e">
        <f>L54/L52</f>
        <v>#DIV/0!</v>
      </c>
      <c r="O54" s="131" t="e">
        <f t="shared" si="34"/>
        <v>#DIV/0!</v>
      </c>
      <c r="P54" s="132" t="e">
        <f t="shared" si="35"/>
        <v>#DIV/0!</v>
      </c>
      <c r="Q54" s="8"/>
      <c r="R54" s="108" t="e">
        <f t="shared" si="36"/>
        <v>#DIV/0!</v>
      </c>
      <c r="S54" s="105" t="e">
        <f t="shared" si="37"/>
        <v>#DIV/0!</v>
      </c>
      <c r="T54" s="109" t="e">
        <f t="shared" si="38"/>
        <v>#DIV/0!</v>
      </c>
    </row>
    <row r="55" spans="1:20" ht="24" customHeight="1" thickBot="1" x14ac:dyDescent="0.3">
      <c r="A55" s="117" t="s">
        <v>12</v>
      </c>
      <c r="B55" s="114"/>
      <c r="C55" s="19"/>
      <c r="D55" s="23">
        <f>D45+D50</f>
        <v>0</v>
      </c>
      <c r="E55" s="24">
        <f>E45+E50</f>
        <v>0</v>
      </c>
      <c r="F55" s="20" t="e">
        <f>F45+F50</f>
        <v>#DIV/0!</v>
      </c>
      <c r="G55" s="20" t="e">
        <f>G45+G50</f>
        <v>#DIV/0!</v>
      </c>
      <c r="H55" s="125" t="e">
        <f t="shared" si="32"/>
        <v>#DIV/0!</v>
      </c>
      <c r="I55" s="128" t="e">
        <f t="shared" si="33"/>
        <v>#DIV/0!</v>
      </c>
      <c r="J55" s="12"/>
      <c r="K55" s="23">
        <v>82914.689000000057</v>
      </c>
      <c r="L55" s="24">
        <v>95555.57299999996</v>
      </c>
      <c r="M55" s="20">
        <f>M45+M50</f>
        <v>0</v>
      </c>
      <c r="N55" s="20">
        <f>N45+N50</f>
        <v>0</v>
      </c>
      <c r="O55" s="125">
        <f t="shared" si="34"/>
        <v>0.15245650864106713</v>
      </c>
      <c r="P55" s="128" t="e">
        <f t="shared" si="35"/>
        <v>#DIV/0!</v>
      </c>
      <c r="Q55" s="8"/>
      <c r="R55" s="35" t="e">
        <f t="shared" si="36"/>
        <v>#DIV/0!</v>
      </c>
      <c r="S55" s="105" t="e">
        <f t="shared" si="37"/>
        <v>#DIV/0!</v>
      </c>
      <c r="T55" s="79" t="e">
        <f t="shared" si="38"/>
        <v>#DIV/0!</v>
      </c>
    </row>
    <row r="56" spans="1:20" ht="24" customHeight="1" x14ac:dyDescent="0.25">
      <c r="A56" s="118" t="s">
        <v>49</v>
      </c>
      <c r="B56" s="5"/>
      <c r="C56" s="1"/>
      <c r="D56" s="25">
        <f t="shared" ref="D56:E56" si="39">D46+D51</f>
        <v>0</v>
      </c>
      <c r="E56" s="26">
        <f t="shared" si="39"/>
        <v>0</v>
      </c>
      <c r="F56" s="74" t="e">
        <f>D56/D55</f>
        <v>#DIV/0!</v>
      </c>
      <c r="G56" s="74" t="e">
        <f>E56/E55</f>
        <v>#DIV/0!</v>
      </c>
      <c r="H56" s="126" t="e">
        <f t="shared" si="32"/>
        <v>#DIV/0!</v>
      </c>
      <c r="I56" s="129" t="e">
        <f t="shared" si="33"/>
        <v>#DIV/0!</v>
      </c>
      <c r="J56" s="5"/>
      <c r="K56" s="25">
        <f t="shared" ref="K56:L56" si="40">K46+K51</f>
        <v>0</v>
      </c>
      <c r="L56" s="26">
        <f t="shared" si="40"/>
        <v>0</v>
      </c>
      <c r="M56" s="74">
        <f>K56/K55</f>
        <v>0</v>
      </c>
      <c r="N56" s="74">
        <f>L56/L55</f>
        <v>0</v>
      </c>
      <c r="O56" s="126" t="e">
        <f t="shared" si="34"/>
        <v>#DIV/0!</v>
      </c>
      <c r="P56" s="129" t="e">
        <f t="shared" si="35"/>
        <v>#DIV/0!</v>
      </c>
      <c r="Q56" s="72"/>
      <c r="R56" s="145" t="e">
        <f t="shared" si="36"/>
        <v>#DIV/0!</v>
      </c>
      <c r="S56" s="146" t="e">
        <f t="shared" si="37"/>
        <v>#DIV/0!</v>
      </c>
      <c r="T56" s="147" t="e">
        <f t="shared" si="38"/>
        <v>#DIV/0!</v>
      </c>
    </row>
    <row r="57" spans="1:20" ht="24" customHeight="1" x14ac:dyDescent="0.25">
      <c r="A57" s="122" t="s">
        <v>48</v>
      </c>
      <c r="B57" s="115"/>
      <c r="C57" s="116"/>
      <c r="D57" s="123">
        <f t="shared" ref="D57:E57" si="41">D47+D52</f>
        <v>0</v>
      </c>
      <c r="E57" s="124">
        <f t="shared" si="41"/>
        <v>0</v>
      </c>
      <c r="F57" s="71" t="e">
        <f>D57/D55</f>
        <v>#DIV/0!</v>
      </c>
      <c r="G57" s="71" t="e">
        <f>E57/E55</f>
        <v>#DIV/0!</v>
      </c>
      <c r="H57" s="127" t="e">
        <f t="shared" si="32"/>
        <v>#DIV/0!</v>
      </c>
      <c r="I57" s="130" t="e">
        <f t="shared" si="33"/>
        <v>#DIV/0!</v>
      </c>
      <c r="J57" s="5"/>
      <c r="K57" s="123">
        <f t="shared" ref="K57:L57" si="42">K47+K52</f>
        <v>0</v>
      </c>
      <c r="L57" s="124">
        <f t="shared" si="42"/>
        <v>0</v>
      </c>
      <c r="M57" s="71">
        <f>K57/K55</f>
        <v>0</v>
      </c>
      <c r="N57" s="71">
        <f>L57/L55</f>
        <v>0</v>
      </c>
      <c r="O57" s="127" t="e">
        <f t="shared" si="34"/>
        <v>#DIV/0!</v>
      </c>
      <c r="P57" s="130" t="e">
        <f t="shared" si="35"/>
        <v>#DIV/0!</v>
      </c>
      <c r="Q57" s="72"/>
      <c r="R57" s="69" t="e">
        <f t="shared" si="36"/>
        <v>#DIV/0!</v>
      </c>
      <c r="S57" s="70" t="e">
        <f t="shared" si="37"/>
        <v>#DIV/0!</v>
      </c>
      <c r="T57" s="80" t="e">
        <f t="shared" si="38"/>
        <v>#DIV/0!</v>
      </c>
    </row>
    <row r="58" spans="1:20" ht="24" customHeight="1" x14ac:dyDescent="0.25">
      <c r="A58" s="73"/>
      <c r="B58" s="119" t="s">
        <v>47</v>
      </c>
      <c r="C58" s="1"/>
      <c r="D58" s="25">
        <f t="shared" ref="D58:E58" si="43">D48+D53</f>
        <v>0</v>
      </c>
      <c r="E58" s="26">
        <f t="shared" si="43"/>
        <v>0</v>
      </c>
      <c r="F58" s="4" t="e">
        <f>D58/D57</f>
        <v>#DIV/0!</v>
      </c>
      <c r="G58" s="4" t="e">
        <f>E58/E57</f>
        <v>#DIV/0!</v>
      </c>
      <c r="H58" s="131" t="e">
        <f t="shared" si="32"/>
        <v>#DIV/0!</v>
      </c>
      <c r="I58" s="132" t="e">
        <f t="shared" si="33"/>
        <v>#DIV/0!</v>
      </c>
      <c r="J58" s="1"/>
      <c r="K58" s="25">
        <f t="shared" ref="K58:L58" si="44">K48+K53</f>
        <v>0</v>
      </c>
      <c r="L58" s="26">
        <f t="shared" si="44"/>
        <v>0</v>
      </c>
      <c r="M58" s="4" t="e">
        <f>K58/K57</f>
        <v>#DIV/0!</v>
      </c>
      <c r="N58" s="4" t="e">
        <f>L58/L57</f>
        <v>#DIV/0!</v>
      </c>
      <c r="O58" s="131" t="e">
        <f t="shared" si="34"/>
        <v>#DIV/0!</v>
      </c>
      <c r="P58" s="132" t="e">
        <f t="shared" si="35"/>
        <v>#DIV/0!</v>
      </c>
      <c r="Q58" s="8"/>
      <c r="R58" s="133" t="e">
        <f t="shared" si="36"/>
        <v>#DIV/0!</v>
      </c>
      <c r="S58" s="134" t="e">
        <f t="shared" si="37"/>
        <v>#DIV/0!</v>
      </c>
      <c r="T58" s="135" t="e">
        <f t="shared" si="38"/>
        <v>#DIV/0!</v>
      </c>
    </row>
    <row r="59" spans="1:20" ht="24" customHeight="1" thickBot="1" x14ac:dyDescent="0.3">
      <c r="A59" s="120"/>
      <c r="B59" s="121" t="s">
        <v>50</v>
      </c>
      <c r="C59" s="16"/>
      <c r="D59" s="28">
        <f t="shared" ref="D59:E59" si="45">D49+D54</f>
        <v>0</v>
      </c>
      <c r="E59" s="29">
        <f t="shared" si="45"/>
        <v>0</v>
      </c>
      <c r="F59" s="17" t="e">
        <f>D59/D57</f>
        <v>#DIV/0!</v>
      </c>
      <c r="G59" s="17" t="e">
        <f>E59/E57</f>
        <v>#DIV/0!</v>
      </c>
      <c r="H59" s="140" t="e">
        <f t="shared" si="32"/>
        <v>#DIV/0!</v>
      </c>
      <c r="I59" s="141" t="e">
        <f t="shared" si="33"/>
        <v>#DIV/0!</v>
      </c>
      <c r="J59" s="1"/>
      <c r="K59" s="28">
        <f t="shared" ref="K59:L59" si="46">K49+K54</f>
        <v>0</v>
      </c>
      <c r="L59" s="29">
        <f t="shared" si="46"/>
        <v>0</v>
      </c>
      <c r="M59" s="17" t="e">
        <f>K59/K57</f>
        <v>#DIV/0!</v>
      </c>
      <c r="N59" s="17" t="e">
        <f>L59/L57</f>
        <v>#DIV/0!</v>
      </c>
      <c r="O59" s="140" t="e">
        <f t="shared" si="34"/>
        <v>#DIV/0!</v>
      </c>
      <c r="P59" s="141" t="e">
        <f t="shared" si="35"/>
        <v>#DIV/0!</v>
      </c>
      <c r="Q59" s="8"/>
      <c r="R59" s="108" t="e">
        <f t="shared" si="36"/>
        <v>#DIV/0!</v>
      </c>
      <c r="S59" s="105" t="e">
        <f t="shared" si="37"/>
        <v>#DIV/0!</v>
      </c>
      <c r="T59" s="109" t="e">
        <f t="shared" si="38"/>
        <v>#DIV/0!</v>
      </c>
    </row>
  </sheetData>
  <mergeCells count="45">
    <mergeCell ref="A4:C6"/>
    <mergeCell ref="D4:E4"/>
    <mergeCell ref="F4:G4"/>
    <mergeCell ref="H4:I4"/>
    <mergeCell ref="K4:L4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23:C25"/>
    <mergeCell ref="D23:E23"/>
    <mergeCell ref="F23:G23"/>
    <mergeCell ref="H23:I23"/>
    <mergeCell ref="K23:L23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42:C44"/>
    <mergeCell ref="D42:E42"/>
    <mergeCell ref="F42:G42"/>
    <mergeCell ref="H42:I42"/>
    <mergeCell ref="K42:L42"/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H36"/>
  <sheetViews>
    <sheetView showGridLines="0" workbookViewId="0">
      <selection activeCell="R35" sqref="R35"/>
    </sheetView>
  </sheetViews>
  <sheetFormatPr defaultRowHeight="15" x14ac:dyDescent="0.25"/>
  <cols>
    <col min="1" max="1" width="19.42578125" bestFit="1" customWidth="1"/>
    <col min="2" max="13" width="9.140625" style="65"/>
    <col min="14" max="14" width="18.5703125" customWidth="1"/>
    <col min="15" max="15" width="9.140625" customWidth="1"/>
    <col min="16" max="16" width="9.140625" style="65" customWidth="1"/>
    <col min="17" max="18" width="9.28515625" customWidth="1"/>
    <col min="258" max="258" width="19.42578125" bestFit="1" customWidth="1"/>
    <col min="268" max="268" width="18.5703125" customWidth="1"/>
    <col min="269" max="270" width="9.140625" customWidth="1"/>
    <col min="271" max="271" width="0" hidden="1" customWidth="1"/>
    <col min="272" max="273" width="9.85546875" customWidth="1"/>
    <col min="514" max="514" width="19.42578125" bestFit="1" customWidth="1"/>
    <col min="524" max="524" width="18.5703125" customWidth="1"/>
    <col min="525" max="526" width="9.140625" customWidth="1"/>
    <col min="527" max="527" width="0" hidden="1" customWidth="1"/>
    <col min="528" max="529" width="9.85546875" customWidth="1"/>
    <col min="770" max="770" width="19.42578125" bestFit="1" customWidth="1"/>
    <col min="780" max="780" width="18.5703125" customWidth="1"/>
    <col min="781" max="782" width="9.140625" customWidth="1"/>
    <col min="783" max="783" width="0" hidden="1" customWidth="1"/>
    <col min="784" max="785" width="9.85546875" customWidth="1"/>
    <col min="1026" max="1026" width="19.42578125" bestFit="1" customWidth="1"/>
    <col min="1036" max="1036" width="18.5703125" customWidth="1"/>
    <col min="1037" max="1038" width="9.140625" customWidth="1"/>
    <col min="1039" max="1039" width="0" hidden="1" customWidth="1"/>
    <col min="1040" max="1041" width="9.85546875" customWidth="1"/>
    <col min="1282" max="1282" width="19.42578125" bestFit="1" customWidth="1"/>
    <col min="1292" max="1292" width="18.5703125" customWidth="1"/>
    <col min="1293" max="1294" width="9.140625" customWidth="1"/>
    <col min="1295" max="1295" width="0" hidden="1" customWidth="1"/>
    <col min="1296" max="1297" width="9.85546875" customWidth="1"/>
    <col min="1538" max="1538" width="19.42578125" bestFit="1" customWidth="1"/>
    <col min="1548" max="1548" width="18.5703125" customWidth="1"/>
    <col min="1549" max="1550" width="9.140625" customWidth="1"/>
    <col min="1551" max="1551" width="0" hidden="1" customWidth="1"/>
    <col min="1552" max="1553" width="9.85546875" customWidth="1"/>
    <col min="1794" max="1794" width="19.42578125" bestFit="1" customWidth="1"/>
    <col min="1804" max="1804" width="18.5703125" customWidth="1"/>
    <col min="1805" max="1806" width="9.140625" customWidth="1"/>
    <col min="1807" max="1807" width="0" hidden="1" customWidth="1"/>
    <col min="1808" max="1809" width="9.85546875" customWidth="1"/>
    <col min="2050" max="2050" width="19.42578125" bestFit="1" customWidth="1"/>
    <col min="2060" max="2060" width="18.5703125" customWidth="1"/>
    <col min="2061" max="2062" width="9.140625" customWidth="1"/>
    <col min="2063" max="2063" width="0" hidden="1" customWidth="1"/>
    <col min="2064" max="2065" width="9.85546875" customWidth="1"/>
    <col min="2306" max="2306" width="19.42578125" bestFit="1" customWidth="1"/>
    <col min="2316" max="2316" width="18.5703125" customWidth="1"/>
    <col min="2317" max="2318" width="9.140625" customWidth="1"/>
    <col min="2319" max="2319" width="0" hidden="1" customWidth="1"/>
    <col min="2320" max="2321" width="9.85546875" customWidth="1"/>
    <col min="2562" max="2562" width="19.42578125" bestFit="1" customWidth="1"/>
    <col min="2572" max="2572" width="18.5703125" customWidth="1"/>
    <col min="2573" max="2574" width="9.140625" customWidth="1"/>
    <col min="2575" max="2575" width="0" hidden="1" customWidth="1"/>
    <col min="2576" max="2577" width="9.85546875" customWidth="1"/>
    <col min="2818" max="2818" width="19.42578125" bestFit="1" customWidth="1"/>
    <col min="2828" max="2828" width="18.5703125" customWidth="1"/>
    <col min="2829" max="2830" width="9.140625" customWidth="1"/>
    <col min="2831" max="2831" width="0" hidden="1" customWidth="1"/>
    <col min="2832" max="2833" width="9.85546875" customWidth="1"/>
    <col min="3074" max="3074" width="19.42578125" bestFit="1" customWidth="1"/>
    <col min="3084" max="3084" width="18.5703125" customWidth="1"/>
    <col min="3085" max="3086" width="9.140625" customWidth="1"/>
    <col min="3087" max="3087" width="0" hidden="1" customWidth="1"/>
    <col min="3088" max="3089" width="9.85546875" customWidth="1"/>
    <col min="3330" max="3330" width="19.42578125" bestFit="1" customWidth="1"/>
    <col min="3340" max="3340" width="18.5703125" customWidth="1"/>
    <col min="3341" max="3342" width="9.140625" customWidth="1"/>
    <col min="3343" max="3343" width="0" hidden="1" customWidth="1"/>
    <col min="3344" max="3345" width="9.85546875" customWidth="1"/>
    <col min="3586" max="3586" width="19.42578125" bestFit="1" customWidth="1"/>
    <col min="3596" max="3596" width="18.5703125" customWidth="1"/>
    <col min="3597" max="3598" width="9.140625" customWidth="1"/>
    <col min="3599" max="3599" width="0" hidden="1" customWidth="1"/>
    <col min="3600" max="3601" width="9.85546875" customWidth="1"/>
    <col min="3842" max="3842" width="19.42578125" bestFit="1" customWidth="1"/>
    <col min="3852" max="3852" width="18.5703125" customWidth="1"/>
    <col min="3853" max="3854" width="9.140625" customWidth="1"/>
    <col min="3855" max="3855" width="0" hidden="1" customWidth="1"/>
    <col min="3856" max="3857" width="9.85546875" customWidth="1"/>
    <col min="4098" max="4098" width="19.42578125" bestFit="1" customWidth="1"/>
    <col min="4108" max="4108" width="18.5703125" customWidth="1"/>
    <col min="4109" max="4110" width="9.140625" customWidth="1"/>
    <col min="4111" max="4111" width="0" hidden="1" customWidth="1"/>
    <col min="4112" max="4113" width="9.85546875" customWidth="1"/>
    <col min="4354" max="4354" width="19.42578125" bestFit="1" customWidth="1"/>
    <col min="4364" max="4364" width="18.5703125" customWidth="1"/>
    <col min="4365" max="4366" width="9.140625" customWidth="1"/>
    <col min="4367" max="4367" width="0" hidden="1" customWidth="1"/>
    <col min="4368" max="4369" width="9.85546875" customWidth="1"/>
    <col min="4610" max="4610" width="19.42578125" bestFit="1" customWidth="1"/>
    <col min="4620" max="4620" width="18.5703125" customWidth="1"/>
    <col min="4621" max="4622" width="9.140625" customWidth="1"/>
    <col min="4623" max="4623" width="0" hidden="1" customWidth="1"/>
    <col min="4624" max="4625" width="9.85546875" customWidth="1"/>
    <col min="4866" max="4866" width="19.42578125" bestFit="1" customWidth="1"/>
    <col min="4876" max="4876" width="18.5703125" customWidth="1"/>
    <col min="4877" max="4878" width="9.140625" customWidth="1"/>
    <col min="4879" max="4879" width="0" hidden="1" customWidth="1"/>
    <col min="4880" max="4881" width="9.85546875" customWidth="1"/>
    <col min="5122" max="5122" width="19.42578125" bestFit="1" customWidth="1"/>
    <col min="5132" max="5132" width="18.5703125" customWidth="1"/>
    <col min="5133" max="5134" width="9.140625" customWidth="1"/>
    <col min="5135" max="5135" width="0" hidden="1" customWidth="1"/>
    <col min="5136" max="5137" width="9.85546875" customWidth="1"/>
    <col min="5378" max="5378" width="19.42578125" bestFit="1" customWidth="1"/>
    <col min="5388" max="5388" width="18.5703125" customWidth="1"/>
    <col min="5389" max="5390" width="9.140625" customWidth="1"/>
    <col min="5391" max="5391" width="0" hidden="1" customWidth="1"/>
    <col min="5392" max="5393" width="9.85546875" customWidth="1"/>
    <col min="5634" max="5634" width="19.42578125" bestFit="1" customWidth="1"/>
    <col min="5644" max="5644" width="18.5703125" customWidth="1"/>
    <col min="5645" max="5646" width="9.140625" customWidth="1"/>
    <col min="5647" max="5647" width="0" hidden="1" customWidth="1"/>
    <col min="5648" max="5649" width="9.85546875" customWidth="1"/>
    <col min="5890" max="5890" width="19.42578125" bestFit="1" customWidth="1"/>
    <col min="5900" max="5900" width="18.5703125" customWidth="1"/>
    <col min="5901" max="5902" width="9.140625" customWidth="1"/>
    <col min="5903" max="5903" width="0" hidden="1" customWidth="1"/>
    <col min="5904" max="5905" width="9.85546875" customWidth="1"/>
    <col min="6146" max="6146" width="19.42578125" bestFit="1" customWidth="1"/>
    <col min="6156" max="6156" width="18.5703125" customWidth="1"/>
    <col min="6157" max="6158" width="9.140625" customWidth="1"/>
    <col min="6159" max="6159" width="0" hidden="1" customWidth="1"/>
    <col min="6160" max="6161" width="9.85546875" customWidth="1"/>
    <col min="6402" max="6402" width="19.42578125" bestFit="1" customWidth="1"/>
    <col min="6412" max="6412" width="18.5703125" customWidth="1"/>
    <col min="6413" max="6414" width="9.140625" customWidth="1"/>
    <col min="6415" max="6415" width="0" hidden="1" customWidth="1"/>
    <col min="6416" max="6417" width="9.85546875" customWidth="1"/>
    <col min="6658" max="6658" width="19.42578125" bestFit="1" customWidth="1"/>
    <col min="6668" max="6668" width="18.5703125" customWidth="1"/>
    <col min="6669" max="6670" width="9.140625" customWidth="1"/>
    <col min="6671" max="6671" width="0" hidden="1" customWidth="1"/>
    <col min="6672" max="6673" width="9.85546875" customWidth="1"/>
    <col min="6914" max="6914" width="19.42578125" bestFit="1" customWidth="1"/>
    <col min="6924" max="6924" width="18.5703125" customWidth="1"/>
    <col min="6925" max="6926" width="9.140625" customWidth="1"/>
    <col min="6927" max="6927" width="0" hidden="1" customWidth="1"/>
    <col min="6928" max="6929" width="9.85546875" customWidth="1"/>
    <col min="7170" max="7170" width="19.42578125" bestFit="1" customWidth="1"/>
    <col min="7180" max="7180" width="18.5703125" customWidth="1"/>
    <col min="7181" max="7182" width="9.140625" customWidth="1"/>
    <col min="7183" max="7183" width="0" hidden="1" customWidth="1"/>
    <col min="7184" max="7185" width="9.85546875" customWidth="1"/>
    <col min="7426" max="7426" width="19.42578125" bestFit="1" customWidth="1"/>
    <col min="7436" max="7436" width="18.5703125" customWidth="1"/>
    <col min="7437" max="7438" width="9.140625" customWidth="1"/>
    <col min="7439" max="7439" width="0" hidden="1" customWidth="1"/>
    <col min="7440" max="7441" width="9.85546875" customWidth="1"/>
    <col min="7682" max="7682" width="19.42578125" bestFit="1" customWidth="1"/>
    <col min="7692" max="7692" width="18.5703125" customWidth="1"/>
    <col min="7693" max="7694" width="9.140625" customWidth="1"/>
    <col min="7695" max="7695" width="0" hidden="1" customWidth="1"/>
    <col min="7696" max="7697" width="9.85546875" customWidth="1"/>
    <col min="7938" max="7938" width="19.42578125" bestFit="1" customWidth="1"/>
    <col min="7948" max="7948" width="18.5703125" customWidth="1"/>
    <col min="7949" max="7950" width="9.140625" customWidth="1"/>
    <col min="7951" max="7951" width="0" hidden="1" customWidth="1"/>
    <col min="7952" max="7953" width="9.85546875" customWidth="1"/>
    <col min="8194" max="8194" width="19.42578125" bestFit="1" customWidth="1"/>
    <col min="8204" max="8204" width="18.5703125" customWidth="1"/>
    <col min="8205" max="8206" width="9.140625" customWidth="1"/>
    <col min="8207" max="8207" width="0" hidden="1" customWidth="1"/>
    <col min="8208" max="8209" width="9.85546875" customWidth="1"/>
    <col min="8450" max="8450" width="19.42578125" bestFit="1" customWidth="1"/>
    <col min="8460" max="8460" width="18.5703125" customWidth="1"/>
    <col min="8461" max="8462" width="9.140625" customWidth="1"/>
    <col min="8463" max="8463" width="0" hidden="1" customWidth="1"/>
    <col min="8464" max="8465" width="9.85546875" customWidth="1"/>
    <col min="8706" max="8706" width="19.42578125" bestFit="1" customWidth="1"/>
    <col min="8716" max="8716" width="18.5703125" customWidth="1"/>
    <col min="8717" max="8718" width="9.140625" customWidth="1"/>
    <col min="8719" max="8719" width="0" hidden="1" customWidth="1"/>
    <col min="8720" max="8721" width="9.85546875" customWidth="1"/>
    <col min="8962" max="8962" width="19.42578125" bestFit="1" customWidth="1"/>
    <col min="8972" max="8972" width="18.5703125" customWidth="1"/>
    <col min="8973" max="8974" width="9.140625" customWidth="1"/>
    <col min="8975" max="8975" width="0" hidden="1" customWidth="1"/>
    <col min="8976" max="8977" width="9.85546875" customWidth="1"/>
    <col min="9218" max="9218" width="19.42578125" bestFit="1" customWidth="1"/>
    <col min="9228" max="9228" width="18.5703125" customWidth="1"/>
    <col min="9229" max="9230" width="9.140625" customWidth="1"/>
    <col min="9231" max="9231" width="0" hidden="1" customWidth="1"/>
    <col min="9232" max="9233" width="9.85546875" customWidth="1"/>
    <col min="9474" max="9474" width="19.42578125" bestFit="1" customWidth="1"/>
    <col min="9484" max="9484" width="18.5703125" customWidth="1"/>
    <col min="9485" max="9486" width="9.140625" customWidth="1"/>
    <col min="9487" max="9487" width="0" hidden="1" customWidth="1"/>
    <col min="9488" max="9489" width="9.85546875" customWidth="1"/>
    <col min="9730" max="9730" width="19.42578125" bestFit="1" customWidth="1"/>
    <col min="9740" max="9740" width="18.5703125" customWidth="1"/>
    <col min="9741" max="9742" width="9.140625" customWidth="1"/>
    <col min="9743" max="9743" width="0" hidden="1" customWidth="1"/>
    <col min="9744" max="9745" width="9.85546875" customWidth="1"/>
    <col min="9986" max="9986" width="19.42578125" bestFit="1" customWidth="1"/>
    <col min="9996" max="9996" width="18.5703125" customWidth="1"/>
    <col min="9997" max="9998" width="9.140625" customWidth="1"/>
    <col min="9999" max="9999" width="0" hidden="1" customWidth="1"/>
    <col min="10000" max="10001" width="9.85546875" customWidth="1"/>
    <col min="10242" max="10242" width="19.42578125" bestFit="1" customWidth="1"/>
    <col min="10252" max="10252" width="18.5703125" customWidth="1"/>
    <col min="10253" max="10254" width="9.140625" customWidth="1"/>
    <col min="10255" max="10255" width="0" hidden="1" customWidth="1"/>
    <col min="10256" max="10257" width="9.85546875" customWidth="1"/>
    <col min="10498" max="10498" width="19.42578125" bestFit="1" customWidth="1"/>
    <col min="10508" max="10508" width="18.5703125" customWidth="1"/>
    <col min="10509" max="10510" width="9.140625" customWidth="1"/>
    <col min="10511" max="10511" width="0" hidden="1" customWidth="1"/>
    <col min="10512" max="10513" width="9.85546875" customWidth="1"/>
    <col min="10754" max="10754" width="19.42578125" bestFit="1" customWidth="1"/>
    <col min="10764" max="10764" width="18.5703125" customWidth="1"/>
    <col min="10765" max="10766" width="9.140625" customWidth="1"/>
    <col min="10767" max="10767" width="0" hidden="1" customWidth="1"/>
    <col min="10768" max="10769" width="9.85546875" customWidth="1"/>
    <col min="11010" max="11010" width="19.42578125" bestFit="1" customWidth="1"/>
    <col min="11020" max="11020" width="18.5703125" customWidth="1"/>
    <col min="11021" max="11022" width="9.140625" customWidth="1"/>
    <col min="11023" max="11023" width="0" hidden="1" customWidth="1"/>
    <col min="11024" max="11025" width="9.85546875" customWidth="1"/>
    <col min="11266" max="11266" width="19.42578125" bestFit="1" customWidth="1"/>
    <col min="11276" max="11276" width="18.5703125" customWidth="1"/>
    <col min="11277" max="11278" width="9.140625" customWidth="1"/>
    <col min="11279" max="11279" width="0" hidden="1" customWidth="1"/>
    <col min="11280" max="11281" width="9.85546875" customWidth="1"/>
    <col min="11522" max="11522" width="19.42578125" bestFit="1" customWidth="1"/>
    <col min="11532" max="11532" width="18.5703125" customWidth="1"/>
    <col min="11533" max="11534" width="9.140625" customWidth="1"/>
    <col min="11535" max="11535" width="0" hidden="1" customWidth="1"/>
    <col min="11536" max="11537" width="9.85546875" customWidth="1"/>
    <col min="11778" max="11778" width="19.42578125" bestFit="1" customWidth="1"/>
    <col min="11788" max="11788" width="18.5703125" customWidth="1"/>
    <col min="11789" max="11790" width="9.140625" customWidth="1"/>
    <col min="11791" max="11791" width="0" hidden="1" customWidth="1"/>
    <col min="11792" max="11793" width="9.85546875" customWidth="1"/>
    <col min="12034" max="12034" width="19.42578125" bestFit="1" customWidth="1"/>
    <col min="12044" max="12044" width="18.5703125" customWidth="1"/>
    <col min="12045" max="12046" width="9.140625" customWidth="1"/>
    <col min="12047" max="12047" width="0" hidden="1" customWidth="1"/>
    <col min="12048" max="12049" width="9.85546875" customWidth="1"/>
    <col min="12290" max="12290" width="19.42578125" bestFit="1" customWidth="1"/>
    <col min="12300" max="12300" width="18.5703125" customWidth="1"/>
    <col min="12301" max="12302" width="9.140625" customWidth="1"/>
    <col min="12303" max="12303" width="0" hidden="1" customWidth="1"/>
    <col min="12304" max="12305" width="9.85546875" customWidth="1"/>
    <col min="12546" max="12546" width="19.42578125" bestFit="1" customWidth="1"/>
    <col min="12556" max="12556" width="18.5703125" customWidth="1"/>
    <col min="12557" max="12558" width="9.140625" customWidth="1"/>
    <col min="12559" max="12559" width="0" hidden="1" customWidth="1"/>
    <col min="12560" max="12561" width="9.85546875" customWidth="1"/>
    <col min="12802" max="12802" width="19.42578125" bestFit="1" customWidth="1"/>
    <col min="12812" max="12812" width="18.5703125" customWidth="1"/>
    <col min="12813" max="12814" width="9.140625" customWidth="1"/>
    <col min="12815" max="12815" width="0" hidden="1" customWidth="1"/>
    <col min="12816" max="12817" width="9.85546875" customWidth="1"/>
    <col min="13058" max="13058" width="19.42578125" bestFit="1" customWidth="1"/>
    <col min="13068" max="13068" width="18.5703125" customWidth="1"/>
    <col min="13069" max="13070" width="9.140625" customWidth="1"/>
    <col min="13071" max="13071" width="0" hidden="1" customWidth="1"/>
    <col min="13072" max="13073" width="9.85546875" customWidth="1"/>
    <col min="13314" max="13314" width="19.42578125" bestFit="1" customWidth="1"/>
    <col min="13324" max="13324" width="18.5703125" customWidth="1"/>
    <col min="13325" max="13326" width="9.140625" customWidth="1"/>
    <col min="13327" max="13327" width="0" hidden="1" customWidth="1"/>
    <col min="13328" max="13329" width="9.85546875" customWidth="1"/>
    <col min="13570" max="13570" width="19.42578125" bestFit="1" customWidth="1"/>
    <col min="13580" max="13580" width="18.5703125" customWidth="1"/>
    <col min="13581" max="13582" width="9.140625" customWidth="1"/>
    <col min="13583" max="13583" width="0" hidden="1" customWidth="1"/>
    <col min="13584" max="13585" width="9.85546875" customWidth="1"/>
    <col min="13826" max="13826" width="19.42578125" bestFit="1" customWidth="1"/>
    <col min="13836" max="13836" width="18.5703125" customWidth="1"/>
    <col min="13837" max="13838" width="9.140625" customWidth="1"/>
    <col min="13839" max="13839" width="0" hidden="1" customWidth="1"/>
    <col min="13840" max="13841" width="9.85546875" customWidth="1"/>
    <col min="14082" max="14082" width="19.42578125" bestFit="1" customWidth="1"/>
    <col min="14092" max="14092" width="18.5703125" customWidth="1"/>
    <col min="14093" max="14094" width="9.140625" customWidth="1"/>
    <col min="14095" max="14095" width="0" hidden="1" customWidth="1"/>
    <col min="14096" max="14097" width="9.85546875" customWidth="1"/>
    <col min="14338" max="14338" width="19.42578125" bestFit="1" customWidth="1"/>
    <col min="14348" max="14348" width="18.5703125" customWidth="1"/>
    <col min="14349" max="14350" width="9.140625" customWidth="1"/>
    <col min="14351" max="14351" width="0" hidden="1" customWidth="1"/>
    <col min="14352" max="14353" width="9.85546875" customWidth="1"/>
    <col min="14594" max="14594" width="19.42578125" bestFit="1" customWidth="1"/>
    <col min="14604" max="14604" width="18.5703125" customWidth="1"/>
    <col min="14605" max="14606" width="9.140625" customWidth="1"/>
    <col min="14607" max="14607" width="0" hidden="1" customWidth="1"/>
    <col min="14608" max="14609" width="9.85546875" customWidth="1"/>
    <col min="14850" max="14850" width="19.42578125" bestFit="1" customWidth="1"/>
    <col min="14860" max="14860" width="18.5703125" customWidth="1"/>
    <col min="14861" max="14862" width="9.140625" customWidth="1"/>
    <col min="14863" max="14863" width="0" hidden="1" customWidth="1"/>
    <col min="14864" max="14865" width="9.85546875" customWidth="1"/>
    <col min="15106" max="15106" width="19.42578125" bestFit="1" customWidth="1"/>
    <col min="15116" max="15116" width="18.5703125" customWidth="1"/>
    <col min="15117" max="15118" width="9.140625" customWidth="1"/>
    <col min="15119" max="15119" width="0" hidden="1" customWidth="1"/>
    <col min="15120" max="15121" width="9.85546875" customWidth="1"/>
    <col min="15362" max="15362" width="19.42578125" bestFit="1" customWidth="1"/>
    <col min="15372" max="15372" width="18.5703125" customWidth="1"/>
    <col min="15373" max="15374" width="9.140625" customWidth="1"/>
    <col min="15375" max="15375" width="0" hidden="1" customWidth="1"/>
    <col min="15376" max="15377" width="9.85546875" customWidth="1"/>
    <col min="15618" max="15618" width="19.42578125" bestFit="1" customWidth="1"/>
    <col min="15628" max="15628" width="18.5703125" customWidth="1"/>
    <col min="15629" max="15630" width="9.140625" customWidth="1"/>
    <col min="15631" max="15631" width="0" hidden="1" customWidth="1"/>
    <col min="15632" max="15633" width="9.85546875" customWidth="1"/>
    <col min="15874" max="15874" width="19.42578125" bestFit="1" customWidth="1"/>
    <col min="15884" max="15884" width="18.5703125" customWidth="1"/>
    <col min="15885" max="15886" width="9.140625" customWidth="1"/>
    <col min="15887" max="15887" width="0" hidden="1" customWidth="1"/>
    <col min="15888" max="15889" width="9.85546875" customWidth="1"/>
    <col min="16130" max="16130" width="19.42578125" bestFit="1" customWidth="1"/>
    <col min="16140" max="16140" width="18.5703125" customWidth="1"/>
    <col min="16141" max="16142" width="9.140625" customWidth="1"/>
    <col min="16143" max="16143" width="0" hidden="1" customWidth="1"/>
    <col min="16144" max="16145" width="9.85546875" customWidth="1"/>
  </cols>
  <sheetData>
    <row r="1" spans="1:34" ht="15.75" x14ac:dyDescent="0.25">
      <c r="A1" s="6" t="s">
        <v>53</v>
      </c>
    </row>
    <row r="2" spans="1:34" ht="15.75" thickBot="1" x14ac:dyDescent="0.3"/>
    <row r="3" spans="1:34" ht="22.5" customHeight="1" x14ac:dyDescent="0.25">
      <c r="A3" s="380" t="s">
        <v>3</v>
      </c>
      <c r="B3" s="382">
        <v>2007</v>
      </c>
      <c r="C3" s="376">
        <v>2008</v>
      </c>
      <c r="D3" s="376">
        <v>2009</v>
      </c>
      <c r="E3" s="376">
        <v>2010</v>
      </c>
      <c r="F3" s="376">
        <v>2011</v>
      </c>
      <c r="G3" s="376">
        <v>2012</v>
      </c>
      <c r="H3" s="376">
        <v>2013</v>
      </c>
      <c r="I3" s="376">
        <v>2014</v>
      </c>
      <c r="J3" s="376">
        <v>2015</v>
      </c>
      <c r="K3" s="376">
        <v>2016</v>
      </c>
      <c r="L3" s="386">
        <v>2017</v>
      </c>
      <c r="M3" s="378">
        <v>2018</v>
      </c>
      <c r="N3" s="290" t="s">
        <v>54</v>
      </c>
      <c r="O3" s="374" t="s">
        <v>218</v>
      </c>
      <c r="P3" s="375"/>
      <c r="Q3" s="372" t="s">
        <v>110</v>
      </c>
      <c r="R3" s="373"/>
    </row>
    <row r="4" spans="1:34" ht="31.5" customHeight="1" thickBot="1" x14ac:dyDescent="0.3">
      <c r="A4" s="381"/>
      <c r="B4" s="383"/>
      <c r="C4" s="377"/>
      <c r="D4" s="377"/>
      <c r="E4" s="377"/>
      <c r="F4" s="377"/>
      <c r="G4" s="377"/>
      <c r="H4" s="377"/>
      <c r="I4" s="377"/>
      <c r="J4" s="377"/>
      <c r="K4" s="377"/>
      <c r="L4" s="387"/>
      <c r="M4" s="379"/>
      <c r="N4" s="296" t="s">
        <v>216</v>
      </c>
      <c r="O4" s="202">
        <v>2018</v>
      </c>
      <c r="P4" s="346">
        <v>2019</v>
      </c>
      <c r="Q4" s="347" t="s">
        <v>219</v>
      </c>
      <c r="R4" s="344" t="s">
        <v>220</v>
      </c>
    </row>
    <row r="5" spans="1:34" ht="3" customHeight="1" thickBot="1" x14ac:dyDescent="0.3">
      <c r="A5" s="150"/>
      <c r="B5" s="187">
        <v>2007</v>
      </c>
      <c r="C5" s="187">
        <v>2008</v>
      </c>
      <c r="D5" s="187">
        <v>2009</v>
      </c>
      <c r="E5" s="187">
        <v>2010</v>
      </c>
      <c r="F5" s="187">
        <v>2011</v>
      </c>
      <c r="G5" s="187"/>
      <c r="H5" s="187"/>
      <c r="I5" s="187"/>
      <c r="J5" s="187"/>
      <c r="K5" s="187"/>
      <c r="L5" s="187"/>
      <c r="M5" s="187"/>
      <c r="N5" s="298"/>
      <c r="O5" s="150"/>
      <c r="P5" s="187"/>
      <c r="Q5" s="150"/>
      <c r="R5" s="187"/>
    </row>
    <row r="6" spans="1:34" ht="27.95" customHeight="1" x14ac:dyDescent="0.25">
      <c r="A6" s="168" t="s">
        <v>55</v>
      </c>
      <c r="B6" s="191">
        <v>595986.61599999934</v>
      </c>
      <c r="C6" s="192">
        <v>575965.5770000004</v>
      </c>
      <c r="D6" s="192">
        <v>544011.29100000043</v>
      </c>
      <c r="E6" s="192">
        <v>614380.20499999926</v>
      </c>
      <c r="F6" s="192">
        <v>656918.26000000106</v>
      </c>
      <c r="G6" s="192">
        <v>703504.83500000078</v>
      </c>
      <c r="H6" s="192">
        <v>720793.56200000143</v>
      </c>
      <c r="I6" s="192">
        <v>726284.80299999879</v>
      </c>
      <c r="J6" s="192">
        <f>SUM('2'!T7:T18)</f>
        <v>735533.90500000014</v>
      </c>
      <c r="K6" s="192">
        <v>723973.625</v>
      </c>
      <c r="L6" s="363">
        <v>778040.99999999534</v>
      </c>
      <c r="M6" s="188">
        <v>804147.52099999762</v>
      </c>
      <c r="N6" s="149"/>
      <c r="O6" s="172">
        <v>242356.14700000017</v>
      </c>
      <c r="P6" s="188">
        <v>242943.17200000008</v>
      </c>
      <c r="Q6" s="169">
        <f>SUM('2'!V11:V18,'2'!W7:W10)</f>
        <v>803542.83699999994</v>
      </c>
      <c r="R6" s="188">
        <v>804735</v>
      </c>
      <c r="Y6" s="151"/>
      <c r="Z6" s="151" t="s">
        <v>56</v>
      </c>
      <c r="AA6" s="151"/>
      <c r="AB6" s="151"/>
      <c r="AC6" s="151" t="s">
        <v>57</v>
      </c>
      <c r="AD6" s="151"/>
      <c r="AE6" s="151"/>
      <c r="AF6" s="151" t="s">
        <v>58</v>
      </c>
      <c r="AG6" s="151"/>
      <c r="AH6" s="151"/>
    </row>
    <row r="7" spans="1:34" ht="27.95" customHeight="1" thickBot="1" x14ac:dyDescent="0.3">
      <c r="A7" s="171" t="s">
        <v>59</v>
      </c>
      <c r="B7" s="193"/>
      <c r="C7" s="194">
        <f t="shared" ref="C7:M7" si="0">(C6-B6)/B6</f>
        <v>-3.3593101694751756E-2</v>
      </c>
      <c r="D7" s="194">
        <f t="shared" si="0"/>
        <v>-5.547950654696842E-2</v>
      </c>
      <c r="E7" s="194">
        <f t="shared" si="0"/>
        <v>0.12935193655750571</v>
      </c>
      <c r="F7" s="194">
        <f t="shared" si="0"/>
        <v>6.9237346278111039E-2</v>
      </c>
      <c r="G7" s="194">
        <f t="shared" si="0"/>
        <v>7.0916851968766473E-2</v>
      </c>
      <c r="H7" s="194">
        <f t="shared" si="0"/>
        <v>2.4575136004574345E-2</v>
      </c>
      <c r="I7" s="194">
        <f t="shared" si="0"/>
        <v>7.6183269239540599E-3</v>
      </c>
      <c r="J7" s="194">
        <f t="shared" si="0"/>
        <v>1.2734814169037992E-2</v>
      </c>
      <c r="K7" s="194">
        <f t="shared" si="0"/>
        <v>-1.5716855363724046E-2</v>
      </c>
      <c r="L7" s="364">
        <f t="shared" si="0"/>
        <v>7.4681415362328071E-2</v>
      </c>
      <c r="M7" s="83">
        <f t="shared" si="0"/>
        <v>3.3554171309741303E-2</v>
      </c>
      <c r="N7" s="1"/>
      <c r="O7" s="175"/>
      <c r="P7" s="83">
        <f>(P6-O6)/O6</f>
        <v>2.4221584938792845E-3</v>
      </c>
      <c r="Q7" s="1"/>
      <c r="R7" s="83">
        <f>(R6-Q6)/Q6</f>
        <v>1.483633410822202E-3</v>
      </c>
      <c r="Y7" s="151"/>
      <c r="Z7" s="151">
        <v>2012</v>
      </c>
      <c r="AA7" s="151">
        <v>2013</v>
      </c>
      <c r="AB7" s="151"/>
      <c r="AC7" s="151">
        <v>2012</v>
      </c>
      <c r="AD7" s="151">
        <v>2013</v>
      </c>
      <c r="AE7" s="151"/>
      <c r="AF7" s="151">
        <v>2012</v>
      </c>
      <c r="AG7" s="151">
        <v>2013</v>
      </c>
      <c r="AH7" s="151"/>
    </row>
    <row r="8" spans="1:34" ht="27.95" customHeight="1" x14ac:dyDescent="0.25">
      <c r="A8" s="168" t="s">
        <v>60</v>
      </c>
      <c r="B8" s="191">
        <v>63256.660999999986</v>
      </c>
      <c r="C8" s="192">
        <v>80362.627999999997</v>
      </c>
      <c r="D8" s="192">
        <v>79098.747999999992</v>
      </c>
      <c r="E8" s="192">
        <v>89493.365000000005</v>
      </c>
      <c r="F8" s="192">
        <v>81914.569000000003</v>
      </c>
      <c r="G8" s="192">
        <v>86371.3</v>
      </c>
      <c r="H8" s="192">
        <v>122399.001</v>
      </c>
      <c r="I8" s="192">
        <v>125153.99099999999</v>
      </c>
      <c r="J8" s="192">
        <v>116754.90900000001</v>
      </c>
      <c r="K8" s="192">
        <v>110190.53600000002</v>
      </c>
      <c r="L8" s="363">
        <v>137205.92600000018</v>
      </c>
      <c r="M8" s="188">
        <v>156718.6320000001</v>
      </c>
      <c r="N8" s="149"/>
      <c r="O8" s="172">
        <v>39907.550000000017</v>
      </c>
      <c r="P8" s="188">
        <v>52148.422000000006</v>
      </c>
      <c r="Q8" s="169">
        <f>SUM('3'!V11:V18,'3'!W7:W10)</f>
        <v>137373.14300000004</v>
      </c>
      <c r="R8" s="188">
        <v>168960</v>
      </c>
      <c r="Y8" s="151" t="s">
        <v>61</v>
      </c>
      <c r="Z8" s="151"/>
      <c r="AA8" s="156"/>
      <c r="AB8" s="151"/>
      <c r="AC8" s="156"/>
      <c r="AD8" s="156"/>
      <c r="AE8" s="151"/>
      <c r="AF8" s="151"/>
      <c r="AG8" s="156" t="e">
        <f>#REF!-#REF!</f>
        <v>#REF!</v>
      </c>
      <c r="AH8" s="151"/>
    </row>
    <row r="9" spans="1:34" ht="27.95" customHeight="1" thickBot="1" x14ac:dyDescent="0.3">
      <c r="A9" s="170" t="s">
        <v>59</v>
      </c>
      <c r="B9" s="195"/>
      <c r="C9" s="196">
        <f t="shared" ref="C9:M9" si="1">(C8-B8)/B8</f>
        <v>0.2704215924390953</v>
      </c>
      <c r="D9" s="196">
        <f t="shared" si="1"/>
        <v>-1.5727210912017519E-2</v>
      </c>
      <c r="E9" s="196">
        <f t="shared" si="1"/>
        <v>0.13141316724760313</v>
      </c>
      <c r="F9" s="196">
        <f t="shared" si="1"/>
        <v>-8.4685563002352207E-2</v>
      </c>
      <c r="G9" s="196">
        <f t="shared" si="1"/>
        <v>5.4407061581438577E-2</v>
      </c>
      <c r="H9" s="196">
        <f t="shared" si="1"/>
        <v>0.41712583925447455</v>
      </c>
      <c r="I9" s="196">
        <f t="shared" si="1"/>
        <v>2.250827194251357E-2</v>
      </c>
      <c r="J9" s="196">
        <f t="shared" si="1"/>
        <v>-6.7109981334913887E-2</v>
      </c>
      <c r="K9" s="196">
        <f t="shared" si="1"/>
        <v>-5.6223528896759203E-2</v>
      </c>
      <c r="L9" s="365">
        <f t="shared" si="1"/>
        <v>0.24516978481709314</v>
      </c>
      <c r="M9" s="86">
        <f t="shared" si="1"/>
        <v>0.14221474661378614</v>
      </c>
      <c r="N9" s="16"/>
      <c r="O9" s="173"/>
      <c r="P9" s="86">
        <f>(P8-O8)/O8</f>
        <v>0.30673073140295465</v>
      </c>
      <c r="Q9" s="345"/>
      <c r="R9" s="86">
        <f>(R8-Q8)/Q8</f>
        <v>0.22993473331246378</v>
      </c>
      <c r="Y9" s="151" t="s">
        <v>62</v>
      </c>
      <c r="Z9" s="151"/>
      <c r="AA9" s="156"/>
      <c r="AB9" s="151"/>
      <c r="AC9" s="156"/>
      <c r="AD9" s="156"/>
      <c r="AE9" s="151"/>
      <c r="AF9" s="151"/>
      <c r="AG9" s="156" t="e">
        <f>#REF!-#REF!</f>
        <v>#REF!</v>
      </c>
      <c r="AH9" s="151"/>
    </row>
    <row r="10" spans="1:34" ht="27.95" customHeight="1" x14ac:dyDescent="0.25">
      <c r="A10" s="14" t="s">
        <v>63</v>
      </c>
      <c r="B10" s="197">
        <f>(B6-B8)</f>
        <v>532729.95499999938</v>
      </c>
      <c r="C10" s="198">
        <f t="shared" ref="C10:L10" si="2">(C6-C8)</f>
        <v>495602.94900000037</v>
      </c>
      <c r="D10" s="198">
        <f t="shared" si="2"/>
        <v>464912.54300000041</v>
      </c>
      <c r="E10" s="198">
        <f t="shared" si="2"/>
        <v>524886.83999999927</v>
      </c>
      <c r="F10" s="198">
        <f t="shared" si="2"/>
        <v>575003.69100000104</v>
      </c>
      <c r="G10" s="198">
        <f t="shared" si="2"/>
        <v>617133.53500000073</v>
      </c>
      <c r="H10" s="198">
        <f t="shared" si="2"/>
        <v>598394.56100000138</v>
      </c>
      <c r="I10" s="198">
        <f t="shared" si="2"/>
        <v>601130.81199999875</v>
      </c>
      <c r="J10" s="198">
        <f t="shared" si="2"/>
        <v>618778.99600000016</v>
      </c>
      <c r="K10" s="198">
        <f t="shared" si="2"/>
        <v>613783.08899999992</v>
      </c>
      <c r="L10" s="366">
        <f t="shared" si="2"/>
        <v>640835.07399999513</v>
      </c>
      <c r="M10" s="189">
        <f t="shared" ref="M10" si="3">(M6-M8)</f>
        <v>647428.88899999752</v>
      </c>
      <c r="N10" s="1"/>
      <c r="O10" s="174">
        <f>O6-O8</f>
        <v>202448.59700000015</v>
      </c>
      <c r="P10" s="189">
        <f>P6-P8</f>
        <v>190794.75000000006</v>
      </c>
      <c r="Q10" s="3">
        <f>Q6-Q8</f>
        <v>666169.6939999999</v>
      </c>
      <c r="R10" s="189">
        <f>R6-R8</f>
        <v>635775</v>
      </c>
      <c r="Y10" s="151" t="s">
        <v>64</v>
      </c>
      <c r="Z10" s="151"/>
      <c r="AA10" s="156"/>
      <c r="AB10" s="151"/>
      <c r="AC10" s="156"/>
      <c r="AD10" s="156"/>
      <c r="AE10" s="151"/>
      <c r="AF10" s="151"/>
      <c r="AG10" s="156" t="e">
        <f>#REF!-#REF!</f>
        <v>#REF!</v>
      </c>
      <c r="AH10" s="151"/>
    </row>
    <row r="11" spans="1:34" ht="27.95" customHeight="1" thickBot="1" x14ac:dyDescent="0.3">
      <c r="A11" s="170" t="s">
        <v>59</v>
      </c>
      <c r="B11" s="195"/>
      <c r="C11" s="196">
        <f t="shared" ref="C11:M11" si="4">(C10-B10)/B10</f>
        <v>-6.9691981183973503E-2</v>
      </c>
      <c r="D11" s="196">
        <f t="shared" si="4"/>
        <v>-6.1925390197789032E-2</v>
      </c>
      <c r="E11" s="196">
        <f t="shared" si="4"/>
        <v>0.12900124529442691</v>
      </c>
      <c r="F11" s="196">
        <f t="shared" si="4"/>
        <v>9.5481248872617649E-2</v>
      </c>
      <c r="G11" s="196">
        <f t="shared" si="4"/>
        <v>7.3268823590907375E-2</v>
      </c>
      <c r="H11" s="196">
        <f t="shared" si="4"/>
        <v>-3.0364536906909986E-2</v>
      </c>
      <c r="I11" s="196">
        <f t="shared" si="4"/>
        <v>4.5726535271722896E-3</v>
      </c>
      <c r="J11" s="196">
        <f t="shared" si="4"/>
        <v>2.9358308786875894E-2</v>
      </c>
      <c r="K11" s="196">
        <f t="shared" si="4"/>
        <v>-8.0738147744113774E-3</v>
      </c>
      <c r="L11" s="365">
        <f t="shared" si="4"/>
        <v>4.4074177807781237E-2</v>
      </c>
      <c r="M11" s="86">
        <f t="shared" si="4"/>
        <v>1.028941028281239E-2</v>
      </c>
      <c r="N11" s="16"/>
      <c r="O11" s="173"/>
      <c r="P11" s="86">
        <f>(P10-O10)/O10</f>
        <v>-5.7564474008185332E-2</v>
      </c>
      <c r="Q11" s="345"/>
      <c r="R11" s="86">
        <f>(R10-Q10)/Q10</f>
        <v>-4.5626053352105664E-2</v>
      </c>
      <c r="Y11" s="151" t="s">
        <v>65</v>
      </c>
      <c r="Z11" s="151"/>
      <c r="AA11" s="156"/>
      <c r="AB11" s="151"/>
      <c r="AC11" s="156"/>
      <c r="AD11" s="156"/>
      <c r="AE11" s="151"/>
      <c r="AF11" s="151"/>
      <c r="AG11" s="156" t="e">
        <f>#REF!-#REF!</f>
        <v>#REF!</v>
      </c>
      <c r="AH11" s="151"/>
    </row>
    <row r="12" spans="1:34" ht="27.95" hidden="1" customHeight="1" thickBot="1" x14ac:dyDescent="0.3">
      <c r="A12" s="157" t="s">
        <v>66</v>
      </c>
      <c r="B12" s="199">
        <f>(B6/B8)</f>
        <v>9.4217210737695982</v>
      </c>
      <c r="C12" s="200">
        <f t="shared" ref="C12:P12" si="5">(C6/C8)</f>
        <v>7.1670824030294336</v>
      </c>
      <c r="D12" s="200">
        <f t="shared" si="5"/>
        <v>6.8776220200097287</v>
      </c>
      <c r="E12" s="200">
        <f t="shared" si="5"/>
        <v>6.8650922333739404</v>
      </c>
      <c r="F12" s="201">
        <f t="shared" si="5"/>
        <v>8.0195533959288863</v>
      </c>
      <c r="G12" s="201"/>
      <c r="H12" s="201"/>
      <c r="I12" s="201"/>
      <c r="J12" s="201"/>
      <c r="K12" s="201"/>
      <c r="L12" s="201"/>
      <c r="M12" s="201"/>
      <c r="N12" s="155"/>
      <c r="O12" s="154">
        <f t="shared" si="5"/>
        <v>6.0729397570133985</v>
      </c>
      <c r="P12" s="190">
        <f t="shared" si="5"/>
        <v>4.6586869301625287</v>
      </c>
      <c r="Q12" s="154">
        <f>Q6/Q8</f>
        <v>5.8493444894101296</v>
      </c>
      <c r="R12" s="190">
        <f>R6/R8</f>
        <v>4.7628728693181817</v>
      </c>
      <c r="Y12" s="151" t="s">
        <v>67</v>
      </c>
      <c r="Z12" s="151"/>
      <c r="AA12" s="156"/>
      <c r="AB12" s="151"/>
      <c r="AC12" s="156"/>
      <c r="AD12" s="156"/>
      <c r="AE12" s="151"/>
      <c r="AF12" s="151"/>
      <c r="AG12" s="156" t="e">
        <f>#REF!-#REF!</f>
        <v>#REF!</v>
      </c>
      <c r="AH12" s="151"/>
    </row>
    <row r="13" spans="1:34" ht="30" customHeight="1" thickBot="1" x14ac:dyDescent="0.3">
      <c r="R13" s="65"/>
      <c r="Y13" s="151" t="s">
        <v>68</v>
      </c>
      <c r="Z13" s="151"/>
      <c r="AA13" s="156"/>
      <c r="AB13" s="151"/>
      <c r="AC13" s="156"/>
      <c r="AD13" s="156"/>
      <c r="AE13" s="151"/>
      <c r="AF13" s="151"/>
      <c r="AG13" s="156" t="e">
        <f>#REF!-#REF!</f>
        <v>#REF!</v>
      </c>
      <c r="AH13" s="151"/>
    </row>
    <row r="14" spans="1:34" ht="22.5" customHeight="1" x14ac:dyDescent="0.25">
      <c r="A14" s="380" t="s">
        <v>2</v>
      </c>
      <c r="B14" s="382">
        <v>2007</v>
      </c>
      <c r="C14" s="376">
        <v>2008</v>
      </c>
      <c r="D14" s="376">
        <v>2009</v>
      </c>
      <c r="E14" s="376">
        <v>2010</v>
      </c>
      <c r="F14" s="376">
        <v>2011</v>
      </c>
      <c r="G14" s="376">
        <v>2012</v>
      </c>
      <c r="H14" s="376">
        <v>2013</v>
      </c>
      <c r="I14" s="376">
        <v>2014</v>
      </c>
      <c r="J14" s="376">
        <v>2015</v>
      </c>
      <c r="K14" s="384">
        <v>2016</v>
      </c>
      <c r="L14" s="386">
        <v>2017</v>
      </c>
      <c r="M14" s="378">
        <v>2018</v>
      </c>
      <c r="N14" s="203" t="s">
        <v>54</v>
      </c>
      <c r="O14" s="374" t="str">
        <f>O3</f>
        <v>Jan.-abril</v>
      </c>
      <c r="P14" s="375"/>
      <c r="Q14" s="372" t="s">
        <v>110</v>
      </c>
      <c r="R14" s="373"/>
      <c r="Y14" s="151" t="s">
        <v>69</v>
      </c>
      <c r="Z14" s="151"/>
      <c r="AA14" s="156"/>
      <c r="AB14" s="151"/>
      <c r="AC14" s="156"/>
      <c r="AD14" s="156"/>
      <c r="AE14" s="151"/>
      <c r="AF14" s="151"/>
      <c r="AG14" s="156" t="e">
        <f>#REF!-#REF!</f>
        <v>#REF!</v>
      </c>
      <c r="AH14" s="151"/>
    </row>
    <row r="15" spans="1:34" ht="31.5" customHeight="1" thickBot="1" x14ac:dyDescent="0.3">
      <c r="A15" s="381"/>
      <c r="B15" s="383"/>
      <c r="C15" s="377"/>
      <c r="D15" s="377"/>
      <c r="E15" s="377"/>
      <c r="F15" s="377"/>
      <c r="G15" s="377"/>
      <c r="H15" s="377"/>
      <c r="I15" s="377"/>
      <c r="J15" s="377"/>
      <c r="K15" s="385"/>
      <c r="L15" s="387"/>
      <c r="M15" s="379"/>
      <c r="N15" s="204" t="str">
        <f>N4</f>
        <v>2007/2018</v>
      </c>
      <c r="O15" s="202">
        <f>O4</f>
        <v>2018</v>
      </c>
      <c r="P15" s="346">
        <f>P4</f>
        <v>2019</v>
      </c>
      <c r="Q15" s="347" t="str">
        <f>Q4</f>
        <v>maio 17 a abril 18</v>
      </c>
      <c r="R15" s="344" t="str">
        <f>R4</f>
        <v>maio 18  a abril 19</v>
      </c>
      <c r="Y15" s="151" t="s">
        <v>70</v>
      </c>
      <c r="Z15" s="151"/>
      <c r="AA15" s="156"/>
      <c r="AB15" s="151"/>
      <c r="AC15" s="156"/>
      <c r="AD15" s="156"/>
      <c r="AE15" s="151"/>
      <c r="AF15" s="151"/>
      <c r="AG15" s="156" t="e">
        <f>#REF!-#REF!</f>
        <v>#REF!</v>
      </c>
      <c r="AH15" s="151"/>
    </row>
    <row r="16" spans="1:34" s="151" customFormat="1" ht="3" customHeight="1" thickBot="1" x14ac:dyDescent="0.3">
      <c r="A16" s="150"/>
      <c r="B16" s="187">
        <v>2007</v>
      </c>
      <c r="C16" s="187">
        <v>2008</v>
      </c>
      <c r="D16" s="187">
        <v>2009</v>
      </c>
      <c r="E16" s="187">
        <v>2010</v>
      </c>
      <c r="F16" s="187">
        <v>2011</v>
      </c>
      <c r="G16" s="187"/>
      <c r="H16" s="187"/>
      <c r="I16" s="187"/>
      <c r="J16" s="187"/>
      <c r="K16" s="187"/>
      <c r="L16" s="297"/>
      <c r="M16" s="187"/>
      <c r="N16" s="167"/>
      <c r="O16" s="150"/>
      <c r="P16" s="187"/>
      <c r="Q16" s="150"/>
      <c r="R16" s="187"/>
      <c r="Y16" s="151" t="s">
        <v>71</v>
      </c>
      <c r="AA16" s="156"/>
      <c r="AC16" s="156"/>
      <c r="AD16" s="156"/>
      <c r="AG16" s="156" t="e">
        <f>#REF!-#REF!</f>
        <v>#REF!</v>
      </c>
    </row>
    <row r="17" spans="1:34" ht="27.75" customHeight="1" x14ac:dyDescent="0.25">
      <c r="A17" s="168" t="s">
        <v>55</v>
      </c>
      <c r="B17" s="191">
        <v>392293.98699999956</v>
      </c>
      <c r="C17" s="192">
        <v>370979.67800000019</v>
      </c>
      <c r="D17" s="192">
        <v>344221.9980000002</v>
      </c>
      <c r="E17" s="192">
        <v>386156.65199999994</v>
      </c>
      <c r="F17" s="192">
        <v>390987.57200000004</v>
      </c>
      <c r="G17" s="192">
        <v>406063.09400000004</v>
      </c>
      <c r="H17" s="192">
        <v>407598.05399999983</v>
      </c>
      <c r="I17" s="192">
        <v>406953.16900000011</v>
      </c>
      <c r="J17" s="192">
        <v>421887.39099999977</v>
      </c>
      <c r="K17" s="293">
        <v>431264.80099999998</v>
      </c>
      <c r="L17" s="363">
        <v>442364.451999999</v>
      </c>
      <c r="M17" s="188">
        <v>457902.50699999963</v>
      </c>
      <c r="N17" s="149"/>
      <c r="O17" s="172">
        <v>138401.00500000003</v>
      </c>
      <c r="P17" s="188">
        <v>134995.33199999988</v>
      </c>
      <c r="Q17" s="169">
        <f>SUM('2'!V33:V40,'2'!W29:W32)</f>
        <v>459396.51700000005</v>
      </c>
      <c r="R17" s="188">
        <v>454496.8339999998</v>
      </c>
      <c r="Y17" s="151" t="s">
        <v>72</v>
      </c>
      <c r="Z17" s="151"/>
      <c r="AA17" s="156"/>
      <c r="AB17" s="151"/>
      <c r="AC17" s="156"/>
      <c r="AD17" s="156"/>
      <c r="AE17" s="151"/>
      <c r="AF17" s="151"/>
      <c r="AG17" s="156" t="e">
        <f>#REF!-#REF!</f>
        <v>#REF!</v>
      </c>
      <c r="AH17" s="151"/>
    </row>
    <row r="18" spans="1:34" ht="27.75" customHeight="1" thickBot="1" x14ac:dyDescent="0.3">
      <c r="A18" s="171" t="s">
        <v>59</v>
      </c>
      <c r="B18" s="193"/>
      <c r="C18" s="194">
        <f t="shared" ref="C18:I18" si="6">(C17-B17)/B17</f>
        <v>-5.4332489679479568E-2</v>
      </c>
      <c r="D18" s="194">
        <f t="shared" si="6"/>
        <v>-7.2127077537654183E-2</v>
      </c>
      <c r="E18" s="194">
        <f t="shared" si="6"/>
        <v>0.12182444539758823</v>
      </c>
      <c r="F18" s="194">
        <f t="shared" si="6"/>
        <v>1.2510259696368252E-2</v>
      </c>
      <c r="G18" s="194">
        <f t="shared" si="6"/>
        <v>3.8557547808706294E-2</v>
      </c>
      <c r="H18" s="194">
        <f t="shared" si="6"/>
        <v>3.7801022123911316E-3</v>
      </c>
      <c r="I18" s="194">
        <f t="shared" si="6"/>
        <v>-1.5821591729182263E-3</v>
      </c>
      <c r="J18" s="194">
        <f t="shared" ref="J18" si="7">(J17-I17)/I17</f>
        <v>3.6697642720653331E-2</v>
      </c>
      <c r="K18" s="277">
        <f t="shared" ref="K18:L18" si="8">(K17-J17)/J17</f>
        <v>2.2227281971553901E-2</v>
      </c>
      <c r="L18" s="364">
        <f t="shared" si="8"/>
        <v>2.5737437820711511E-2</v>
      </c>
      <c r="M18" s="83"/>
      <c r="N18" s="1"/>
      <c r="O18" s="175"/>
      <c r="P18" s="83">
        <f>(P17-O17)/O17</f>
        <v>-2.4607285185538605E-2</v>
      </c>
      <c r="Q18" s="1"/>
      <c r="R18" s="83">
        <f>(R17-Q17)/Q17</f>
        <v>-1.066547703059806E-2</v>
      </c>
      <c r="Y18" s="151" t="s">
        <v>73</v>
      </c>
      <c r="Z18" s="151"/>
      <c r="AA18" s="156"/>
      <c r="AB18" s="151"/>
      <c r="AC18" s="156"/>
      <c r="AD18" s="156"/>
      <c r="AE18" s="151"/>
      <c r="AF18" s="151"/>
      <c r="AG18" s="156" t="e">
        <f>#REF!-#REF!</f>
        <v>#REF!</v>
      </c>
      <c r="AH18" s="151"/>
    </row>
    <row r="19" spans="1:34" ht="27.75" customHeight="1" x14ac:dyDescent="0.25">
      <c r="A19" s="168" t="s">
        <v>60</v>
      </c>
      <c r="B19" s="191">
        <v>62681.055999999982</v>
      </c>
      <c r="C19" s="192">
        <v>79621.592999999993</v>
      </c>
      <c r="D19" s="192">
        <v>77709.866999999998</v>
      </c>
      <c r="E19" s="192">
        <v>88593.928999999989</v>
      </c>
      <c r="F19" s="192">
        <v>80744.22</v>
      </c>
      <c r="G19" s="192">
        <v>85348.562999999995</v>
      </c>
      <c r="H19" s="192">
        <v>121368.935</v>
      </c>
      <c r="I19" s="192">
        <v>124143.97100000001</v>
      </c>
      <c r="J19" s="192">
        <v>115571.70700000001</v>
      </c>
      <c r="K19" s="293">
        <v>109068.98599999999</v>
      </c>
      <c r="L19" s="363">
        <v>136178.72600000011</v>
      </c>
      <c r="M19" s="188">
        <v>155395.87000000014</v>
      </c>
      <c r="N19" s="149"/>
      <c r="O19" s="172">
        <v>39575.476000000002</v>
      </c>
      <c r="P19" s="188">
        <v>51600.590000000011</v>
      </c>
      <c r="Q19" s="169">
        <f>SUM('3'!V33:V40,'3'!W29:W32)</f>
        <v>136461.95800000004</v>
      </c>
      <c r="R19" s="188">
        <v>167420.98400000003</v>
      </c>
      <c r="Y19" s="151" t="s">
        <v>74</v>
      </c>
      <c r="Z19" s="151"/>
      <c r="AA19" s="156"/>
      <c r="AB19" s="151"/>
      <c r="AC19" s="156"/>
      <c r="AD19" s="156"/>
      <c r="AE19" s="151"/>
      <c r="AF19" s="151"/>
      <c r="AG19" s="156" t="e">
        <f>#REF!-#REF!</f>
        <v>#REF!</v>
      </c>
      <c r="AH19" s="151"/>
    </row>
    <row r="20" spans="1:34" ht="27.75" customHeight="1" thickBot="1" x14ac:dyDescent="0.3">
      <c r="A20" s="170" t="s">
        <v>59</v>
      </c>
      <c r="B20" s="195"/>
      <c r="C20" s="196">
        <f t="shared" ref="C20:I20" si="9">(C19-B19)/B19</f>
        <v>0.27026566048919176</v>
      </c>
      <c r="D20" s="196">
        <f t="shared" si="9"/>
        <v>-2.4010145087149853E-2</v>
      </c>
      <c r="E20" s="196">
        <f t="shared" si="9"/>
        <v>0.14006023199087436</v>
      </c>
      <c r="F20" s="196">
        <f t="shared" si="9"/>
        <v>-8.8603238264779852E-2</v>
      </c>
      <c r="G20" s="196">
        <f t="shared" si="9"/>
        <v>5.702380925842114E-2</v>
      </c>
      <c r="H20" s="196">
        <f t="shared" si="9"/>
        <v>0.42203841205856046</v>
      </c>
      <c r="I20" s="196">
        <f t="shared" si="9"/>
        <v>2.2864466924753087E-2</v>
      </c>
      <c r="J20" s="196">
        <f t="shared" ref="J20" si="10">(J19-I19)/I19</f>
        <v>-6.9050989193828793E-2</v>
      </c>
      <c r="K20" s="294">
        <f t="shared" ref="K20:M20" si="11">(K19-J19)/J19</f>
        <v>-5.6265682741884385E-2</v>
      </c>
      <c r="L20" s="365">
        <f t="shared" si="11"/>
        <v>0.24855590020796675</v>
      </c>
      <c r="M20" s="86">
        <f t="shared" si="11"/>
        <v>0.14111707874253437</v>
      </c>
      <c r="N20" s="16"/>
      <c r="O20" s="173"/>
      <c r="P20" s="86">
        <f>(P19-O19)/O19</f>
        <v>0.30385266875880429</v>
      </c>
      <c r="Q20" s="345"/>
      <c r="R20" s="86">
        <f>(R19-Q19)/Q19</f>
        <v>0.22686927883593735</v>
      </c>
    </row>
    <row r="21" spans="1:34" ht="27.75" customHeight="1" x14ac:dyDescent="0.25">
      <c r="A21" s="14" t="s">
        <v>63</v>
      </c>
      <c r="B21" s="197">
        <f>B17-B19</f>
        <v>329612.93099999957</v>
      </c>
      <c r="C21" s="198">
        <f t="shared" ref="C21:L21" si="12">C17-C19</f>
        <v>291358.0850000002</v>
      </c>
      <c r="D21" s="198">
        <f t="shared" si="12"/>
        <v>266512.13100000017</v>
      </c>
      <c r="E21" s="198">
        <f t="shared" si="12"/>
        <v>297562.72299999994</v>
      </c>
      <c r="F21" s="198">
        <f t="shared" si="12"/>
        <v>310243.35200000007</v>
      </c>
      <c r="G21" s="198">
        <f t="shared" si="12"/>
        <v>320714.53100000008</v>
      </c>
      <c r="H21" s="198">
        <f t="shared" si="12"/>
        <v>286229.11899999983</v>
      </c>
      <c r="I21" s="198">
        <f t="shared" si="12"/>
        <v>282809.19800000009</v>
      </c>
      <c r="J21" s="198">
        <f t="shared" si="12"/>
        <v>306315.68399999978</v>
      </c>
      <c r="K21" s="295">
        <f t="shared" si="12"/>
        <v>322195.815</v>
      </c>
      <c r="L21" s="366">
        <f t="shared" si="12"/>
        <v>306185.72599999886</v>
      </c>
      <c r="M21" s="189">
        <f t="shared" ref="M21" si="13">M17-M19</f>
        <v>302506.63699999952</v>
      </c>
      <c r="N21" s="1"/>
      <c r="O21" s="174">
        <f>O17-O19</f>
        <v>98825.529000000039</v>
      </c>
      <c r="P21" s="189">
        <f>P17-P19</f>
        <v>83394.741999999867</v>
      </c>
      <c r="Q21" s="3">
        <f>Q17-Q19</f>
        <v>322934.55900000001</v>
      </c>
      <c r="R21" s="189">
        <f>R17-R19</f>
        <v>287075.84999999974</v>
      </c>
    </row>
    <row r="22" spans="1:34" ht="27.75" customHeight="1" thickBot="1" x14ac:dyDescent="0.3">
      <c r="A22" s="170" t="s">
        <v>59</v>
      </c>
      <c r="B22" s="195"/>
      <c r="C22" s="196">
        <f t="shared" ref="C22:I22" si="14">(C21-B21)/B21</f>
        <v>-0.11605990664243518</v>
      </c>
      <c r="D22" s="196">
        <f t="shared" si="14"/>
        <v>-8.5276349890891168E-2</v>
      </c>
      <c r="E22" s="196">
        <f t="shared" si="14"/>
        <v>0.1165072369632576</v>
      </c>
      <c r="F22" s="196">
        <f t="shared" si="14"/>
        <v>4.261497835533698E-2</v>
      </c>
      <c r="G22" s="196">
        <f t="shared" si="14"/>
        <v>3.3751501627664215E-2</v>
      </c>
      <c r="H22" s="196">
        <f t="shared" si="14"/>
        <v>-0.10752681486702027</v>
      </c>
      <c r="I22" s="196">
        <f t="shared" si="14"/>
        <v>-1.1948193852351347E-2</v>
      </c>
      <c r="J22" s="196">
        <f t="shared" ref="J22" si="15">(J21-I21)/I21</f>
        <v>8.3117827023432511E-2</v>
      </c>
      <c r="K22" s="294">
        <f t="shared" ref="K22:M22" si="16">(K21-J21)/J21</f>
        <v>5.1842369912734339E-2</v>
      </c>
      <c r="L22" s="365">
        <f t="shared" si="16"/>
        <v>-4.9690555415814887E-2</v>
      </c>
      <c r="M22" s="86">
        <f t="shared" si="16"/>
        <v>-1.2015873659634125E-2</v>
      </c>
      <c r="N22" s="16"/>
      <c r="O22" s="173"/>
      <c r="P22" s="86">
        <f>(P21-O21)/O21</f>
        <v>-0.15614170909219383</v>
      </c>
      <c r="Q22" s="345"/>
      <c r="R22" s="86">
        <f>(R21-Q21)/Q21</f>
        <v>-0.11104017207399677</v>
      </c>
    </row>
    <row r="23" spans="1:34" ht="27.75" hidden="1" customHeight="1" thickBot="1" x14ac:dyDescent="0.3">
      <c r="A23" s="157" t="s">
        <v>66</v>
      </c>
      <c r="B23" s="199">
        <f>(B17/B19)</f>
        <v>6.2585733558796406</v>
      </c>
      <c r="C23" s="200">
        <f>(C17/C19)</f>
        <v>4.6592847997904316</v>
      </c>
      <c r="D23" s="200">
        <f>(D17/D19)</f>
        <v>4.4295790391714371</v>
      </c>
      <c r="E23" s="200">
        <f>(E17/E19)</f>
        <v>4.3587258896712884</v>
      </c>
      <c r="F23" s="201">
        <f>(F17/F19)</f>
        <v>4.8422979626281615</v>
      </c>
      <c r="G23" s="201"/>
      <c r="H23" s="201"/>
      <c r="I23" s="201"/>
      <c r="J23" s="201"/>
      <c r="K23" s="201"/>
      <c r="L23" s="201"/>
      <c r="M23" s="201"/>
      <c r="N23" s="155"/>
      <c r="O23" s="154">
        <f>(O17/O19)</f>
        <v>3.4971406282011626</v>
      </c>
      <c r="P23" s="190">
        <f>(P17/P19)</f>
        <v>2.6161586912087604</v>
      </c>
      <c r="Q23" s="154">
        <f>Q17/Q19</f>
        <v>3.366480473627675</v>
      </c>
      <c r="R23" s="190">
        <f>R17/R19</f>
        <v>2.7146945570454881</v>
      </c>
    </row>
    <row r="24" spans="1:34" ht="30" customHeight="1" thickBot="1" x14ac:dyDescent="0.3">
      <c r="R24" s="65"/>
    </row>
    <row r="25" spans="1:34" ht="22.5" customHeight="1" x14ac:dyDescent="0.25">
      <c r="A25" s="380" t="s">
        <v>16</v>
      </c>
      <c r="B25" s="382">
        <v>2007</v>
      </c>
      <c r="C25" s="376">
        <v>2008</v>
      </c>
      <c r="D25" s="376">
        <v>2009</v>
      </c>
      <c r="E25" s="376">
        <v>2010</v>
      </c>
      <c r="F25" s="376">
        <v>2011</v>
      </c>
      <c r="G25" s="376">
        <v>2012</v>
      </c>
      <c r="H25" s="376">
        <v>2013</v>
      </c>
      <c r="I25" s="376">
        <v>2014</v>
      </c>
      <c r="J25" s="376">
        <v>2015</v>
      </c>
      <c r="K25" s="384">
        <v>2016</v>
      </c>
      <c r="L25" s="386">
        <v>2017</v>
      </c>
      <c r="M25" s="378">
        <v>2018</v>
      </c>
      <c r="N25" s="203" t="s">
        <v>54</v>
      </c>
      <c r="O25" s="374" t="str">
        <f>O14</f>
        <v>Jan.-abril</v>
      </c>
      <c r="P25" s="375"/>
      <c r="Q25" s="372" t="s">
        <v>110</v>
      </c>
      <c r="R25" s="373"/>
    </row>
    <row r="26" spans="1:34" ht="31.5" customHeight="1" thickBot="1" x14ac:dyDescent="0.3">
      <c r="A26" s="381"/>
      <c r="B26" s="383"/>
      <c r="C26" s="377"/>
      <c r="D26" s="377"/>
      <c r="E26" s="377"/>
      <c r="F26" s="377"/>
      <c r="G26" s="377"/>
      <c r="H26" s="377"/>
      <c r="I26" s="377"/>
      <c r="J26" s="377"/>
      <c r="K26" s="385"/>
      <c r="L26" s="387"/>
      <c r="M26" s="379"/>
      <c r="N26" s="204" t="str">
        <f>N4</f>
        <v>2007/2018</v>
      </c>
      <c r="O26" s="202">
        <f>O4</f>
        <v>2018</v>
      </c>
      <c r="P26" s="346">
        <f>P4</f>
        <v>2019</v>
      </c>
      <c r="Q26" s="347" t="str">
        <f>Q4</f>
        <v>maio 17 a abril 18</v>
      </c>
      <c r="R26" s="344" t="str">
        <f>R4</f>
        <v>maio 18  a abril 19</v>
      </c>
    </row>
    <row r="27" spans="1:34" s="151" customFormat="1" ht="3" customHeight="1" thickBot="1" x14ac:dyDescent="0.3">
      <c r="A27" s="150"/>
      <c r="B27" s="187">
        <v>2007</v>
      </c>
      <c r="C27" s="187">
        <v>2008</v>
      </c>
      <c r="D27" s="187">
        <v>2009</v>
      </c>
      <c r="E27" s="187">
        <v>2010</v>
      </c>
      <c r="F27" s="187">
        <v>2011</v>
      </c>
      <c r="G27" s="187"/>
      <c r="H27" s="187"/>
      <c r="I27" s="187"/>
      <c r="J27" s="187"/>
      <c r="K27" s="187"/>
      <c r="L27" s="297"/>
      <c r="M27" s="187"/>
      <c r="N27" s="167"/>
      <c r="O27" s="150"/>
      <c r="P27" s="187"/>
      <c r="Q27" s="150"/>
      <c r="R27" s="187"/>
    </row>
    <row r="28" spans="1:34" ht="27.75" customHeight="1" x14ac:dyDescent="0.25">
      <c r="A28" s="168" t="s">
        <v>55</v>
      </c>
      <c r="B28" s="191">
        <v>203692.62899999981</v>
      </c>
      <c r="C28" s="192">
        <v>204985.89900000018</v>
      </c>
      <c r="D28" s="192">
        <v>199789.29300000027</v>
      </c>
      <c r="E28" s="192">
        <v>228223.55300000007</v>
      </c>
      <c r="F28" s="192">
        <v>265930.68799999997</v>
      </c>
      <c r="G28" s="192">
        <v>297441.74100000004</v>
      </c>
      <c r="H28" s="192">
        <v>313195.50799999997</v>
      </c>
      <c r="I28" s="192">
        <v>319331.63400000008</v>
      </c>
      <c r="J28" s="192">
        <v>313646.51399999997</v>
      </c>
      <c r="K28" s="293">
        <v>292708.82400000008</v>
      </c>
      <c r="L28" s="363">
        <v>335676.5479999996</v>
      </c>
      <c r="M28" s="188">
        <v>346245.0139999988</v>
      </c>
      <c r="N28" s="149"/>
      <c r="O28" s="172">
        <v>103955.14199999999</v>
      </c>
      <c r="P28" s="188">
        <v>107947.84000000005</v>
      </c>
      <c r="Q28" s="169">
        <f>SUM('2'!V55:V62,'2'!W51:W54)</f>
        <v>344146.32000000012</v>
      </c>
      <c r="R28" s="188">
        <v>350237.712</v>
      </c>
    </row>
    <row r="29" spans="1:34" ht="27.75" customHeight="1" thickBot="1" x14ac:dyDescent="0.3">
      <c r="A29" s="171" t="s">
        <v>59</v>
      </c>
      <c r="B29" s="193"/>
      <c r="C29" s="194">
        <f t="shared" ref="C29:I29" si="17">(C28-B28)/B28</f>
        <v>6.3491251811589565E-3</v>
      </c>
      <c r="D29" s="194">
        <f t="shared" si="17"/>
        <v>-2.5351041341628616E-2</v>
      </c>
      <c r="E29" s="194">
        <f t="shared" si="17"/>
        <v>0.14232124040801208</v>
      </c>
      <c r="F29" s="194">
        <f t="shared" si="17"/>
        <v>0.16522017339726491</v>
      </c>
      <c r="G29" s="194">
        <f t="shared" si="17"/>
        <v>0.11849348127885141</v>
      </c>
      <c r="H29" s="194">
        <f t="shared" si="17"/>
        <v>5.296421056115299E-2</v>
      </c>
      <c r="I29" s="194">
        <f t="shared" si="17"/>
        <v>1.9591998746035993E-2</v>
      </c>
      <c r="J29" s="194">
        <f t="shared" ref="J29" si="18">(J28-I28)/I28</f>
        <v>-1.7803184510057374E-2</v>
      </c>
      <c r="K29" s="277">
        <f t="shared" ref="K29:M29" si="19">(K28-J28)/J28</f>
        <v>-6.6755691727534677E-2</v>
      </c>
      <c r="L29" s="364">
        <f t="shared" si="19"/>
        <v>0.14679340175955716</v>
      </c>
      <c r="M29" s="83">
        <f t="shared" si="19"/>
        <v>3.1484076152973342E-2</v>
      </c>
      <c r="N29" s="1"/>
      <c r="O29" s="175"/>
      <c r="P29" s="83">
        <f>(P28-O28)/O28</f>
        <v>3.8407893281508503E-2</v>
      </c>
      <c r="Q29" s="1"/>
      <c r="R29" s="83">
        <f>(R28-Q28)/Q28</f>
        <v>1.7700006206661963E-2</v>
      </c>
    </row>
    <row r="30" spans="1:34" ht="27.75" customHeight="1" x14ac:dyDescent="0.25">
      <c r="A30" s="168" t="s">
        <v>60</v>
      </c>
      <c r="B30" s="191">
        <v>575.60500000000002</v>
      </c>
      <c r="C30" s="192">
        <v>741.03499999999963</v>
      </c>
      <c r="D30" s="192">
        <v>1388.8809999999992</v>
      </c>
      <c r="E30" s="192">
        <v>899.43600000000015</v>
      </c>
      <c r="F30" s="192">
        <v>1170.3490000000002</v>
      </c>
      <c r="G30" s="192">
        <v>1022.7370000000001</v>
      </c>
      <c r="H30" s="192">
        <v>1030.066</v>
      </c>
      <c r="I30" s="192">
        <v>1010.02</v>
      </c>
      <c r="J30" s="192">
        <v>1183.202</v>
      </c>
      <c r="K30" s="293">
        <v>1121.55</v>
      </c>
      <c r="L30" s="363">
        <v>1027.2</v>
      </c>
      <c r="M30" s="188">
        <v>1322.7619999999993</v>
      </c>
      <c r="N30" s="149"/>
      <c r="O30" s="172">
        <v>332.07400000000001</v>
      </c>
      <c r="P30" s="188">
        <v>547.83199999999988</v>
      </c>
      <c r="Q30" s="169">
        <f>SUM('3'!V55:V62,'3'!W51:W54)</f>
        <v>911.18500000000017</v>
      </c>
      <c r="R30" s="188">
        <v>1538.52</v>
      </c>
    </row>
    <row r="31" spans="1:34" ht="27.75" customHeight="1" thickBot="1" x14ac:dyDescent="0.3">
      <c r="A31" s="170" t="s">
        <v>59</v>
      </c>
      <c r="B31" s="195"/>
      <c r="C31" s="196">
        <f t="shared" ref="C31:I31" si="20">(C30-B30)/B30</f>
        <v>0.28740195099069604</v>
      </c>
      <c r="D31" s="196">
        <f t="shared" si="20"/>
        <v>0.87424480625071677</v>
      </c>
      <c r="E31" s="196">
        <f t="shared" si="20"/>
        <v>-0.35240240164564085</v>
      </c>
      <c r="F31" s="196">
        <f t="shared" si="20"/>
        <v>0.30120319844880566</v>
      </c>
      <c r="G31" s="196">
        <f t="shared" si="20"/>
        <v>-0.12612648022085726</v>
      </c>
      <c r="H31" s="196">
        <f t="shared" si="20"/>
        <v>7.1660651760911652E-3</v>
      </c>
      <c r="I31" s="196">
        <f t="shared" si="20"/>
        <v>-1.9460888913914301E-2</v>
      </c>
      <c r="J31" s="196">
        <f t="shared" ref="J31" si="21">(J30-I30)/I30</f>
        <v>0.17146393140729888</v>
      </c>
      <c r="K31" s="294">
        <f t="shared" ref="K31:M31" si="22">(K30-J30)/J30</f>
        <v>-5.2106064729437615E-2</v>
      </c>
      <c r="L31" s="365">
        <f t="shared" si="22"/>
        <v>-8.4124648923364909E-2</v>
      </c>
      <c r="M31" s="86">
        <f t="shared" si="22"/>
        <v>0.28773559190031073</v>
      </c>
      <c r="N31" s="16"/>
      <c r="O31" s="173"/>
      <c r="P31" s="86">
        <f>(P30-O30)/O30</f>
        <v>0.64972867493389985</v>
      </c>
      <c r="Q31" s="345"/>
      <c r="R31" s="86">
        <f>(R30-Q30)/Q30</f>
        <v>0.68848258037610333</v>
      </c>
    </row>
    <row r="32" spans="1:34" ht="27.75" customHeight="1" x14ac:dyDescent="0.25">
      <c r="A32" s="14" t="s">
        <v>63</v>
      </c>
      <c r="B32" s="197">
        <f>(B28-B30)</f>
        <v>203117.0239999998</v>
      </c>
      <c r="C32" s="198">
        <f t="shared" ref="C32:L32" si="23">(C28-C30)</f>
        <v>204244.86400000018</v>
      </c>
      <c r="D32" s="198">
        <f t="shared" si="23"/>
        <v>198400.41200000027</v>
      </c>
      <c r="E32" s="198">
        <f t="shared" si="23"/>
        <v>227324.11700000009</v>
      </c>
      <c r="F32" s="198">
        <f t="shared" si="23"/>
        <v>264760.33899999998</v>
      </c>
      <c r="G32" s="198">
        <f t="shared" si="23"/>
        <v>296419.00400000002</v>
      </c>
      <c r="H32" s="198">
        <f t="shared" si="23"/>
        <v>312165.44199999998</v>
      </c>
      <c r="I32" s="198">
        <f t="shared" si="23"/>
        <v>318321.61400000006</v>
      </c>
      <c r="J32" s="198">
        <f t="shared" si="23"/>
        <v>312463.31199999998</v>
      </c>
      <c r="K32" s="295">
        <f t="shared" si="23"/>
        <v>291587.27400000009</v>
      </c>
      <c r="L32" s="366">
        <f t="shared" si="23"/>
        <v>334649.34799999959</v>
      </c>
      <c r="M32" s="189">
        <f t="shared" ref="M32" si="24">(M28-M30)</f>
        <v>344922.25199999881</v>
      </c>
      <c r="N32" s="1"/>
      <c r="O32" s="174">
        <f>O28-O30</f>
        <v>103623.068</v>
      </c>
      <c r="P32" s="189">
        <f>P28-P30</f>
        <v>107400.00800000006</v>
      </c>
      <c r="Q32" s="3">
        <f>Q28-Q30</f>
        <v>343235.13500000013</v>
      </c>
      <c r="R32" s="189">
        <f>R28-R30</f>
        <v>348699.19199999998</v>
      </c>
    </row>
    <row r="33" spans="1:18" ht="27.75" customHeight="1" thickBot="1" x14ac:dyDescent="0.3">
      <c r="A33" s="170" t="s">
        <v>59</v>
      </c>
      <c r="B33" s="195"/>
      <c r="C33" s="196">
        <f t="shared" ref="C33:I33" si="25">(C32-B32)/B32</f>
        <v>5.5526611102788507E-3</v>
      </c>
      <c r="D33" s="196">
        <f t="shared" si="25"/>
        <v>-2.8614927619427914E-2</v>
      </c>
      <c r="E33" s="196">
        <f t="shared" si="25"/>
        <v>0.14578450068944299</v>
      </c>
      <c r="F33" s="196">
        <f t="shared" si="25"/>
        <v>0.16468213973091064</v>
      </c>
      <c r="G33" s="196">
        <f t="shared" si="25"/>
        <v>0.11957480157177182</v>
      </c>
      <c r="H33" s="196">
        <f t="shared" si="25"/>
        <v>5.3122228290059179E-2</v>
      </c>
      <c r="I33" s="196">
        <f t="shared" si="25"/>
        <v>1.972086327223908E-2</v>
      </c>
      <c r="J33" s="196">
        <f t="shared" ref="J33" si="26">(J32-I32)/I32</f>
        <v>-1.840372045864307E-2</v>
      </c>
      <c r="K33" s="294">
        <f t="shared" ref="K33:M33" si="27">(K32-J32)/J32</f>
        <v>-6.6811165337708145E-2</v>
      </c>
      <c r="L33" s="365">
        <f t="shared" si="27"/>
        <v>0.14768159600819714</v>
      </c>
      <c r="M33" s="86">
        <f t="shared" si="27"/>
        <v>3.0697516852772222E-2</v>
      </c>
      <c r="N33" s="16"/>
      <c r="O33" s="173"/>
      <c r="P33" s="86">
        <f>(P32-O32)/O32</f>
        <v>3.6448833960407934E-2</v>
      </c>
      <c r="Q33" s="345"/>
      <c r="R33" s="86">
        <f>(R32-Q32)/Q32</f>
        <v>1.5919282272777387E-2</v>
      </c>
    </row>
    <row r="34" spans="1:18" ht="27.75" hidden="1" customHeight="1" thickBot="1" x14ac:dyDescent="0.3">
      <c r="A34" s="157" t="s">
        <v>66</v>
      </c>
      <c r="B34" s="199">
        <f>(B28/B30)</f>
        <v>353.87571164253228</v>
      </c>
      <c r="C34" s="200">
        <f>(C28/C30)</f>
        <v>276.62107592758815</v>
      </c>
      <c r="D34" s="200">
        <f>(D28/D30)</f>
        <v>143.84910802293385</v>
      </c>
      <c r="E34" s="200">
        <f>(E28/E30)</f>
        <v>253.74073641704362</v>
      </c>
      <c r="F34" s="201">
        <f>(F28/F30)</f>
        <v>227.22340771855227</v>
      </c>
      <c r="G34" s="201"/>
      <c r="H34" s="201"/>
      <c r="I34" s="201"/>
      <c r="J34" s="201"/>
      <c r="K34" s="201"/>
      <c r="L34" s="201"/>
      <c r="M34" s="201"/>
      <c r="N34" s="155"/>
      <c r="O34" s="154">
        <f>(O28/O30)</f>
        <v>313.04812180417616</v>
      </c>
      <c r="P34" s="190">
        <f>(P28/P30)</f>
        <v>197.04551760393713</v>
      </c>
    </row>
    <row r="36" spans="1:18" x14ac:dyDescent="0.25">
      <c r="A36" s="9" t="s">
        <v>75</v>
      </c>
    </row>
  </sheetData>
  <mergeCells count="45">
    <mergeCell ref="I25:I26"/>
    <mergeCell ref="L3:L4"/>
    <mergeCell ref="L14:L15"/>
    <mergeCell ref="L25:L26"/>
    <mergeCell ref="K25:K26"/>
    <mergeCell ref="K3:K4"/>
    <mergeCell ref="A25:A26"/>
    <mergeCell ref="B25:B26"/>
    <mergeCell ref="C25:C26"/>
    <mergeCell ref="D25:D26"/>
    <mergeCell ref="E25:E26"/>
    <mergeCell ref="A14:A15"/>
    <mergeCell ref="B14:B15"/>
    <mergeCell ref="C14:C15"/>
    <mergeCell ref="D14:D15"/>
    <mergeCell ref="E14:E15"/>
    <mergeCell ref="F3:F4"/>
    <mergeCell ref="G3:G4"/>
    <mergeCell ref="H3:H4"/>
    <mergeCell ref="I3:I4"/>
    <mergeCell ref="O25:P25"/>
    <mergeCell ref="J14:J15"/>
    <mergeCell ref="F14:F15"/>
    <mergeCell ref="G14:G15"/>
    <mergeCell ref="H14:H15"/>
    <mergeCell ref="I14:I15"/>
    <mergeCell ref="K14:K15"/>
    <mergeCell ref="O14:P14"/>
    <mergeCell ref="J25:J26"/>
    <mergeCell ref="F25:F26"/>
    <mergeCell ref="G25:G26"/>
    <mergeCell ref="H25:H26"/>
    <mergeCell ref="A3:A4"/>
    <mergeCell ref="B3:B4"/>
    <mergeCell ref="C3:C4"/>
    <mergeCell ref="D3:D4"/>
    <mergeCell ref="E3:E4"/>
    <mergeCell ref="Q3:R3"/>
    <mergeCell ref="Q14:R14"/>
    <mergeCell ref="Q25:R25"/>
    <mergeCell ref="O3:P3"/>
    <mergeCell ref="J3:J4"/>
    <mergeCell ref="M3:M4"/>
    <mergeCell ref="M14:M15"/>
    <mergeCell ref="M25:M26"/>
  </mergeCells>
  <conditionalFormatting sqref="O12:P12">
    <cfRule type="cellIs" dxfId="17" priority="210" operator="greaterThan">
      <formula>0</formula>
    </cfRule>
    <cfRule type="cellIs" dxfId="16" priority="211" operator="lessThan">
      <formula>0</formula>
    </cfRule>
  </conditionalFormatting>
  <conditionalFormatting sqref="B12:M12">
    <cfRule type="cellIs" dxfId="15" priority="208" operator="greaterThan">
      <formula>0</formula>
    </cfRule>
    <cfRule type="cellIs" dxfId="14" priority="209" operator="lessThan">
      <formula>0</formula>
    </cfRule>
  </conditionalFormatting>
  <conditionalFormatting sqref="B23:M23">
    <cfRule type="cellIs" dxfId="13" priority="188" operator="greaterThan">
      <formula>0</formula>
    </cfRule>
    <cfRule type="cellIs" dxfId="12" priority="189" operator="lessThan">
      <formula>0</formula>
    </cfRule>
  </conditionalFormatting>
  <conditionalFormatting sqref="O23:P23">
    <cfRule type="cellIs" dxfId="11" priority="190" operator="greaterThan">
      <formula>0</formula>
    </cfRule>
    <cfRule type="cellIs" dxfId="10" priority="191" operator="lessThan">
      <formula>0</formula>
    </cfRule>
  </conditionalFormatting>
  <conditionalFormatting sqref="O34:P34">
    <cfRule type="cellIs" dxfId="9" priority="172" operator="greaterThan">
      <formula>0</formula>
    </cfRule>
    <cfRule type="cellIs" dxfId="8" priority="173" operator="lessThan">
      <formula>0</formula>
    </cfRule>
  </conditionalFormatting>
  <conditionalFormatting sqref="B34:M34">
    <cfRule type="cellIs" dxfId="7" priority="170" operator="greaterThan">
      <formula>0</formula>
    </cfRule>
    <cfRule type="cellIs" dxfId="6" priority="171" operator="lessThan">
      <formula>0</formula>
    </cfRule>
  </conditionalFormatting>
  <conditionalFormatting sqref="Q12:R12">
    <cfRule type="cellIs" dxfId="5" priority="12" operator="greaterThan">
      <formula>0</formula>
    </cfRule>
    <cfRule type="cellIs" dxfId="4" priority="13" operator="lessThan">
      <formula>0</formula>
    </cfRule>
  </conditionalFormatting>
  <conditionalFormatting sqref="Q23:R23">
    <cfRule type="cellIs" dxfId="3" priority="10" operator="greaterThan">
      <formula>0</formula>
    </cfRule>
    <cfRule type="cellIs" dxfId="2" priority="1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5" id="{ABB28AFE-3C6F-4EB6-B354-99B70F866B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54" id="{110E76B7-4E0B-4C3D-A4A8-E160E618B7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</xm:sqref>
        </x14:conditionalFormatting>
        <x14:conditionalFormatting xmlns:xm="http://schemas.microsoft.com/office/excel/2006/main">
          <x14:cfRule type="iconSet" priority="52" id="{7579AD17-B03B-4C48-ADA0-CD26E0FA65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51" id="{3C6E45D1-A71E-4397-BDCA-39AB9678E9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48" id="{1A191C31-54EF-4ACD-8672-34C48A9C75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C18:M18</xm:sqref>
        </x14:conditionalFormatting>
        <x14:conditionalFormatting xmlns:xm="http://schemas.microsoft.com/office/excel/2006/main">
          <x14:cfRule type="iconSet" priority="47" id="{E7EE7943-4828-4A4B-8D15-101779AB5A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P18</xm:sqref>
        </x14:conditionalFormatting>
        <x14:conditionalFormatting xmlns:xm="http://schemas.microsoft.com/office/excel/2006/main">
          <x14:cfRule type="iconSet" priority="45" id="{C28AA0AD-F473-42DC-A4EB-A0E63117DF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C20:M20</xm:sqref>
        </x14:conditionalFormatting>
        <x14:conditionalFormatting xmlns:xm="http://schemas.microsoft.com/office/excel/2006/main">
          <x14:cfRule type="iconSet" priority="44" id="{F61510FB-9CD3-4784-9138-BF61AD8B483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C22:M22</xm:sqref>
        </x14:conditionalFormatting>
        <x14:conditionalFormatting xmlns:xm="http://schemas.microsoft.com/office/excel/2006/main">
          <x14:cfRule type="iconSet" priority="41" id="{8629E2D8-FA20-402E-988A-55B2134424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C29:M29</xm:sqref>
        </x14:conditionalFormatting>
        <x14:conditionalFormatting xmlns:xm="http://schemas.microsoft.com/office/excel/2006/main">
          <x14:cfRule type="iconSet" priority="40" id="{0693E060-ACE6-4774-ABD7-29ECDB11FB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</xm:sqref>
        </x14:conditionalFormatting>
        <x14:conditionalFormatting xmlns:xm="http://schemas.microsoft.com/office/excel/2006/main">
          <x14:cfRule type="iconSet" priority="38" id="{34B1737B-D781-48B9-BFDF-C9EC6A543EC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C31:M31</xm:sqref>
        </x14:conditionalFormatting>
        <x14:conditionalFormatting xmlns:xm="http://schemas.microsoft.com/office/excel/2006/main">
          <x14:cfRule type="iconSet" priority="37" id="{3C54684F-2043-4BF8-8221-93CB5B9CC27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C33:M33</xm:sqref>
        </x14:conditionalFormatting>
        <x14:conditionalFormatting xmlns:xm="http://schemas.microsoft.com/office/excel/2006/main">
          <x14:cfRule type="iconSet" priority="212" id="{F2FAD7D5-E6E1-4FE2-B50B-C66645B2B3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P9</xm:sqref>
        </x14:conditionalFormatting>
        <x14:conditionalFormatting xmlns:xm="http://schemas.microsoft.com/office/excel/2006/main">
          <x14:cfRule type="iconSet" priority="213" id="{255B781A-5785-4BD7-BEF4-38A592BAA9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P11</xm:sqref>
        </x14:conditionalFormatting>
        <x14:conditionalFormatting xmlns:xm="http://schemas.microsoft.com/office/excel/2006/main">
          <x14:cfRule type="iconSet" priority="214" id="{64052EBD-0303-4952-B15F-9F13492C41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P20</xm:sqref>
        </x14:conditionalFormatting>
        <x14:conditionalFormatting xmlns:xm="http://schemas.microsoft.com/office/excel/2006/main">
          <x14:cfRule type="iconSet" priority="215" id="{7B440260-6323-436A-94F4-BE4BB210C8B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P22</xm:sqref>
        </x14:conditionalFormatting>
        <x14:conditionalFormatting xmlns:xm="http://schemas.microsoft.com/office/excel/2006/main">
          <x14:cfRule type="iconSet" priority="216" id="{DC4FA5D0-4CD3-40D3-94E8-322FE6C4678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P31</xm:sqref>
        </x14:conditionalFormatting>
        <x14:conditionalFormatting xmlns:xm="http://schemas.microsoft.com/office/excel/2006/main">
          <x14:cfRule type="iconSet" priority="217" id="{1A5AAC2F-8B26-44DD-8332-1E33332997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P33</xm:sqref>
        </x14:conditionalFormatting>
        <x14:conditionalFormatting xmlns:xm="http://schemas.microsoft.com/office/excel/2006/main">
          <x14:cfRule type="iconSet" priority="34" id="{C9475C1C-E551-48AF-B61E-1CF231CE9C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33" id="{5F84C29B-3533-41FA-9E95-687252A886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32" id="{0927297A-49E8-40AE-97F4-BC662DC4C4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9" id="{AE63E27D-878B-43C3-A4DE-B922F816D2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</xm:sqref>
        </x14:conditionalFormatting>
        <x14:conditionalFormatting xmlns:xm="http://schemas.microsoft.com/office/excel/2006/main">
          <x14:cfRule type="iconSet" priority="8" id="{F99C0609-B6CD-4689-9AC7-541FF0217D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Q9:R9</xm:sqref>
        </x14:conditionalFormatting>
        <x14:conditionalFormatting xmlns:xm="http://schemas.microsoft.com/office/excel/2006/main">
          <x14:cfRule type="iconSet" priority="7" id="{F4FBD849-47CF-464E-93D6-1ECA2E3211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Q11:R11</xm:sqref>
        </x14:conditionalFormatting>
        <x14:conditionalFormatting xmlns:xm="http://schemas.microsoft.com/office/excel/2006/main">
          <x14:cfRule type="iconSet" priority="6" id="{F974D057-3155-48FC-BD4E-096951C9293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R18</xm:sqref>
        </x14:conditionalFormatting>
        <x14:conditionalFormatting xmlns:xm="http://schemas.microsoft.com/office/excel/2006/main">
          <x14:cfRule type="iconSet" priority="5" id="{719ECE97-AE17-4FDB-87BC-52DEE8C1E8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Q20:R20</xm:sqref>
        </x14:conditionalFormatting>
        <x14:conditionalFormatting xmlns:xm="http://schemas.microsoft.com/office/excel/2006/main">
          <x14:cfRule type="iconSet" priority="4" id="{679A4456-DB93-4B20-A3B6-0F72117B55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Q22:R22</xm:sqref>
        </x14:conditionalFormatting>
        <x14:conditionalFormatting xmlns:xm="http://schemas.microsoft.com/office/excel/2006/main">
          <x14:cfRule type="iconSet" priority="3" id="{72E3AD80-63B4-41B2-909D-FE83BC147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R29</xm:sqref>
        </x14:conditionalFormatting>
        <x14:conditionalFormatting xmlns:xm="http://schemas.microsoft.com/office/excel/2006/main">
          <x14:cfRule type="iconSet" priority="2" id="{BD74AA5B-C137-457C-AC7A-519CDB4A57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Q31:R31</xm:sqref>
        </x14:conditionalFormatting>
        <x14:conditionalFormatting xmlns:xm="http://schemas.microsoft.com/office/excel/2006/main">
          <x14:cfRule type="iconSet" priority="1" id="{0AA7D3BA-266F-41D4-AF29-2DEB92C1BD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Q33:R33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N68"/>
  <sheetViews>
    <sheetView showGridLines="0" topLeftCell="A55" workbookViewId="0">
      <selection activeCell="X51" sqref="X51:X54"/>
    </sheetView>
  </sheetViews>
  <sheetFormatPr defaultRowHeight="15" x14ac:dyDescent="0.25"/>
  <cols>
    <col min="1" max="1" width="18.7109375" customWidth="1"/>
    <col min="12" max="12" width="9.85546875" style="65" customWidth="1"/>
    <col min="13" max="13" width="1.7109375" customWidth="1"/>
    <col min="14" max="14" width="18.7109375" hidden="1" customWidth="1"/>
    <col min="25" max="25" width="10.140625" style="65" customWidth="1"/>
    <col min="26" max="26" width="1.7109375" customWidth="1"/>
    <col min="37" max="37" width="9.85546875" style="65" customWidth="1"/>
    <col min="40" max="40" width="9.140625" style="158"/>
  </cols>
  <sheetData>
    <row r="1" spans="1:40" ht="15.75" x14ac:dyDescent="0.25">
      <c r="A1" s="6" t="s">
        <v>114</v>
      </c>
    </row>
    <row r="3" spans="1:40" ht="15.75" thickBot="1" x14ac:dyDescent="0.3">
      <c r="L3" s="159" t="s">
        <v>1</v>
      </c>
      <c r="Y3" s="206">
        <v>1000</v>
      </c>
      <c r="AK3" s="206" t="s">
        <v>52</v>
      </c>
    </row>
    <row r="4" spans="1:40" ht="20.100000000000001" customHeight="1" x14ac:dyDescent="0.25">
      <c r="A4" s="388" t="s">
        <v>3</v>
      </c>
      <c r="B4" s="390" t="s">
        <v>77</v>
      </c>
      <c r="C4" s="391"/>
      <c r="D4" s="391"/>
      <c r="E4" s="391"/>
      <c r="F4" s="391"/>
      <c r="G4" s="391"/>
      <c r="H4" s="391"/>
      <c r="I4" s="391"/>
      <c r="J4" s="391"/>
      <c r="K4" s="392"/>
      <c r="L4" s="393" t="s">
        <v>134</v>
      </c>
      <c r="N4" s="395" t="s">
        <v>3</v>
      </c>
      <c r="O4" s="397" t="s">
        <v>77</v>
      </c>
      <c r="P4" s="391"/>
      <c r="Q4" s="391"/>
      <c r="R4" s="391"/>
      <c r="S4" s="391"/>
      <c r="T4" s="391"/>
      <c r="U4" s="391"/>
      <c r="V4" s="391"/>
      <c r="W4" s="391"/>
      <c r="X4" s="392"/>
      <c r="Y4" s="393" t="s">
        <v>134</v>
      </c>
      <c r="AA4" s="397" t="s">
        <v>77</v>
      </c>
      <c r="AB4" s="391"/>
      <c r="AC4" s="391"/>
      <c r="AD4" s="391"/>
      <c r="AE4" s="391"/>
      <c r="AF4" s="391"/>
      <c r="AG4" s="391"/>
      <c r="AH4" s="391"/>
      <c r="AI4" s="391"/>
      <c r="AJ4" s="392"/>
      <c r="AK4" s="393" t="s">
        <v>134</v>
      </c>
    </row>
    <row r="5" spans="1:40" ht="20.100000000000001" customHeight="1" thickBot="1" x14ac:dyDescent="0.3">
      <c r="A5" s="389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4">
        <v>2018</v>
      </c>
      <c r="K5" s="211">
        <v>2019</v>
      </c>
      <c r="L5" s="394"/>
      <c r="N5" s="396"/>
      <c r="O5" s="36">
        <v>2010</v>
      </c>
      <c r="P5" s="214">
        <v>2011</v>
      </c>
      <c r="Q5" s="214">
        <v>2012</v>
      </c>
      <c r="R5" s="214">
        <v>2013</v>
      </c>
      <c r="S5" s="214">
        <v>2014</v>
      </c>
      <c r="T5" s="214">
        <v>2015</v>
      </c>
      <c r="U5" s="214">
        <v>2016</v>
      </c>
      <c r="V5" s="214">
        <v>2017</v>
      </c>
      <c r="W5" s="214">
        <v>2018</v>
      </c>
      <c r="X5" s="211">
        <v>2019</v>
      </c>
      <c r="Y5" s="394"/>
      <c r="AA5" s="36">
        <v>2010</v>
      </c>
      <c r="AB5" s="214">
        <v>2011</v>
      </c>
      <c r="AC5" s="214">
        <v>2012</v>
      </c>
      <c r="AD5" s="214">
        <v>2013</v>
      </c>
      <c r="AE5" s="214">
        <v>2014</v>
      </c>
      <c r="AF5" s="214">
        <v>2015</v>
      </c>
      <c r="AG5" s="214">
        <v>2016</v>
      </c>
      <c r="AH5" s="299">
        <v>2017</v>
      </c>
      <c r="AI5" s="214">
        <v>2018</v>
      </c>
      <c r="AJ5" s="211">
        <v>2019</v>
      </c>
      <c r="AK5" s="394"/>
      <c r="AN5" s="160"/>
    </row>
    <row r="6" spans="1:40" ht="3" customHeight="1" thickBot="1" x14ac:dyDescent="0.3">
      <c r="A6" s="161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207"/>
      <c r="M6" s="8"/>
      <c r="N6" s="161"/>
      <c r="O6" s="186">
        <v>2010</v>
      </c>
      <c r="P6" s="186">
        <v>2011</v>
      </c>
      <c r="Q6" s="186">
        <v>2012</v>
      </c>
      <c r="R6" s="186"/>
      <c r="S6" s="186"/>
      <c r="T6" s="186"/>
      <c r="U6" s="186"/>
      <c r="V6" s="186"/>
      <c r="W6" s="160"/>
      <c r="X6" s="186"/>
      <c r="Y6" s="205"/>
      <c r="Z6" s="8"/>
      <c r="AA6" s="186"/>
      <c r="AB6" s="186"/>
      <c r="AC6" s="186"/>
      <c r="AD6" s="186"/>
      <c r="AE6" s="186"/>
      <c r="AF6" s="186"/>
      <c r="AG6" s="186"/>
      <c r="AH6" s="186"/>
      <c r="AI6" s="160"/>
      <c r="AJ6" s="186"/>
      <c r="AK6" s="207"/>
    </row>
    <row r="7" spans="1:40" ht="20.100000000000001" customHeight="1" x14ac:dyDescent="0.25">
      <c r="A7" s="177" t="s">
        <v>78</v>
      </c>
      <c r="B7" s="172">
        <v>162618.44999999995</v>
      </c>
      <c r="C7" s="255">
        <v>156534.06999999998</v>
      </c>
      <c r="D7" s="255">
        <v>239190.1999999999</v>
      </c>
      <c r="E7" s="255">
        <v>213768.74999999997</v>
      </c>
      <c r="F7" s="255">
        <v>196345.2</v>
      </c>
      <c r="G7" s="255">
        <v>183217.2099999999</v>
      </c>
      <c r="H7" s="255">
        <v>164354.55999999982</v>
      </c>
      <c r="I7" s="255">
        <v>192935.97999999986</v>
      </c>
      <c r="J7" s="255">
        <v>214851.24000000002</v>
      </c>
      <c r="K7" s="169">
        <v>222244.97999999966</v>
      </c>
      <c r="L7" s="104">
        <f>IF(K7="","",(K7-I7)/I7)</f>
        <v>0.15191049383323846</v>
      </c>
      <c r="N7" s="163" t="s">
        <v>78</v>
      </c>
      <c r="O7" s="172">
        <v>37448.925000000003</v>
      </c>
      <c r="P7" s="255">
        <v>38839.965999999986</v>
      </c>
      <c r="Q7" s="255">
        <v>43280.928999999975</v>
      </c>
      <c r="R7" s="255">
        <v>45616.113000000012</v>
      </c>
      <c r="S7" s="255">
        <v>47446.346999999972</v>
      </c>
      <c r="T7" s="255">
        <v>44866.651000000042</v>
      </c>
      <c r="U7" s="255">
        <v>44731.008000000016</v>
      </c>
      <c r="V7" s="255">
        <v>48635.341000000037</v>
      </c>
      <c r="W7" s="255">
        <v>54520.347000000009</v>
      </c>
      <c r="X7" s="169">
        <v>58088.262000000032</v>
      </c>
      <c r="Y7" s="104">
        <f>IF(X7="","",(X7-V7)/V7)</f>
        <v>0.19436321007803745</v>
      </c>
      <c r="AA7" s="181">
        <f t="shared" ref="AA7:AI7" si="0">(O7/B7)*10</f>
        <v>2.3028706152346192</v>
      </c>
      <c r="AB7" s="258">
        <f t="shared" si="0"/>
        <v>2.4812467982209876</v>
      </c>
      <c r="AC7" s="258">
        <f t="shared" si="0"/>
        <v>1.8094775204000828</v>
      </c>
      <c r="AD7" s="258">
        <f t="shared" si="0"/>
        <v>2.1338999736865198</v>
      </c>
      <c r="AE7" s="258">
        <f t="shared" si="0"/>
        <v>2.4164760330275441</v>
      </c>
      <c r="AF7" s="258">
        <f t="shared" si="0"/>
        <v>2.4488229571883595</v>
      </c>
      <c r="AG7" s="258">
        <f t="shared" si="0"/>
        <v>2.7216164857245251</v>
      </c>
      <c r="AH7" s="258">
        <f t="shared" si="0"/>
        <v>2.5208020297717444</v>
      </c>
      <c r="AI7" s="258">
        <f t="shared" si="0"/>
        <v>2.537585866388298</v>
      </c>
      <c r="AJ7" s="258">
        <f t="shared" ref="AJ7" si="1">(X7/K7)*10</f>
        <v>2.6137041205610192</v>
      </c>
      <c r="AK7" s="104">
        <f>IF(AJ7="","",(AJ7-AH7)/AH7)</f>
        <v>3.6854179619050444E-2</v>
      </c>
      <c r="AN7"/>
    </row>
    <row r="8" spans="1:40" ht="20.100000000000001" customHeight="1" x14ac:dyDescent="0.25">
      <c r="A8" s="178" t="s">
        <v>79</v>
      </c>
      <c r="B8" s="174">
        <v>161664.07999999981</v>
      </c>
      <c r="C8" s="256">
        <v>214997.14</v>
      </c>
      <c r="D8" s="256">
        <v>230196.23999999993</v>
      </c>
      <c r="E8" s="256">
        <v>260171.31000000006</v>
      </c>
      <c r="F8" s="256">
        <v>219768.14999999994</v>
      </c>
      <c r="G8" s="256">
        <v>191622.89999999979</v>
      </c>
      <c r="H8" s="256">
        <v>187100.07000000012</v>
      </c>
      <c r="I8" s="256">
        <v>187560.18000000008</v>
      </c>
      <c r="J8" s="256">
        <v>249696.13999999996</v>
      </c>
      <c r="K8" s="3">
        <v>228550.27000000048</v>
      </c>
      <c r="L8" s="92">
        <f t="shared" ref="L8:L23" si="2">IF(K8="","",(K8-I8)/I8)</f>
        <v>0.21854366955715432</v>
      </c>
      <c r="N8" s="163" t="s">
        <v>79</v>
      </c>
      <c r="O8" s="174">
        <v>39208.55799999999</v>
      </c>
      <c r="P8" s="256">
        <v>43534.874999999993</v>
      </c>
      <c r="Q8" s="256">
        <v>46936.957999999977</v>
      </c>
      <c r="R8" s="256">
        <v>51921.968000000052</v>
      </c>
      <c r="S8" s="256">
        <v>51933.389000000017</v>
      </c>
      <c r="T8" s="256">
        <v>46937.144999999968</v>
      </c>
      <c r="U8" s="256">
        <v>48461.340000000011</v>
      </c>
      <c r="V8" s="256">
        <v>48751.319999999949</v>
      </c>
      <c r="W8" s="256">
        <v>57875.817000000032</v>
      </c>
      <c r="X8" s="3">
        <v>60864.929000000076</v>
      </c>
      <c r="Y8" s="92">
        <f t="shared" ref="Y8:Y23" si="3">IF(X8="","",(X8-V8)/V8)</f>
        <v>0.24847755917173403</v>
      </c>
      <c r="AA8" s="183">
        <f t="shared" ref="AA8:AA22" si="4">(O8/B8)*10</f>
        <v>2.425310433832923</v>
      </c>
      <c r="AB8" s="259">
        <f t="shared" ref="AB8:AB22" si="5">(P8/C8)*10</f>
        <v>2.0249048429202356</v>
      </c>
      <c r="AC8" s="259">
        <f t="shared" ref="AC8:AC22" si="6">(Q8/D8)*10</f>
        <v>2.0389975961379729</v>
      </c>
      <c r="AD8" s="259">
        <f t="shared" ref="AD8:AD22" si="7">(R8/E8)*10</f>
        <v>1.9956838438488873</v>
      </c>
      <c r="AE8" s="259">
        <f t="shared" ref="AE8:AE22" si="8">(S8/F8)*10</f>
        <v>2.3630989749879605</v>
      </c>
      <c r="AF8" s="259">
        <f t="shared" ref="AF8:AF22" si="9">(T8/G8)*10</f>
        <v>2.4494538492006965</v>
      </c>
      <c r="AG8" s="259">
        <f t="shared" ref="AG8:AG22" si="10">(U8/H8)*10</f>
        <v>2.5901294424956642</v>
      </c>
      <c r="AH8" s="259">
        <f t="shared" ref="AH8:AI22" si="11">(V8/I8)*10</f>
        <v>2.5992361491655602</v>
      </c>
      <c r="AI8" s="259">
        <f t="shared" si="11"/>
        <v>2.3178498874672249</v>
      </c>
      <c r="AJ8" s="259">
        <f t="shared" ref="AJ8:AJ23" si="12">IF(K8="","",(X8/K8)*10)</f>
        <v>2.6630871623997621</v>
      </c>
      <c r="AK8" s="92">
        <f t="shared" ref="AK8:AK23" si="13">IF(AJ8="","",(AJ8-AH8)/AH8)</f>
        <v>2.4565299022445537E-2</v>
      </c>
      <c r="AN8"/>
    </row>
    <row r="9" spans="1:40" ht="20.100000000000001" customHeight="1" x14ac:dyDescent="0.25">
      <c r="A9" s="178" t="s">
        <v>80</v>
      </c>
      <c r="B9" s="174">
        <v>247651.7600000001</v>
      </c>
      <c r="C9" s="256">
        <v>229392.75000000003</v>
      </c>
      <c r="D9" s="256">
        <v>306569.51000000007</v>
      </c>
      <c r="E9" s="256">
        <v>231638.53999999992</v>
      </c>
      <c r="F9" s="256">
        <v>216803.50000000012</v>
      </c>
      <c r="G9" s="256">
        <v>258485.74000000011</v>
      </c>
      <c r="H9" s="256">
        <v>249519.08999999994</v>
      </c>
      <c r="I9" s="256">
        <v>240693.52999999991</v>
      </c>
      <c r="J9" s="256">
        <v>243694.87999999992</v>
      </c>
      <c r="K9" s="3">
        <v>234168.66999999981</v>
      </c>
      <c r="L9" s="92">
        <f t="shared" si="2"/>
        <v>-2.7108580774897043E-2</v>
      </c>
      <c r="N9" s="163" t="s">
        <v>80</v>
      </c>
      <c r="O9" s="174">
        <v>51168.47700000005</v>
      </c>
      <c r="P9" s="256">
        <v>49454.935999999994</v>
      </c>
      <c r="Q9" s="256">
        <v>57419.120999999985</v>
      </c>
      <c r="R9" s="256">
        <v>50259.945</v>
      </c>
      <c r="S9" s="256">
        <v>50881.621999999916</v>
      </c>
      <c r="T9" s="256">
        <v>62257.105999999985</v>
      </c>
      <c r="U9" s="256">
        <v>56423.886000000035</v>
      </c>
      <c r="V9" s="256">
        <v>66075.244999999908</v>
      </c>
      <c r="W9" s="256">
        <v>65025.816000000064</v>
      </c>
      <c r="X9" s="3">
        <v>62530.000000000007</v>
      </c>
      <c r="Y9" s="92">
        <f t="shared" si="3"/>
        <v>-5.3654662952818497E-2</v>
      </c>
      <c r="AA9" s="183">
        <f t="shared" si="4"/>
        <v>2.0661463096406028</v>
      </c>
      <c r="AB9" s="259">
        <f t="shared" si="5"/>
        <v>2.1559066709824086</v>
      </c>
      <c r="AC9" s="259">
        <f t="shared" si="6"/>
        <v>1.8729560222737081</v>
      </c>
      <c r="AD9" s="259">
        <f t="shared" si="7"/>
        <v>2.1697574591861963</v>
      </c>
      <c r="AE9" s="259">
        <f t="shared" si="8"/>
        <v>2.3469003959806871</v>
      </c>
      <c r="AF9" s="259">
        <f t="shared" si="9"/>
        <v>2.4085315499415931</v>
      </c>
      <c r="AG9" s="259">
        <f t="shared" si="10"/>
        <v>2.2613053774763308</v>
      </c>
      <c r="AH9" s="259">
        <f t="shared" si="11"/>
        <v>2.7452023741560456</v>
      </c>
      <c r="AI9" s="259">
        <f t="shared" si="11"/>
        <v>2.6683291827879225</v>
      </c>
      <c r="AJ9" s="259">
        <f t="shared" si="12"/>
        <v>2.6702974398752852</v>
      </c>
      <c r="AK9" s="92">
        <f t="shared" si="13"/>
        <v>-2.7285760418223566E-2</v>
      </c>
      <c r="AN9"/>
    </row>
    <row r="10" spans="1:40" ht="20.100000000000001" customHeight="1" x14ac:dyDescent="0.25">
      <c r="A10" s="178" t="s">
        <v>81</v>
      </c>
      <c r="B10" s="174">
        <v>215335.86</v>
      </c>
      <c r="C10" s="256">
        <v>234500.52</v>
      </c>
      <c r="D10" s="256">
        <v>245047.83999999971</v>
      </c>
      <c r="E10" s="256">
        <v>295201.40999999992</v>
      </c>
      <c r="F10" s="256">
        <v>217619.5400000001</v>
      </c>
      <c r="G10" s="256">
        <v>264598.62000000005</v>
      </c>
      <c r="H10" s="256">
        <v>251369.34000000005</v>
      </c>
      <c r="I10" s="256">
        <v>225265.57000000021</v>
      </c>
      <c r="J10" s="256">
        <v>281533.78000000014</v>
      </c>
      <c r="K10" s="3">
        <v>242318.89999999967</v>
      </c>
      <c r="L10" s="92">
        <f t="shared" si="2"/>
        <v>7.5703224420844456E-2</v>
      </c>
      <c r="N10" s="163" t="s">
        <v>81</v>
      </c>
      <c r="O10" s="174">
        <v>46025.074999999961</v>
      </c>
      <c r="P10" s="256">
        <v>44904.889000000003</v>
      </c>
      <c r="Q10" s="256">
        <v>48943.746000000036</v>
      </c>
      <c r="R10" s="256">
        <v>56740.441000000035</v>
      </c>
      <c r="S10" s="256">
        <v>53780.95900000001</v>
      </c>
      <c r="T10" s="256">
        <v>62171.204999999944</v>
      </c>
      <c r="U10" s="256">
        <v>54315.156000000032</v>
      </c>
      <c r="V10" s="256">
        <v>53392.404000000024</v>
      </c>
      <c r="W10" s="256">
        <v>64934.167000000059</v>
      </c>
      <c r="X10" s="3">
        <v>61459.980999999978</v>
      </c>
      <c r="Y10" s="92">
        <f t="shared" si="3"/>
        <v>0.15109971448372975</v>
      </c>
      <c r="AA10" s="183">
        <f t="shared" si="4"/>
        <v>2.1373623046342565</v>
      </c>
      <c r="AB10" s="259">
        <f t="shared" si="5"/>
        <v>1.914916393362369</v>
      </c>
      <c r="AC10" s="259">
        <f t="shared" si="6"/>
        <v>1.9973139122548518</v>
      </c>
      <c r="AD10" s="259">
        <f t="shared" si="7"/>
        <v>1.9220924791653282</v>
      </c>
      <c r="AE10" s="259">
        <f t="shared" si="8"/>
        <v>2.4713295046942929</v>
      </c>
      <c r="AF10" s="259">
        <f t="shared" si="9"/>
        <v>2.3496420729631899</v>
      </c>
      <c r="AG10" s="259">
        <f t="shared" si="10"/>
        <v>2.160770919794754</v>
      </c>
      <c r="AH10" s="259">
        <f t="shared" si="11"/>
        <v>2.3701981621070618</v>
      </c>
      <c r="AI10" s="259">
        <f t="shared" si="11"/>
        <v>2.3064431912930674</v>
      </c>
      <c r="AJ10" s="259">
        <f t="shared" si="12"/>
        <v>2.5363263451592122</v>
      </c>
      <c r="AK10" s="92">
        <f t="shared" si="13"/>
        <v>7.0090419319397981E-2</v>
      </c>
      <c r="AN10"/>
    </row>
    <row r="11" spans="1:40" ht="20.100000000000001" customHeight="1" x14ac:dyDescent="0.25">
      <c r="A11" s="178" t="s">
        <v>82</v>
      </c>
      <c r="B11" s="174">
        <v>222013.68</v>
      </c>
      <c r="C11" s="256">
        <v>263893.25999999989</v>
      </c>
      <c r="D11" s="256">
        <v>299190.6300000003</v>
      </c>
      <c r="E11" s="256">
        <v>256106.34999999966</v>
      </c>
      <c r="F11" s="256">
        <v>230811.05</v>
      </c>
      <c r="G11" s="256">
        <v>216672.04999999973</v>
      </c>
      <c r="H11" s="256">
        <v>236802.16999999972</v>
      </c>
      <c r="I11" s="256">
        <v>260243.39000000019</v>
      </c>
      <c r="J11" s="256">
        <v>263610.28999999957</v>
      </c>
      <c r="K11" s="3"/>
      <c r="L11" s="92" t="str">
        <f t="shared" si="2"/>
        <v/>
      </c>
      <c r="N11" s="163" t="s">
        <v>82</v>
      </c>
      <c r="O11" s="174">
        <v>47205.19600000004</v>
      </c>
      <c r="P11" s="256">
        <v>52842.769000000008</v>
      </c>
      <c r="Q11" s="256">
        <v>54431.923000000046</v>
      </c>
      <c r="R11" s="256">
        <v>55981.48</v>
      </c>
      <c r="S11" s="256">
        <v>55053.410000000054</v>
      </c>
      <c r="T11" s="256">
        <v>55267.650999999962</v>
      </c>
      <c r="U11" s="256">
        <v>56035.015999999938</v>
      </c>
      <c r="V11" s="256">
        <v>66317.002000000022</v>
      </c>
      <c r="W11" s="256">
        <v>64778.148000000074</v>
      </c>
      <c r="X11" s="3"/>
      <c r="Y11" s="92" t="str">
        <f t="shared" si="3"/>
        <v/>
      </c>
      <c r="AA11" s="183">
        <f t="shared" si="4"/>
        <v>2.1262291584914967</v>
      </c>
      <c r="AB11" s="259">
        <f t="shared" si="5"/>
        <v>2.002429656596763</v>
      </c>
      <c r="AC11" s="259">
        <f t="shared" si="6"/>
        <v>1.8193057382846511</v>
      </c>
      <c r="AD11" s="259">
        <f t="shared" si="7"/>
        <v>2.185868487837185</v>
      </c>
      <c r="AE11" s="259">
        <f t="shared" si="8"/>
        <v>2.3852155258597914</v>
      </c>
      <c r="AF11" s="259">
        <f t="shared" si="9"/>
        <v>2.5507512851796084</v>
      </c>
      <c r="AG11" s="259">
        <f t="shared" si="10"/>
        <v>2.366321896458973</v>
      </c>
      <c r="AH11" s="259">
        <f t="shared" si="11"/>
        <v>2.5482684497769559</v>
      </c>
      <c r="AI11" s="259">
        <f t="shared" si="11"/>
        <v>2.4573451969572271</v>
      </c>
      <c r="AJ11" s="259" t="str">
        <f t="shared" si="12"/>
        <v/>
      </c>
      <c r="AK11" s="92" t="str">
        <f t="shared" si="13"/>
        <v/>
      </c>
      <c r="AN11"/>
    </row>
    <row r="12" spans="1:40" ht="20.100000000000001" customHeight="1" x14ac:dyDescent="0.25">
      <c r="A12" s="178" t="s">
        <v>83</v>
      </c>
      <c r="B12" s="174">
        <v>215680.73000000007</v>
      </c>
      <c r="C12" s="256">
        <v>298357.37000000005</v>
      </c>
      <c r="D12" s="256">
        <v>243274.90999999974</v>
      </c>
      <c r="E12" s="256">
        <v>242334.35000000021</v>
      </c>
      <c r="F12" s="256">
        <v>229301.40999999997</v>
      </c>
      <c r="G12" s="256">
        <v>227631.27999999985</v>
      </c>
      <c r="H12" s="256">
        <v>210795.03999999986</v>
      </c>
      <c r="I12" s="256">
        <v>279141.12000000017</v>
      </c>
      <c r="J12" s="256">
        <v>257614.78999999972</v>
      </c>
      <c r="K12" s="3"/>
      <c r="L12" s="92" t="str">
        <f t="shared" si="2"/>
        <v/>
      </c>
      <c r="N12" s="163" t="s">
        <v>83</v>
      </c>
      <c r="O12" s="174">
        <v>45837.497000000039</v>
      </c>
      <c r="P12" s="256">
        <v>51105.701000000001</v>
      </c>
      <c r="Q12" s="256">
        <v>50899.00499999999</v>
      </c>
      <c r="R12" s="256">
        <v>50438.382000000049</v>
      </c>
      <c r="S12" s="256">
        <v>52151.921999999926</v>
      </c>
      <c r="T12" s="256">
        <v>56091.163000000008</v>
      </c>
      <c r="U12" s="256">
        <v>52714.073000000055</v>
      </c>
      <c r="V12" s="256">
        <v>64528.730000000025</v>
      </c>
      <c r="W12" s="256">
        <v>63228.90599999993</v>
      </c>
      <c r="X12" s="3"/>
      <c r="Y12" s="92" t="str">
        <f t="shared" si="3"/>
        <v/>
      </c>
      <c r="AA12" s="183">
        <f t="shared" si="4"/>
        <v>2.1252476751168277</v>
      </c>
      <c r="AB12" s="259">
        <f t="shared" si="5"/>
        <v>1.7129022487361378</v>
      </c>
      <c r="AC12" s="259">
        <f t="shared" si="6"/>
        <v>2.0922422702776888</v>
      </c>
      <c r="AD12" s="259">
        <f t="shared" si="7"/>
        <v>2.0813550369561726</v>
      </c>
      <c r="AE12" s="259">
        <f t="shared" si="8"/>
        <v>2.2743829617096525</v>
      </c>
      <c r="AF12" s="259">
        <f t="shared" si="9"/>
        <v>2.4641236916121563</v>
      </c>
      <c r="AG12" s="259">
        <f t="shared" si="10"/>
        <v>2.5007264402426213</v>
      </c>
      <c r="AH12" s="259">
        <f t="shared" si="11"/>
        <v>2.3116884391665402</v>
      </c>
      <c r="AI12" s="259">
        <f t="shared" si="11"/>
        <v>2.4543973581641025</v>
      </c>
      <c r="AJ12" s="259" t="str">
        <f t="shared" si="12"/>
        <v/>
      </c>
      <c r="AK12" s="92" t="str">
        <f t="shared" si="13"/>
        <v/>
      </c>
      <c r="AN12"/>
    </row>
    <row r="13" spans="1:40" ht="20.100000000000001" customHeight="1" x14ac:dyDescent="0.25">
      <c r="A13" s="178" t="s">
        <v>84</v>
      </c>
      <c r="B13" s="174">
        <v>248639.30000000008</v>
      </c>
      <c r="C13" s="256">
        <v>301296.24000000011</v>
      </c>
      <c r="D13" s="256">
        <v>302219.03000000003</v>
      </c>
      <c r="E13" s="256">
        <v>271364.13999999984</v>
      </c>
      <c r="F13" s="256">
        <v>280219.00999999989</v>
      </c>
      <c r="G13" s="256">
        <v>268822.42000000004</v>
      </c>
      <c r="H13" s="256">
        <v>250739.99</v>
      </c>
      <c r="I13" s="256">
        <v>253691.20000000013</v>
      </c>
      <c r="J13" s="256">
        <v>258644.40000000002</v>
      </c>
      <c r="K13" s="3"/>
      <c r="L13" s="92" t="str">
        <f t="shared" si="2"/>
        <v/>
      </c>
      <c r="N13" s="163" t="s">
        <v>84</v>
      </c>
      <c r="O13" s="174">
        <v>54364.509000000027</v>
      </c>
      <c r="P13" s="256">
        <v>59788.318999999996</v>
      </c>
      <c r="Q13" s="256">
        <v>62714.63899999993</v>
      </c>
      <c r="R13" s="256">
        <v>65018.055000000037</v>
      </c>
      <c r="S13" s="256">
        <v>69122.01800000004</v>
      </c>
      <c r="T13" s="256">
        <v>69013.110000000117</v>
      </c>
      <c r="U13" s="256">
        <v>62444.103999999985</v>
      </c>
      <c r="V13" s="256">
        <v>64721.649999999972</v>
      </c>
      <c r="W13" s="256">
        <v>69406.631999999998</v>
      </c>
      <c r="X13" s="3"/>
      <c r="Y13" s="92" t="str">
        <f t="shared" si="3"/>
        <v/>
      </c>
      <c r="AA13" s="183">
        <f t="shared" si="4"/>
        <v>2.1864809384518056</v>
      </c>
      <c r="AB13" s="259">
        <f t="shared" si="5"/>
        <v>1.9843699011975713</v>
      </c>
      <c r="AC13" s="259">
        <f t="shared" si="6"/>
        <v>2.0751386502696381</v>
      </c>
      <c r="AD13" s="259">
        <f t="shared" si="7"/>
        <v>2.3959707793373171</v>
      </c>
      <c r="AE13" s="259">
        <f t="shared" si="8"/>
        <v>2.4667140890976693</v>
      </c>
      <c r="AF13" s="259">
        <f t="shared" si="9"/>
        <v>2.5672378814237335</v>
      </c>
      <c r="AG13" s="259">
        <f t="shared" si="10"/>
        <v>2.490392697231901</v>
      </c>
      <c r="AH13" s="259">
        <f t="shared" si="11"/>
        <v>2.5511980707253517</v>
      </c>
      <c r="AI13" s="259">
        <f t="shared" si="11"/>
        <v>2.6834770828210468</v>
      </c>
      <c r="AJ13" s="259" t="str">
        <f t="shared" si="12"/>
        <v/>
      </c>
      <c r="AK13" s="92" t="str">
        <f t="shared" si="13"/>
        <v/>
      </c>
      <c r="AN13"/>
    </row>
    <row r="14" spans="1:40" ht="20.100000000000001" customHeight="1" x14ac:dyDescent="0.25">
      <c r="A14" s="178" t="s">
        <v>85</v>
      </c>
      <c r="B14" s="174">
        <v>188089.6999999999</v>
      </c>
      <c r="C14" s="256">
        <v>220263.89</v>
      </c>
      <c r="D14" s="256">
        <v>238438.41000000006</v>
      </c>
      <c r="E14" s="256">
        <v>192903.74999999985</v>
      </c>
      <c r="F14" s="256">
        <v>168311.4199999999</v>
      </c>
      <c r="G14" s="256">
        <v>186814.79000000024</v>
      </c>
      <c r="H14" s="256">
        <v>210170.4499999999</v>
      </c>
      <c r="I14" s="256">
        <v>215685.8899999999</v>
      </c>
      <c r="J14" s="256">
        <v>216856.97999999984</v>
      </c>
      <c r="K14" s="3"/>
      <c r="L14" s="92" t="str">
        <f t="shared" si="2"/>
        <v/>
      </c>
      <c r="N14" s="163" t="s">
        <v>85</v>
      </c>
      <c r="O14" s="174">
        <v>39184.329000000012</v>
      </c>
      <c r="P14" s="256">
        <v>43186.20999999997</v>
      </c>
      <c r="Q14" s="256">
        <v>48896.256000000016</v>
      </c>
      <c r="R14" s="256">
        <v>49231.409</v>
      </c>
      <c r="S14" s="256">
        <v>41790.908999999992</v>
      </c>
      <c r="T14" s="256">
        <v>45062.92500000001</v>
      </c>
      <c r="U14" s="256">
        <v>49976.91399999999</v>
      </c>
      <c r="V14" s="256">
        <v>51045.44799999996</v>
      </c>
      <c r="W14" s="256">
        <v>56163.130000000005</v>
      </c>
      <c r="X14" s="3"/>
      <c r="Y14" s="92" t="str">
        <f t="shared" si="3"/>
        <v/>
      </c>
      <c r="AA14" s="183">
        <f t="shared" si="4"/>
        <v>2.0832788291969222</v>
      </c>
      <c r="AB14" s="259">
        <f t="shared" si="5"/>
        <v>1.9606577364996127</v>
      </c>
      <c r="AC14" s="259">
        <f t="shared" si="6"/>
        <v>2.0506870516373601</v>
      </c>
      <c r="AD14" s="259">
        <f t="shared" si="7"/>
        <v>2.5521229628765663</v>
      </c>
      <c r="AE14" s="259">
        <f t="shared" si="8"/>
        <v>2.4829514836248197</v>
      </c>
      <c r="AF14" s="259">
        <f t="shared" si="9"/>
        <v>2.412171166961671</v>
      </c>
      <c r="AG14" s="259">
        <f t="shared" si="10"/>
        <v>2.3779229668109867</v>
      </c>
      <c r="AH14" s="259">
        <f t="shared" si="11"/>
        <v>2.3666568081945454</v>
      </c>
      <c r="AI14" s="259">
        <f t="shared" si="11"/>
        <v>2.5898695997703207</v>
      </c>
      <c r="AJ14" s="259" t="str">
        <f t="shared" si="12"/>
        <v/>
      </c>
      <c r="AK14" s="92" t="str">
        <f t="shared" si="13"/>
        <v/>
      </c>
      <c r="AN14"/>
    </row>
    <row r="15" spans="1:40" ht="20.100000000000001" customHeight="1" x14ac:dyDescent="0.25">
      <c r="A15" s="178" t="s">
        <v>86</v>
      </c>
      <c r="B15" s="174">
        <v>276286.43999999977</v>
      </c>
      <c r="C15" s="256">
        <v>291231.52999999991</v>
      </c>
      <c r="D15" s="256">
        <v>295760.24000000017</v>
      </c>
      <c r="E15" s="256">
        <v>290599.48999999982</v>
      </c>
      <c r="F15" s="256">
        <v>290227.67999999964</v>
      </c>
      <c r="G15" s="256">
        <v>248925.34999999977</v>
      </c>
      <c r="H15" s="256">
        <v>261926.87000000026</v>
      </c>
      <c r="I15" s="256">
        <v>267823.90999999992</v>
      </c>
      <c r="J15" s="256">
        <v>219679.95000000007</v>
      </c>
      <c r="K15" s="3"/>
      <c r="L15" s="92" t="str">
        <f t="shared" si="2"/>
        <v/>
      </c>
      <c r="N15" s="163" t="s">
        <v>86</v>
      </c>
      <c r="O15" s="174">
        <v>64657.764999999978</v>
      </c>
      <c r="P15" s="256">
        <v>67014.460999999996</v>
      </c>
      <c r="Q15" s="256">
        <v>62417.526999999995</v>
      </c>
      <c r="R15" s="256">
        <v>71596.117000000057</v>
      </c>
      <c r="S15" s="256">
        <v>76295.819000000003</v>
      </c>
      <c r="T15" s="256">
        <v>70793.574000000022</v>
      </c>
      <c r="U15" s="256">
        <v>69809.002000000037</v>
      </c>
      <c r="V15" s="256">
        <v>71866.597999999954</v>
      </c>
      <c r="W15" s="256">
        <v>67709.388000000137</v>
      </c>
      <c r="X15" s="3"/>
      <c r="Y15" s="92" t="str">
        <f t="shared" si="3"/>
        <v/>
      </c>
      <c r="AA15" s="183">
        <f t="shared" si="4"/>
        <v>2.3402438787802988</v>
      </c>
      <c r="AB15" s="259">
        <f t="shared" si="5"/>
        <v>2.3010716250400503</v>
      </c>
      <c r="AC15" s="259">
        <f t="shared" si="6"/>
        <v>2.1104096683178226</v>
      </c>
      <c r="AD15" s="259">
        <f t="shared" si="7"/>
        <v>2.4637385633402213</v>
      </c>
      <c r="AE15" s="259">
        <f t="shared" si="8"/>
        <v>2.6288264096656837</v>
      </c>
      <c r="AF15" s="259">
        <f t="shared" si="9"/>
        <v>2.843968041021137</v>
      </c>
      <c r="AG15" s="259">
        <f t="shared" si="10"/>
        <v>2.6652096442033595</v>
      </c>
      <c r="AH15" s="259">
        <f t="shared" si="11"/>
        <v>2.6833525804324183</v>
      </c>
      <c r="AI15" s="259">
        <f t="shared" si="11"/>
        <v>3.082183330795556</v>
      </c>
      <c r="AJ15" s="259" t="str">
        <f t="shared" si="12"/>
        <v/>
      </c>
      <c r="AK15" s="92" t="str">
        <f t="shared" si="13"/>
        <v/>
      </c>
      <c r="AN15"/>
    </row>
    <row r="16" spans="1:40" ht="20.100000000000001" customHeight="1" x14ac:dyDescent="0.25">
      <c r="A16" s="178" t="s">
        <v>87</v>
      </c>
      <c r="B16" s="174">
        <v>218413.52999999985</v>
      </c>
      <c r="C16" s="256">
        <v>269385.36999999994</v>
      </c>
      <c r="D16" s="256">
        <v>357795.17000000092</v>
      </c>
      <c r="E16" s="256">
        <v>308575.81999999948</v>
      </c>
      <c r="F16" s="256">
        <v>305395.48999999964</v>
      </c>
      <c r="G16" s="256">
        <v>278553.34999999945</v>
      </c>
      <c r="H16" s="256">
        <v>249519.28000000003</v>
      </c>
      <c r="I16" s="256">
        <v>311771.15999999992</v>
      </c>
      <c r="J16" s="256">
        <v>293833.7900000001</v>
      </c>
      <c r="K16" s="3"/>
      <c r="L16" s="92" t="str">
        <f t="shared" si="2"/>
        <v/>
      </c>
      <c r="N16" s="163" t="s">
        <v>87</v>
      </c>
      <c r="O16" s="174">
        <v>62505.198999999993</v>
      </c>
      <c r="P16" s="256">
        <v>72259.178000000014</v>
      </c>
      <c r="Q16" s="256">
        <v>85069.483999999968</v>
      </c>
      <c r="R16" s="256">
        <v>87588.735000000001</v>
      </c>
      <c r="S16" s="256">
        <v>89099.010000000038</v>
      </c>
      <c r="T16" s="256">
        <v>82030.592000000048</v>
      </c>
      <c r="U16" s="256">
        <v>76031.939000000013</v>
      </c>
      <c r="V16" s="256">
        <v>87843.296000000017</v>
      </c>
      <c r="W16" s="256">
        <v>92200.082999999911</v>
      </c>
      <c r="X16" s="3"/>
      <c r="Y16" s="92" t="str">
        <f t="shared" si="3"/>
        <v/>
      </c>
      <c r="AA16" s="183">
        <f t="shared" si="4"/>
        <v>2.8617823721817981</v>
      </c>
      <c r="AB16" s="259">
        <f t="shared" si="5"/>
        <v>2.6823720233953323</v>
      </c>
      <c r="AC16" s="259">
        <f t="shared" si="6"/>
        <v>2.3776029173339523</v>
      </c>
      <c r="AD16" s="259">
        <f t="shared" si="7"/>
        <v>2.8384834236201706</v>
      </c>
      <c r="AE16" s="259">
        <f t="shared" si="8"/>
        <v>2.9174959328967214</v>
      </c>
      <c r="AF16" s="259">
        <f t="shared" si="9"/>
        <v>2.9448790330469983</v>
      </c>
      <c r="AG16" s="259">
        <f t="shared" si="10"/>
        <v>3.0471368384839841</v>
      </c>
      <c r="AH16" s="259">
        <f t="shared" si="11"/>
        <v>2.81755682597454</v>
      </c>
      <c r="AI16" s="259">
        <f t="shared" si="11"/>
        <v>3.1378311868080209</v>
      </c>
      <c r="AJ16" s="259" t="str">
        <f t="shared" si="12"/>
        <v/>
      </c>
      <c r="AK16" s="92" t="str">
        <f t="shared" si="13"/>
        <v/>
      </c>
      <c r="AN16"/>
    </row>
    <row r="17" spans="1:40" ht="20.100000000000001" customHeight="1" x14ac:dyDescent="0.25">
      <c r="A17" s="178" t="s">
        <v>88</v>
      </c>
      <c r="B17" s="174">
        <v>283992.13999999984</v>
      </c>
      <c r="C17" s="256">
        <v>340923.25</v>
      </c>
      <c r="D17" s="256">
        <v>307861.13000000047</v>
      </c>
      <c r="E17" s="256">
        <v>286413.15999999997</v>
      </c>
      <c r="F17" s="256">
        <v>274219.10999999993</v>
      </c>
      <c r="G17" s="256">
        <v>273526.25000000035</v>
      </c>
      <c r="H17" s="256">
        <v>315362.60000000033</v>
      </c>
      <c r="I17" s="256">
        <v>306231.50000000035</v>
      </c>
      <c r="J17" s="256">
        <v>274305.25999999978</v>
      </c>
      <c r="K17" s="3"/>
      <c r="L17" s="92" t="str">
        <f t="shared" si="2"/>
        <v/>
      </c>
      <c r="N17" s="163" t="s">
        <v>88</v>
      </c>
      <c r="O17" s="174">
        <v>75798.92399999997</v>
      </c>
      <c r="P17" s="256">
        <v>78510.058999999979</v>
      </c>
      <c r="Q17" s="256">
        <v>82860.765000000043</v>
      </c>
      <c r="R17" s="256">
        <v>82287.181999999913</v>
      </c>
      <c r="S17" s="256">
        <v>81224.970999999918</v>
      </c>
      <c r="T17" s="256">
        <v>82936.982000000047</v>
      </c>
      <c r="U17" s="256">
        <v>94068.771999999837</v>
      </c>
      <c r="V17" s="256">
        <v>90812.540999999997</v>
      </c>
      <c r="W17" s="256">
        <v>86015.889999999985</v>
      </c>
      <c r="X17" s="3"/>
      <c r="Y17" s="92" t="str">
        <f t="shared" si="3"/>
        <v/>
      </c>
      <c r="AA17" s="183">
        <f t="shared" si="4"/>
        <v>2.669050065963094</v>
      </c>
      <c r="AB17" s="259">
        <f t="shared" si="5"/>
        <v>2.3028660849619373</v>
      </c>
      <c r="AC17" s="259">
        <f t="shared" si="6"/>
        <v>2.6914981115024137</v>
      </c>
      <c r="AD17" s="259">
        <f t="shared" si="7"/>
        <v>2.8730237814491453</v>
      </c>
      <c r="AE17" s="259">
        <f t="shared" si="8"/>
        <v>2.9620463358662326</v>
      </c>
      <c r="AF17" s="259">
        <f t="shared" si="9"/>
        <v>3.0321397672069845</v>
      </c>
      <c r="AG17" s="259">
        <f t="shared" si="10"/>
        <v>2.9828765998250821</v>
      </c>
      <c r="AH17" s="259">
        <f t="shared" si="11"/>
        <v>2.9654866008232301</v>
      </c>
      <c r="AI17" s="259">
        <f t="shared" si="11"/>
        <v>3.1357725331260529</v>
      </c>
      <c r="AJ17" s="259" t="str">
        <f t="shared" si="12"/>
        <v/>
      </c>
      <c r="AK17" s="92" t="str">
        <f t="shared" si="13"/>
        <v/>
      </c>
      <c r="AN17"/>
    </row>
    <row r="18" spans="1:40" ht="20.100000000000001" customHeight="1" thickBot="1" x14ac:dyDescent="0.3">
      <c r="A18" s="178" t="s">
        <v>89</v>
      </c>
      <c r="B18" s="174">
        <v>226068.2300000001</v>
      </c>
      <c r="C18" s="256">
        <v>257835.04999999996</v>
      </c>
      <c r="D18" s="256">
        <v>297135.57000000012</v>
      </c>
      <c r="E18" s="256">
        <v>191538.02999999988</v>
      </c>
      <c r="F18" s="256">
        <v>207146.76999999993</v>
      </c>
      <c r="G18" s="256">
        <v>199318.66999999981</v>
      </c>
      <c r="H18" s="256">
        <v>191845.38999999996</v>
      </c>
      <c r="I18" s="256">
        <v>240526.04000000004</v>
      </c>
      <c r="J18" s="256">
        <v>195897.71000000011</v>
      </c>
      <c r="K18" s="3"/>
      <c r="L18" s="92" t="str">
        <f t="shared" si="2"/>
        <v/>
      </c>
      <c r="N18" s="163" t="s">
        <v>89</v>
      </c>
      <c r="O18" s="174">
        <v>50975.751000000069</v>
      </c>
      <c r="P18" s="256">
        <v>55476.897000000012</v>
      </c>
      <c r="Q18" s="256">
        <v>59634.482000000025</v>
      </c>
      <c r="R18" s="256">
        <v>54113.734999999979</v>
      </c>
      <c r="S18" s="256">
        <v>57504.426999999996</v>
      </c>
      <c r="T18" s="256">
        <v>58105.801000000007</v>
      </c>
      <c r="U18" s="256">
        <v>58962.415000000001</v>
      </c>
      <c r="V18" s="256">
        <v>64051.424999999981</v>
      </c>
      <c r="W18" s="256">
        <v>62289.197000000029</v>
      </c>
      <c r="X18" s="3"/>
      <c r="Y18" s="92" t="str">
        <f t="shared" si="3"/>
        <v/>
      </c>
      <c r="AA18" s="183">
        <f t="shared" si="4"/>
        <v>2.2548834482403852</v>
      </c>
      <c r="AB18" s="259">
        <f t="shared" si="5"/>
        <v>2.1516429593261281</v>
      </c>
      <c r="AC18" s="259">
        <f t="shared" si="6"/>
        <v>2.0069789019200899</v>
      </c>
      <c r="AD18" s="259">
        <f t="shared" si="7"/>
        <v>2.825221445579241</v>
      </c>
      <c r="AE18" s="259">
        <f t="shared" si="8"/>
        <v>2.7760233480831014</v>
      </c>
      <c r="AF18" s="259">
        <f t="shared" si="9"/>
        <v>2.9152211882609924</v>
      </c>
      <c r="AG18" s="259">
        <f t="shared" si="10"/>
        <v>3.0734340293504063</v>
      </c>
      <c r="AH18" s="259">
        <f t="shared" si="11"/>
        <v>2.6629725829269866</v>
      </c>
      <c r="AI18" s="259">
        <f t="shared" si="11"/>
        <v>3.179679690997919</v>
      </c>
      <c r="AJ18" s="259" t="str">
        <f t="shared" si="12"/>
        <v/>
      </c>
      <c r="AK18" s="92" t="str">
        <f t="shared" si="13"/>
        <v/>
      </c>
      <c r="AN18" s="164"/>
    </row>
    <row r="19" spans="1:40" ht="20.100000000000001" customHeight="1" thickBot="1" x14ac:dyDescent="0.3">
      <c r="A19" s="353" t="s">
        <v>224</v>
      </c>
      <c r="B19" s="279">
        <f>SUM(B7:B10)</f>
        <v>787270.14999999991</v>
      </c>
      <c r="C19" s="280">
        <f t="shared" ref="C19:K19" si="14">SUM(C7:C10)</f>
        <v>835424.48</v>
      </c>
      <c r="D19" s="280">
        <f t="shared" si="14"/>
        <v>1021003.7899999997</v>
      </c>
      <c r="E19" s="280">
        <f t="shared" si="14"/>
        <v>1000780.0099999999</v>
      </c>
      <c r="F19" s="280">
        <f t="shared" si="14"/>
        <v>850536.39000000013</v>
      </c>
      <c r="G19" s="280">
        <f t="shared" si="14"/>
        <v>897924.47</v>
      </c>
      <c r="H19" s="280">
        <f t="shared" si="14"/>
        <v>852343.05999999994</v>
      </c>
      <c r="I19" s="280">
        <f t="shared" si="14"/>
        <v>846455.26</v>
      </c>
      <c r="J19" s="281">
        <f t="shared" si="14"/>
        <v>989776.04</v>
      </c>
      <c r="K19" s="435">
        <f t="shared" si="14"/>
        <v>927282.8199999996</v>
      </c>
      <c r="L19" s="104">
        <f t="shared" si="2"/>
        <v>9.5489465089979575E-2</v>
      </c>
      <c r="M19" s="283"/>
      <c r="N19" s="282"/>
      <c r="O19" s="279">
        <f>SUM(O7:O10)</f>
        <v>173851.035</v>
      </c>
      <c r="P19" s="280">
        <f t="shared" ref="P19:X19" si="15">SUM(P7:P10)</f>
        <v>176734.66599999997</v>
      </c>
      <c r="Q19" s="280">
        <f t="shared" si="15"/>
        <v>196580.75399999999</v>
      </c>
      <c r="R19" s="280">
        <f t="shared" si="15"/>
        <v>204538.46700000012</v>
      </c>
      <c r="S19" s="280">
        <f t="shared" si="15"/>
        <v>204042.31699999989</v>
      </c>
      <c r="T19" s="280">
        <f t="shared" si="15"/>
        <v>216232.10699999996</v>
      </c>
      <c r="U19" s="280">
        <f t="shared" si="15"/>
        <v>203931.39000000007</v>
      </c>
      <c r="V19" s="280">
        <f t="shared" si="15"/>
        <v>216854.30999999994</v>
      </c>
      <c r="W19" s="280">
        <f t="shared" si="15"/>
        <v>242356.14700000017</v>
      </c>
      <c r="X19" s="281">
        <f t="shared" si="15"/>
        <v>242943.17200000008</v>
      </c>
      <c r="Y19" s="98">
        <f t="shared" si="3"/>
        <v>0.12030594180950402</v>
      </c>
      <c r="AA19" s="284">
        <f>(O19/B19)*10</f>
        <v>2.2082767268643426</v>
      </c>
      <c r="AB19" s="285">
        <f t="shared" si="5"/>
        <v>2.1155073885313964</v>
      </c>
      <c r="AC19" s="285">
        <f t="shared" si="6"/>
        <v>1.9253675248355351</v>
      </c>
      <c r="AD19" s="285">
        <f t="shared" si="7"/>
        <v>2.0437904929775739</v>
      </c>
      <c r="AE19" s="285">
        <f t="shared" si="8"/>
        <v>2.3989839752770585</v>
      </c>
      <c r="AF19" s="285">
        <f t="shared" si="9"/>
        <v>2.4081324679791827</v>
      </c>
      <c r="AG19" s="285">
        <f t="shared" si="10"/>
        <v>2.3925975299194677</v>
      </c>
      <c r="AH19" s="285">
        <f t="shared" si="11"/>
        <v>2.5619110689914071</v>
      </c>
      <c r="AI19" s="285">
        <f t="shared" si="11"/>
        <v>2.4485958156756369</v>
      </c>
      <c r="AJ19" s="285">
        <f t="shared" si="12"/>
        <v>2.6199468679900724</v>
      </c>
      <c r="AK19" s="104">
        <f t="shared" si="13"/>
        <v>2.2653323021674311E-2</v>
      </c>
      <c r="AN19" s="164"/>
    </row>
    <row r="20" spans="1:40" ht="20.100000000000001" customHeight="1" x14ac:dyDescent="0.25">
      <c r="A20" s="178" t="s">
        <v>90</v>
      </c>
      <c r="B20" s="174">
        <f>SUM(B7:B9)</f>
        <v>571934.28999999992</v>
      </c>
      <c r="C20" s="256">
        <f>SUM(C7:C9)</f>
        <v>600923.96</v>
      </c>
      <c r="D20" s="256">
        <f>SUM(D7:D9)</f>
        <v>775955.95</v>
      </c>
      <c r="E20" s="256">
        <f t="shared" ref="E20:H20" si="16">SUM(E7:E9)</f>
        <v>705578.6</v>
      </c>
      <c r="F20" s="256">
        <f t="shared" si="16"/>
        <v>632916.85000000009</v>
      </c>
      <c r="G20" s="256">
        <f t="shared" ref="G20" si="17">SUM(G7:G9)</f>
        <v>633325.84999999986</v>
      </c>
      <c r="H20" s="256">
        <f t="shared" si="16"/>
        <v>600973.71999999986</v>
      </c>
      <c r="I20" s="256">
        <f t="shared" ref="I20:J20" si="18">SUM(I7:I9)</f>
        <v>621189.68999999983</v>
      </c>
      <c r="J20" s="256">
        <f t="shared" si="18"/>
        <v>708242.25999999989</v>
      </c>
      <c r="K20" s="3">
        <f>IF(K9="","",SUM(K7:K9))</f>
        <v>684963.91999999993</v>
      </c>
      <c r="L20" s="104">
        <f t="shared" si="2"/>
        <v>0.10266466270552577</v>
      </c>
      <c r="N20" s="163" t="s">
        <v>90</v>
      </c>
      <c r="O20" s="174">
        <f t="shared" ref="O20:S20" si="19">SUM(O7:O9)</f>
        <v>127825.96000000005</v>
      </c>
      <c r="P20" s="256">
        <f t="shared" si="19"/>
        <v>131829.77699999997</v>
      </c>
      <c r="Q20" s="256">
        <f t="shared" si="19"/>
        <v>147637.00799999994</v>
      </c>
      <c r="R20" s="256">
        <f t="shared" si="19"/>
        <v>147798.02600000007</v>
      </c>
      <c r="S20" s="256">
        <f t="shared" si="19"/>
        <v>150261.35799999989</v>
      </c>
      <c r="T20" s="256">
        <f t="shared" ref="T20:U20" si="20">SUM(T7:T9)</f>
        <v>154060.902</v>
      </c>
      <c r="U20" s="256">
        <f t="shared" si="20"/>
        <v>149616.23400000005</v>
      </c>
      <c r="V20" s="256">
        <f t="shared" ref="V20:W20" si="21">SUM(V7:V9)</f>
        <v>163461.9059999999</v>
      </c>
      <c r="W20" s="256">
        <f t="shared" si="21"/>
        <v>177421.9800000001</v>
      </c>
      <c r="X20" s="3">
        <f>IF(X9="","",SUM(X7:X9))</f>
        <v>181483.19100000011</v>
      </c>
      <c r="Y20" s="92">
        <f t="shared" si="3"/>
        <v>0.11024761328795603</v>
      </c>
      <c r="AA20" s="181">
        <f t="shared" si="4"/>
        <v>2.2349763291863489</v>
      </c>
      <c r="AB20" s="258">
        <f t="shared" si="5"/>
        <v>2.1937846678638007</v>
      </c>
      <c r="AC20" s="258">
        <f t="shared" si="6"/>
        <v>1.9026467675130263</v>
      </c>
      <c r="AD20" s="258">
        <f t="shared" si="7"/>
        <v>2.094706755562032</v>
      </c>
      <c r="AE20" s="258">
        <f t="shared" si="8"/>
        <v>2.3741089844582248</v>
      </c>
      <c r="AF20" s="258">
        <f t="shared" si="9"/>
        <v>2.4325693006214739</v>
      </c>
      <c r="AG20" s="258">
        <f t="shared" si="10"/>
        <v>2.4895636701052433</v>
      </c>
      <c r="AH20" s="258">
        <f t="shared" si="11"/>
        <v>2.6314330168615636</v>
      </c>
      <c r="AI20" s="258">
        <f t="shared" si="11"/>
        <v>2.5051029855236271</v>
      </c>
      <c r="AJ20" s="258">
        <f t="shared" si="12"/>
        <v>2.6495292043995562</v>
      </c>
      <c r="AK20" s="104">
        <f t="shared" si="13"/>
        <v>6.8769326150567934E-3</v>
      </c>
      <c r="AN20" s="164"/>
    </row>
    <row r="21" spans="1:40" ht="20.100000000000001" customHeight="1" x14ac:dyDescent="0.25">
      <c r="A21" s="178" t="s">
        <v>91</v>
      </c>
      <c r="B21" s="174">
        <f>SUM(B10:B12)</f>
        <v>653030.27</v>
      </c>
      <c r="C21" s="256">
        <f>SUM(C10:C12)</f>
        <v>796751.14999999991</v>
      </c>
      <c r="D21" s="256">
        <f>SUM(D10:D12)</f>
        <v>787513.37999999966</v>
      </c>
      <c r="E21" s="256">
        <f t="shared" ref="E21:H21" si="22">SUM(E10:E12)</f>
        <v>793642.10999999975</v>
      </c>
      <c r="F21" s="256">
        <f t="shared" si="22"/>
        <v>677732</v>
      </c>
      <c r="G21" s="256">
        <f t="shared" ref="G21" si="23">SUM(G10:G12)</f>
        <v>708901.94999999972</v>
      </c>
      <c r="H21" s="256">
        <f t="shared" si="22"/>
        <v>698966.54999999958</v>
      </c>
      <c r="I21" s="256">
        <f t="shared" ref="I21:J21" si="24">SUM(I10:I12)</f>
        <v>764650.08000000054</v>
      </c>
      <c r="J21" s="256">
        <f t="shared" si="24"/>
        <v>802758.8599999994</v>
      </c>
      <c r="K21" s="3" t="str">
        <f>IF(K12="","",SUM(K10:K12))</f>
        <v/>
      </c>
      <c r="L21" s="92" t="str">
        <f t="shared" si="2"/>
        <v/>
      </c>
      <c r="N21" s="163" t="s">
        <v>91</v>
      </c>
      <c r="O21" s="174">
        <f t="shared" ref="O21:S21" si="25">SUM(O10:O12)</f>
        <v>139067.76800000004</v>
      </c>
      <c r="P21" s="256">
        <f t="shared" si="25"/>
        <v>148853.359</v>
      </c>
      <c r="Q21" s="256">
        <f t="shared" si="25"/>
        <v>154274.67400000006</v>
      </c>
      <c r="R21" s="256">
        <f t="shared" si="25"/>
        <v>163160.30300000007</v>
      </c>
      <c r="S21" s="256">
        <f t="shared" si="25"/>
        <v>160986.291</v>
      </c>
      <c r="T21" s="256">
        <f t="shared" ref="T21:U21" si="26">SUM(T10:T12)</f>
        <v>173530.01899999991</v>
      </c>
      <c r="U21" s="256">
        <f t="shared" si="26"/>
        <v>163064.24500000002</v>
      </c>
      <c r="V21" s="256">
        <f t="shared" ref="V21:W21" si="27">SUM(V10:V12)</f>
        <v>184238.13600000006</v>
      </c>
      <c r="W21" s="256">
        <f t="shared" si="27"/>
        <v>192941.22100000008</v>
      </c>
      <c r="X21" s="3" t="str">
        <f>IF(X12="","",SUM(X10:X12))</f>
        <v/>
      </c>
      <c r="Y21" s="92" t="str">
        <f t="shared" si="3"/>
        <v/>
      </c>
      <c r="AA21" s="183">
        <f t="shared" si="4"/>
        <v>2.1295761374124362</v>
      </c>
      <c r="AB21" s="259">
        <f t="shared" si="5"/>
        <v>1.8682540841014164</v>
      </c>
      <c r="AC21" s="259">
        <f t="shared" si="6"/>
        <v>1.9590101948490086</v>
      </c>
      <c r="AD21" s="259">
        <f t="shared" si="7"/>
        <v>2.0558423115930697</v>
      </c>
      <c r="AE21" s="259">
        <f t="shared" si="8"/>
        <v>2.3753680068227561</v>
      </c>
      <c r="AF21" s="259">
        <f t="shared" si="9"/>
        <v>2.4478705270877024</v>
      </c>
      <c r="AG21" s="259">
        <f t="shared" si="10"/>
        <v>2.3329334572591511</v>
      </c>
      <c r="AH21" s="259">
        <f t="shared" si="11"/>
        <v>2.4094437549787471</v>
      </c>
      <c r="AI21" s="259">
        <f t="shared" si="11"/>
        <v>2.4034766928639097</v>
      </c>
      <c r="AJ21" s="259" t="str">
        <f t="shared" si="12"/>
        <v/>
      </c>
      <c r="AK21" s="92" t="str">
        <f t="shared" si="13"/>
        <v/>
      </c>
      <c r="AN21" s="164"/>
    </row>
    <row r="22" spans="1:40" ht="20.100000000000001" customHeight="1" x14ac:dyDescent="0.25">
      <c r="A22" s="178" t="s">
        <v>92</v>
      </c>
      <c r="B22" s="174">
        <f>SUM(B13:B15)</f>
        <v>713015.43999999971</v>
      </c>
      <c r="C22" s="256">
        <f>SUM(C13:C15)</f>
        <v>812791.66</v>
      </c>
      <c r="D22" s="256">
        <f>SUM(D13:D15)</f>
        <v>836417.68000000017</v>
      </c>
      <c r="E22" s="256">
        <f t="shared" ref="E22:H22" si="28">SUM(E13:E15)</f>
        <v>754867.37999999942</v>
      </c>
      <c r="F22" s="256">
        <f t="shared" si="28"/>
        <v>738758.1099999994</v>
      </c>
      <c r="G22" s="256">
        <f t="shared" ref="G22" si="29">SUM(G13:G15)</f>
        <v>704562.56</v>
      </c>
      <c r="H22" s="256">
        <f t="shared" si="28"/>
        <v>722837.31000000017</v>
      </c>
      <c r="I22" s="256">
        <f t="shared" ref="I22:J22" si="30">SUM(I13:I15)</f>
        <v>737201</v>
      </c>
      <c r="J22" s="256">
        <f t="shared" si="30"/>
        <v>695181.33</v>
      </c>
      <c r="K22" s="3" t="str">
        <f>IF(K15="","",SUM(K13:K15))</f>
        <v/>
      </c>
      <c r="L22" s="92" t="str">
        <f t="shared" si="2"/>
        <v/>
      </c>
      <c r="N22" s="163" t="s">
        <v>92</v>
      </c>
      <c r="O22" s="174">
        <f t="shared" ref="O22:S22" si="31">SUM(O13:O15)</f>
        <v>158206.60300000003</v>
      </c>
      <c r="P22" s="256">
        <f t="shared" si="31"/>
        <v>169988.98999999996</v>
      </c>
      <c r="Q22" s="256">
        <f t="shared" si="31"/>
        <v>174028.42199999993</v>
      </c>
      <c r="R22" s="256">
        <f t="shared" si="31"/>
        <v>185845.58100000009</v>
      </c>
      <c r="S22" s="256">
        <f t="shared" si="31"/>
        <v>187208.74600000004</v>
      </c>
      <c r="T22" s="256">
        <f t="shared" ref="T22:U22" si="32">SUM(T13:T15)</f>
        <v>184869.60900000014</v>
      </c>
      <c r="U22" s="256">
        <f t="shared" si="32"/>
        <v>182230.02000000002</v>
      </c>
      <c r="V22" s="256">
        <f t="shared" ref="V22:W22" si="33">SUM(V13:V15)</f>
        <v>187633.69599999988</v>
      </c>
      <c r="W22" s="256">
        <f t="shared" si="33"/>
        <v>193279.15000000014</v>
      </c>
      <c r="X22" s="3" t="str">
        <f>IF(X15="","",SUM(X13:X15))</f>
        <v/>
      </c>
      <c r="Y22" s="92" t="str">
        <f t="shared" si="3"/>
        <v/>
      </c>
      <c r="AA22" s="183">
        <f t="shared" si="4"/>
        <v>2.2188383886890319</v>
      </c>
      <c r="AB22" s="259">
        <f t="shared" si="5"/>
        <v>2.0914214351067524</v>
      </c>
      <c r="AC22" s="259">
        <f t="shared" si="6"/>
        <v>2.0806401653298372</v>
      </c>
      <c r="AD22" s="259">
        <f t="shared" si="7"/>
        <v>2.461963331890169</v>
      </c>
      <c r="AE22" s="259">
        <f t="shared" si="8"/>
        <v>2.5341007220888607</v>
      </c>
      <c r="AF22" s="259">
        <f t="shared" si="9"/>
        <v>2.6238920359321978</v>
      </c>
      <c r="AG22" s="259">
        <f t="shared" si="10"/>
        <v>2.5210378252334538</v>
      </c>
      <c r="AH22" s="259">
        <f t="shared" si="11"/>
        <v>2.5452176000846425</v>
      </c>
      <c r="AI22" s="259">
        <f t="shared" si="11"/>
        <v>2.7802695736952563</v>
      </c>
      <c r="AJ22" s="259" t="str">
        <f t="shared" si="12"/>
        <v/>
      </c>
      <c r="AK22" s="92" t="str">
        <f t="shared" si="13"/>
        <v/>
      </c>
      <c r="AN22" s="164"/>
    </row>
    <row r="23" spans="1:40" ht="20.100000000000001" customHeight="1" thickBot="1" x14ac:dyDescent="0.3">
      <c r="A23" s="179" t="s">
        <v>93</v>
      </c>
      <c r="B23" s="348">
        <f>SUM(B16:B18)</f>
        <v>728473.89999999979</v>
      </c>
      <c r="C23" s="257">
        <f>SUM(C16:C18)</f>
        <v>868143.66999999981</v>
      </c>
      <c r="D23" s="257">
        <f>SUM(D16:D18)</f>
        <v>962791.87000000151</v>
      </c>
      <c r="E23" s="257">
        <f t="shared" ref="E23:H23" si="34">SUM(E16:E18)</f>
        <v>786527.00999999943</v>
      </c>
      <c r="F23" s="257">
        <f t="shared" si="34"/>
        <v>786761.36999999953</v>
      </c>
      <c r="G23" s="257">
        <f t="shared" ref="G23" si="35">SUM(G16:G18)</f>
        <v>751398.26999999967</v>
      </c>
      <c r="H23" s="257">
        <f t="shared" si="34"/>
        <v>756727.27000000025</v>
      </c>
      <c r="I23" s="257">
        <f t="shared" ref="I23:J23" si="36">SUM(I16:I18)</f>
        <v>858528.7000000003</v>
      </c>
      <c r="J23" s="257">
        <f t="shared" si="36"/>
        <v>764036.75999999989</v>
      </c>
      <c r="K23" s="180" t="str">
        <f>IF(K18="","",SUM(K16:K18))</f>
        <v/>
      </c>
      <c r="L23" s="95" t="str">
        <f t="shared" si="2"/>
        <v/>
      </c>
      <c r="N23" s="166" t="s">
        <v>93</v>
      </c>
      <c r="O23" s="348">
        <f t="shared" ref="O23:S23" si="37">SUM(O16:O18)</f>
        <v>189279.87400000004</v>
      </c>
      <c r="P23" s="257">
        <f t="shared" si="37"/>
        <v>206246.13400000002</v>
      </c>
      <c r="Q23" s="257">
        <f t="shared" si="37"/>
        <v>227564.73100000003</v>
      </c>
      <c r="R23" s="257">
        <f t="shared" si="37"/>
        <v>223989.65199999989</v>
      </c>
      <c r="S23" s="257">
        <f t="shared" si="37"/>
        <v>227828.40799999997</v>
      </c>
      <c r="T23" s="257">
        <f t="shared" ref="T23:U23" si="38">SUM(T16:T18)</f>
        <v>223073.37500000009</v>
      </c>
      <c r="U23" s="257">
        <f t="shared" si="38"/>
        <v>229063.12599999984</v>
      </c>
      <c r="V23" s="257">
        <f t="shared" ref="V23:W23" si="39">SUM(V16:V18)</f>
        <v>242707.26199999999</v>
      </c>
      <c r="W23" s="257">
        <f t="shared" si="39"/>
        <v>240505.16999999993</v>
      </c>
      <c r="X23" s="180" t="str">
        <f>IF(X18="","",SUM(X16:X18))</f>
        <v/>
      </c>
      <c r="Y23" s="95" t="str">
        <f t="shared" si="3"/>
        <v/>
      </c>
      <c r="AA23" s="184">
        <f>(O23/B23)*10</f>
        <v>2.5983068713923734</v>
      </c>
      <c r="AB23" s="260">
        <f>(P23/C23)*10</f>
        <v>2.3757143100519302</v>
      </c>
      <c r="AC23" s="260">
        <f t="shared" ref="AC23:AI23" si="40">IF(Q18="","",(Q23/D23)*10)</f>
        <v>2.363592154138149</v>
      </c>
      <c r="AD23" s="260">
        <f t="shared" si="40"/>
        <v>2.8478316593348785</v>
      </c>
      <c r="AE23" s="260">
        <f t="shared" si="40"/>
        <v>2.895775220890676</v>
      </c>
      <c r="AF23" s="260">
        <f t="shared" si="40"/>
        <v>2.9687767979556323</v>
      </c>
      <c r="AG23" s="260">
        <f t="shared" si="40"/>
        <v>3.0270235404625998</v>
      </c>
      <c r="AH23" s="260">
        <f t="shared" si="40"/>
        <v>2.8270139600458304</v>
      </c>
      <c r="AI23" s="260">
        <f t="shared" si="40"/>
        <v>3.1478219712883964</v>
      </c>
      <c r="AJ23" s="260" t="str">
        <f t="shared" si="12"/>
        <v/>
      </c>
      <c r="AK23" s="95" t="str">
        <f t="shared" si="13"/>
        <v/>
      </c>
      <c r="AN23" s="164"/>
    </row>
    <row r="24" spans="1:40" x14ac:dyDescent="0.25"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AN24" s="164"/>
    </row>
    <row r="25" spans="1:40" ht="15.75" thickBot="1" x14ac:dyDescent="0.3">
      <c r="L25" s="159" t="s">
        <v>1</v>
      </c>
      <c r="Y25" s="206">
        <v>1000</v>
      </c>
      <c r="AK25" s="206" t="s">
        <v>52</v>
      </c>
      <c r="AN25" s="164"/>
    </row>
    <row r="26" spans="1:40" ht="20.100000000000001" customHeight="1" x14ac:dyDescent="0.25">
      <c r="A26" s="388" t="s">
        <v>2</v>
      </c>
      <c r="B26" s="390" t="s">
        <v>77</v>
      </c>
      <c r="C26" s="391"/>
      <c r="D26" s="391"/>
      <c r="E26" s="391"/>
      <c r="F26" s="391"/>
      <c r="G26" s="391"/>
      <c r="H26" s="391"/>
      <c r="I26" s="391"/>
      <c r="J26" s="391"/>
      <c r="K26" s="392"/>
      <c r="L26" s="393" t="s">
        <v>134</v>
      </c>
      <c r="N26" s="395" t="s">
        <v>3</v>
      </c>
      <c r="O26" s="397" t="s">
        <v>77</v>
      </c>
      <c r="P26" s="391"/>
      <c r="Q26" s="391"/>
      <c r="R26" s="391"/>
      <c r="S26" s="391"/>
      <c r="T26" s="391"/>
      <c r="U26" s="391"/>
      <c r="V26" s="391"/>
      <c r="W26" s="391"/>
      <c r="X26" s="392"/>
      <c r="Y26" s="393" t="s">
        <v>134</v>
      </c>
      <c r="AA26" s="397" t="s">
        <v>77</v>
      </c>
      <c r="AB26" s="391"/>
      <c r="AC26" s="391"/>
      <c r="AD26" s="391"/>
      <c r="AE26" s="391"/>
      <c r="AF26" s="391"/>
      <c r="AG26" s="391"/>
      <c r="AH26" s="391"/>
      <c r="AI26" s="391"/>
      <c r="AJ26" s="392"/>
      <c r="AK26" s="393" t="str">
        <f>Y26</f>
        <v>D       2019/2018</v>
      </c>
      <c r="AN26" s="164"/>
    </row>
    <row r="27" spans="1:40" ht="20.100000000000001" customHeight="1" thickBot="1" x14ac:dyDescent="0.3">
      <c r="A27" s="389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1">
        <v>2017</v>
      </c>
      <c r="J27" s="214">
        <v>2018</v>
      </c>
      <c r="K27" s="211">
        <v>2019</v>
      </c>
      <c r="L27" s="394"/>
      <c r="N27" s="396"/>
      <c r="O27" s="36">
        <v>2010</v>
      </c>
      <c r="P27" s="214">
        <v>2011</v>
      </c>
      <c r="Q27" s="214">
        <v>2012</v>
      </c>
      <c r="R27" s="214">
        <v>2013</v>
      </c>
      <c r="S27" s="214">
        <v>2014</v>
      </c>
      <c r="T27" s="214">
        <v>2015</v>
      </c>
      <c r="U27" s="214">
        <v>2016</v>
      </c>
      <c r="V27" s="214">
        <v>2017</v>
      </c>
      <c r="W27" s="214">
        <v>2018</v>
      </c>
      <c r="X27" s="211">
        <v>2019</v>
      </c>
      <c r="Y27" s="394"/>
      <c r="AA27" s="36">
        <v>2010</v>
      </c>
      <c r="AB27" s="214">
        <v>2011</v>
      </c>
      <c r="AC27" s="214">
        <v>2012</v>
      </c>
      <c r="AD27" s="214">
        <v>2013</v>
      </c>
      <c r="AE27" s="214">
        <v>2014</v>
      </c>
      <c r="AF27" s="214">
        <v>2015</v>
      </c>
      <c r="AG27" s="214">
        <v>2016</v>
      </c>
      <c r="AH27" s="299">
        <v>2017</v>
      </c>
      <c r="AI27" s="214">
        <v>2018</v>
      </c>
      <c r="AJ27" s="211">
        <v>2019</v>
      </c>
      <c r="AK27" s="394"/>
      <c r="AN27" s="164"/>
    </row>
    <row r="28" spans="1:40" ht="3" customHeight="1" thickBot="1" x14ac:dyDescent="0.3">
      <c r="A28" s="161" t="s">
        <v>94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207"/>
      <c r="M28" s="8"/>
      <c r="N28" s="161"/>
      <c r="O28" s="186">
        <v>2010</v>
      </c>
      <c r="P28" s="186">
        <v>2011</v>
      </c>
      <c r="Q28" s="186">
        <v>2012</v>
      </c>
      <c r="R28" s="186"/>
      <c r="S28" s="186"/>
      <c r="T28" s="186"/>
      <c r="U28" s="186"/>
      <c r="V28" s="186"/>
      <c r="W28" s="160"/>
      <c r="X28" s="186"/>
      <c r="Y28" s="205"/>
      <c r="Z28" s="8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207"/>
      <c r="AN28" s="164"/>
    </row>
    <row r="29" spans="1:40" ht="20.100000000000001" customHeight="1" x14ac:dyDescent="0.25">
      <c r="A29" s="177" t="s">
        <v>78</v>
      </c>
      <c r="B29" s="172">
        <v>85580.320000000022</v>
      </c>
      <c r="C29" s="255">
        <v>80916.799999999988</v>
      </c>
      <c r="D29" s="255">
        <v>125346.10000000003</v>
      </c>
      <c r="E29" s="255">
        <v>120157.7999999999</v>
      </c>
      <c r="F29" s="255">
        <v>101957.16000000005</v>
      </c>
      <c r="G29" s="255">
        <v>91780.269999999946</v>
      </c>
      <c r="H29" s="255">
        <v>94208.579999999958</v>
      </c>
      <c r="I29" s="255">
        <v>96265.579999999973</v>
      </c>
      <c r="J29" s="255">
        <v>128156.2499999999</v>
      </c>
      <c r="K29" s="169">
        <v>119481.58000000003</v>
      </c>
      <c r="L29" s="104">
        <f>IF(K29="","",(K29-I29)/I29)</f>
        <v>0.24116615720800794</v>
      </c>
      <c r="N29" s="163" t="s">
        <v>78</v>
      </c>
      <c r="O29" s="59">
        <v>23270.865999999998</v>
      </c>
      <c r="P29" s="255">
        <v>22495.121000000003</v>
      </c>
      <c r="Q29" s="255">
        <v>24799.759999999984</v>
      </c>
      <c r="R29" s="255">
        <v>25615.480000000018</v>
      </c>
      <c r="S29" s="255">
        <v>29400.613000000012</v>
      </c>
      <c r="T29" s="255">
        <v>25803.076000000012</v>
      </c>
      <c r="U29" s="255">
        <v>26846.136999999999</v>
      </c>
      <c r="V29" s="255">
        <v>26379.177</v>
      </c>
      <c r="W29" s="255">
        <v>31766.379999999994</v>
      </c>
      <c r="X29" s="169">
        <v>32228.468999999961</v>
      </c>
      <c r="Y29" s="104">
        <f>IF(X29="","",(X29-V29)/V29)</f>
        <v>0.22173898753550808</v>
      </c>
      <c r="AA29" s="349">
        <f t="shared" ref="AA29:AA38" si="41">(O29/B29)*10</f>
        <v>2.7191842704023532</v>
      </c>
      <c r="AB29" s="258">
        <f t="shared" ref="AB29:AB38" si="42">(P29/C29)*10</f>
        <v>2.7800309700828514</v>
      </c>
      <c r="AC29" s="258">
        <f t="shared" ref="AC29:AC38" si="43">(Q29/D29)*10</f>
        <v>1.9785027216642543</v>
      </c>
      <c r="AD29" s="258">
        <f t="shared" ref="AD29:AD38" si="44">(R29/E29)*10</f>
        <v>2.1318199900464254</v>
      </c>
      <c r="AE29" s="258">
        <f t="shared" ref="AE29:AE38" si="45">(S29/F29)*10</f>
        <v>2.8836241613634588</v>
      </c>
      <c r="AF29" s="258">
        <f t="shared" ref="AF29:AF38" si="46">(T29/G29)*10</f>
        <v>2.8113968285340656</v>
      </c>
      <c r="AG29" s="258">
        <f t="shared" ref="AG29:AG38" si="47">(U29/H29)*10</f>
        <v>2.849648832409958</v>
      </c>
      <c r="AH29" s="258">
        <f t="shared" ref="AH29:AI38" si="48">(V29/I29)*10</f>
        <v>2.7402501496381166</v>
      </c>
      <c r="AI29" s="258">
        <f t="shared" si="48"/>
        <v>2.4787226530114621</v>
      </c>
      <c r="AJ29" s="182">
        <f t="shared" ref="AJ29:AJ45" si="49">IF(X29="","",(X29/K29)*10)</f>
        <v>2.6973587895305662</v>
      </c>
      <c r="AK29" s="104">
        <f>IF(AJ29="","",(AJ29-AH29)/AH29)</f>
        <v>-1.5652352072023347E-2</v>
      </c>
      <c r="AN29" s="164"/>
    </row>
    <row r="30" spans="1:40" ht="20.100000000000001" customHeight="1" x14ac:dyDescent="0.25">
      <c r="A30" s="178" t="s">
        <v>79</v>
      </c>
      <c r="B30" s="174">
        <v>88844.739999999976</v>
      </c>
      <c r="C30" s="256">
        <v>127722.29999999996</v>
      </c>
      <c r="D30" s="256">
        <v>128469.03999999996</v>
      </c>
      <c r="E30" s="256">
        <v>149512.51999999999</v>
      </c>
      <c r="F30" s="256">
        <v>109776.64999999998</v>
      </c>
      <c r="G30" s="256">
        <v>98756.11</v>
      </c>
      <c r="H30" s="256">
        <v>114532.42999999993</v>
      </c>
      <c r="I30" s="256">
        <v>102519.81000000003</v>
      </c>
      <c r="J30" s="256">
        <v>151954.03000000003</v>
      </c>
      <c r="K30" s="3">
        <v>116837.07000000004</v>
      </c>
      <c r="L30" s="92">
        <f t="shared" ref="L30:L45" si="50">IF(K30="","",(K30-I30)/I30)</f>
        <v>0.13965359475402858</v>
      </c>
      <c r="N30" s="163" t="s">
        <v>79</v>
      </c>
      <c r="O30" s="25">
        <v>24769.378999999986</v>
      </c>
      <c r="P30" s="256">
        <v>26090.180999999997</v>
      </c>
      <c r="Q30" s="256">
        <v>26845.964000000011</v>
      </c>
      <c r="R30" s="256">
        <v>29407.368999999981</v>
      </c>
      <c r="S30" s="256">
        <v>29868.044999999998</v>
      </c>
      <c r="T30" s="256">
        <v>27835.92599999997</v>
      </c>
      <c r="U30" s="256">
        <v>29206.410000000018</v>
      </c>
      <c r="V30" s="256">
        <v>26234.001999999982</v>
      </c>
      <c r="W30" s="256">
        <v>32157.471000000023</v>
      </c>
      <c r="X30" s="3">
        <v>32536.040999999983</v>
      </c>
      <c r="Y30" s="92">
        <f t="shared" ref="Y30:Y45" si="51">IF(X30="","",(X30-V30)/V30)</f>
        <v>0.24022408018418254</v>
      </c>
      <c r="AA30" s="350">
        <f t="shared" si="41"/>
        <v>2.7879398375187985</v>
      </c>
      <c r="AB30" s="259">
        <f t="shared" si="42"/>
        <v>2.0427271510143492</v>
      </c>
      <c r="AC30" s="259">
        <f t="shared" si="43"/>
        <v>2.0896835533292704</v>
      </c>
      <c r="AD30" s="259">
        <f t="shared" si="44"/>
        <v>1.9668833753855519</v>
      </c>
      <c r="AE30" s="259">
        <f t="shared" si="45"/>
        <v>2.7208012815111413</v>
      </c>
      <c r="AF30" s="259">
        <f t="shared" si="46"/>
        <v>2.8186535496385967</v>
      </c>
      <c r="AG30" s="259">
        <f t="shared" si="47"/>
        <v>2.5500559099287456</v>
      </c>
      <c r="AH30" s="259">
        <f t="shared" si="48"/>
        <v>2.5589202711163801</v>
      </c>
      <c r="AI30" s="259">
        <f t="shared" si="48"/>
        <v>2.1162631224719748</v>
      </c>
      <c r="AJ30" s="341">
        <f t="shared" si="49"/>
        <v>2.7847361286961387</v>
      </c>
      <c r="AK30" s="92">
        <f t="shared" ref="AK30:AK45" si="52">IF(AJ30="","",(AJ30-AH30)/AH30)</f>
        <v>8.8246539030011256E-2</v>
      </c>
      <c r="AN30" s="164"/>
    </row>
    <row r="31" spans="1:40" ht="20.100000000000001" customHeight="1" x14ac:dyDescent="0.25">
      <c r="A31" s="178" t="s">
        <v>80</v>
      </c>
      <c r="B31" s="174">
        <v>163017.80000000002</v>
      </c>
      <c r="C31" s="256">
        <v>124161.32999999994</v>
      </c>
      <c r="D31" s="256">
        <v>181017.38999999993</v>
      </c>
      <c r="E31" s="256">
        <v>128321.88000000003</v>
      </c>
      <c r="F31" s="256">
        <v>109180.21999999993</v>
      </c>
      <c r="G31" s="256">
        <v>128703.72000000002</v>
      </c>
      <c r="H31" s="256">
        <v>167047.14999999997</v>
      </c>
      <c r="I31" s="256">
        <v>131035.77999999998</v>
      </c>
      <c r="J31" s="256">
        <v>137188.43000000011</v>
      </c>
      <c r="K31" s="3">
        <v>133819.68000000002</v>
      </c>
      <c r="L31" s="92">
        <f t="shared" si="50"/>
        <v>2.1245342302690443E-2</v>
      </c>
      <c r="N31" s="163" t="s">
        <v>80</v>
      </c>
      <c r="O31" s="25">
        <v>34176.324999999983</v>
      </c>
      <c r="P31" s="256">
        <v>30181.553999999996</v>
      </c>
      <c r="Q31" s="256">
        <v>34669.633000000002</v>
      </c>
      <c r="R31" s="256">
        <v>29423.860999999994</v>
      </c>
      <c r="S31" s="256">
        <v>29544.088000000018</v>
      </c>
      <c r="T31" s="256">
        <v>34831.201999999983</v>
      </c>
      <c r="U31" s="256">
        <v>34959.243999999999</v>
      </c>
      <c r="V31" s="256">
        <v>36752.83499999997</v>
      </c>
      <c r="W31" s="256">
        <v>37148.373999999989</v>
      </c>
      <c r="X31" s="3">
        <v>36098.321000000004</v>
      </c>
      <c r="Y31" s="92">
        <f t="shared" si="51"/>
        <v>-1.7808530960944018E-2</v>
      </c>
      <c r="AA31" s="350">
        <f t="shared" si="41"/>
        <v>2.0964781146598703</v>
      </c>
      <c r="AB31" s="259">
        <f t="shared" si="42"/>
        <v>2.4308336581123937</v>
      </c>
      <c r="AC31" s="259">
        <f t="shared" si="43"/>
        <v>1.9152653234034593</v>
      </c>
      <c r="AD31" s="259">
        <f t="shared" si="44"/>
        <v>2.2929730300085991</v>
      </c>
      <c r="AE31" s="259">
        <f t="shared" si="45"/>
        <v>2.7059927155303445</v>
      </c>
      <c r="AF31" s="259">
        <f t="shared" si="46"/>
        <v>2.7063088774745574</v>
      </c>
      <c r="AG31" s="259">
        <f t="shared" si="47"/>
        <v>2.0927770392969895</v>
      </c>
      <c r="AH31" s="259">
        <f t="shared" si="48"/>
        <v>2.8047938509619263</v>
      </c>
      <c r="AI31" s="259">
        <f t="shared" si="48"/>
        <v>2.7078357846940855</v>
      </c>
      <c r="AJ31" s="341">
        <f t="shared" si="49"/>
        <v>2.6975345479827779</v>
      </c>
      <c r="AK31" s="92">
        <f t="shared" si="52"/>
        <v>-3.8241421180513144E-2</v>
      </c>
      <c r="AN31" s="164"/>
    </row>
    <row r="32" spans="1:40" ht="20.100000000000001" customHeight="1" x14ac:dyDescent="0.25">
      <c r="A32" s="178" t="s">
        <v>81</v>
      </c>
      <c r="B32" s="174">
        <v>129054.22999999992</v>
      </c>
      <c r="C32" s="256">
        <v>143928.69999999998</v>
      </c>
      <c r="D32" s="256">
        <v>130551.29999999993</v>
      </c>
      <c r="E32" s="256">
        <v>168057.08999999997</v>
      </c>
      <c r="F32" s="256">
        <v>116200.55999999991</v>
      </c>
      <c r="G32" s="256">
        <v>126285.80000000003</v>
      </c>
      <c r="H32" s="256">
        <v>162799.5</v>
      </c>
      <c r="I32" s="256">
        <v>135156.71</v>
      </c>
      <c r="J32" s="256">
        <v>165455.07000000015</v>
      </c>
      <c r="K32" s="3">
        <v>132241.8899999999</v>
      </c>
      <c r="L32" s="92">
        <f t="shared" si="50"/>
        <v>-2.1566224865935953E-2</v>
      </c>
      <c r="N32" s="163" t="s">
        <v>81</v>
      </c>
      <c r="O32" s="25">
        <v>29571.834999999992</v>
      </c>
      <c r="P32" s="256">
        <v>27556.182000000004</v>
      </c>
      <c r="Q32" s="256">
        <v>27462.67</v>
      </c>
      <c r="R32" s="256">
        <v>33693.252999999975</v>
      </c>
      <c r="S32" s="256">
        <v>31434.276000000013</v>
      </c>
      <c r="T32" s="256">
        <v>35272.59899999998</v>
      </c>
      <c r="U32" s="256">
        <v>32738.878999999994</v>
      </c>
      <c r="V32" s="256">
        <v>32002.925999999999</v>
      </c>
      <c r="W32" s="256">
        <v>37328.779999999977</v>
      </c>
      <c r="X32" s="3">
        <v>34132.500999999946</v>
      </c>
      <c r="Y32" s="92">
        <f t="shared" si="51"/>
        <v>6.654313421216379E-2</v>
      </c>
      <c r="AA32" s="350">
        <f t="shared" si="41"/>
        <v>2.2914270225780289</v>
      </c>
      <c r="AB32" s="259">
        <f t="shared" si="42"/>
        <v>1.9145717289185553</v>
      </c>
      <c r="AC32" s="259">
        <f t="shared" si="43"/>
        <v>2.1035922277296368</v>
      </c>
      <c r="AD32" s="259">
        <f t="shared" si="44"/>
        <v>2.004869476200021</v>
      </c>
      <c r="AE32" s="259">
        <f t="shared" si="45"/>
        <v>2.7051742263548508</v>
      </c>
      <c r="AF32" s="259">
        <f t="shared" si="46"/>
        <v>2.7930772105810764</v>
      </c>
      <c r="AG32" s="259">
        <f t="shared" si="47"/>
        <v>2.0109938298336294</v>
      </c>
      <c r="AH32" s="259">
        <f t="shared" si="48"/>
        <v>2.3678384891138591</v>
      </c>
      <c r="AI32" s="259">
        <f t="shared" si="48"/>
        <v>2.2561279022758232</v>
      </c>
      <c r="AJ32" s="341">
        <f t="shared" si="49"/>
        <v>2.5810657273576454</v>
      </c>
      <c r="AK32" s="92">
        <f t="shared" si="52"/>
        <v>9.0051428433188682E-2</v>
      </c>
      <c r="AN32" s="164"/>
    </row>
    <row r="33" spans="1:40" ht="20.100000000000001" customHeight="1" x14ac:dyDescent="0.25">
      <c r="A33" s="178" t="s">
        <v>82</v>
      </c>
      <c r="B33" s="174">
        <v>118132.11000000003</v>
      </c>
      <c r="C33" s="256">
        <v>147173.66999999995</v>
      </c>
      <c r="D33" s="256">
        <v>167545.44000000024</v>
      </c>
      <c r="E33" s="256">
        <v>131905.74000000005</v>
      </c>
      <c r="F33" s="256">
        <v>115807.50000000003</v>
      </c>
      <c r="G33" s="256">
        <v>114798.86000000002</v>
      </c>
      <c r="H33" s="256">
        <v>138304.09999999992</v>
      </c>
      <c r="I33" s="256">
        <v>134536.19999999998</v>
      </c>
      <c r="J33" s="256">
        <v>145479.03999999998</v>
      </c>
      <c r="K33" s="3"/>
      <c r="L33" s="92" t="str">
        <f t="shared" si="50"/>
        <v/>
      </c>
      <c r="N33" s="163" t="s">
        <v>82</v>
      </c>
      <c r="O33" s="25">
        <v>29004.790999999972</v>
      </c>
      <c r="P33" s="256">
        <v>32396.498</v>
      </c>
      <c r="Q33" s="256">
        <v>31705.719999999998</v>
      </c>
      <c r="R33" s="256">
        <v>31122.389999999996</v>
      </c>
      <c r="S33" s="256">
        <v>31058.100000000006</v>
      </c>
      <c r="T33" s="256">
        <v>31539.86900000001</v>
      </c>
      <c r="U33" s="256">
        <v>33068.363999999994</v>
      </c>
      <c r="V33" s="256">
        <v>35573.933999999957</v>
      </c>
      <c r="W33" s="256">
        <v>35030.742999999973</v>
      </c>
      <c r="X33" s="3"/>
      <c r="Y33" s="92" t="str">
        <f t="shared" si="51"/>
        <v/>
      </c>
      <c r="AA33" s="350">
        <f t="shared" si="41"/>
        <v>2.4552842575993914</v>
      </c>
      <c r="AB33" s="259">
        <f t="shared" si="42"/>
        <v>2.2012427902355096</v>
      </c>
      <c r="AC33" s="259">
        <f t="shared" si="43"/>
        <v>1.8923654382954234</v>
      </c>
      <c r="AD33" s="259">
        <f t="shared" si="44"/>
        <v>2.3594416740317734</v>
      </c>
      <c r="AE33" s="259">
        <f t="shared" si="45"/>
        <v>2.6818729356906932</v>
      </c>
      <c r="AF33" s="259">
        <f t="shared" si="46"/>
        <v>2.7474026310017368</v>
      </c>
      <c r="AG33" s="259">
        <f t="shared" si="47"/>
        <v>2.3909894211379137</v>
      </c>
      <c r="AH33" s="259">
        <f t="shared" si="48"/>
        <v>2.6441904855347453</v>
      </c>
      <c r="AI33" s="259">
        <f t="shared" si="48"/>
        <v>2.4079580811091397</v>
      </c>
      <c r="AJ33" s="341" t="str">
        <f t="shared" si="49"/>
        <v/>
      </c>
      <c r="AK33" s="92" t="str">
        <f t="shared" si="52"/>
        <v/>
      </c>
      <c r="AN33" s="164"/>
    </row>
    <row r="34" spans="1:40" ht="20.100000000000001" customHeight="1" x14ac:dyDescent="0.25">
      <c r="A34" s="178" t="s">
        <v>83</v>
      </c>
      <c r="B34" s="174">
        <v>135211.27999999997</v>
      </c>
      <c r="C34" s="256">
        <v>175317.34000000005</v>
      </c>
      <c r="D34" s="256">
        <v>118154.39000000004</v>
      </c>
      <c r="E34" s="256">
        <v>152399.24000000002</v>
      </c>
      <c r="F34" s="256">
        <v>114737.72999999998</v>
      </c>
      <c r="G34" s="256">
        <v>115427.66999999995</v>
      </c>
      <c r="H34" s="256">
        <v>126613.06000000001</v>
      </c>
      <c r="I34" s="256">
        <v>156897.32000000004</v>
      </c>
      <c r="J34" s="256">
        <v>150032.0699999998</v>
      </c>
      <c r="K34" s="3"/>
      <c r="L34" s="92" t="str">
        <f t="shared" si="50"/>
        <v/>
      </c>
      <c r="N34" s="163" t="s">
        <v>83</v>
      </c>
      <c r="O34" s="25">
        <v>28421.635000000002</v>
      </c>
      <c r="P34" s="256">
        <v>31101.468000000008</v>
      </c>
      <c r="Q34" s="256">
        <v>27821.58</v>
      </c>
      <c r="R34" s="256">
        <v>30041.770000000019</v>
      </c>
      <c r="S34" s="256">
        <v>29496.788000000015</v>
      </c>
      <c r="T34" s="256">
        <v>31068.588000000022</v>
      </c>
      <c r="U34" s="256">
        <v>31963.873999999989</v>
      </c>
      <c r="V34" s="256">
        <v>36419.877999999997</v>
      </c>
      <c r="W34" s="256">
        <v>35925.827999999987</v>
      </c>
      <c r="X34" s="3"/>
      <c r="Y34" s="92" t="str">
        <f t="shared" si="51"/>
        <v/>
      </c>
      <c r="AA34" s="350">
        <f t="shared" si="41"/>
        <v>2.1020165625234823</v>
      </c>
      <c r="AB34" s="259">
        <f t="shared" si="42"/>
        <v>1.7740098041642658</v>
      </c>
      <c r="AC34" s="259">
        <f t="shared" si="43"/>
        <v>2.354680177351006</v>
      </c>
      <c r="AD34" s="259">
        <f t="shared" si="44"/>
        <v>1.9712545810595916</v>
      </c>
      <c r="AE34" s="259">
        <f t="shared" si="45"/>
        <v>2.5708010782503732</v>
      </c>
      <c r="AF34" s="259">
        <f t="shared" si="46"/>
        <v>2.691606613908089</v>
      </c>
      <c r="AG34" s="259">
        <f t="shared" si="47"/>
        <v>2.5245321454200687</v>
      </c>
      <c r="AH34" s="259">
        <f t="shared" si="48"/>
        <v>2.3212555829506831</v>
      </c>
      <c r="AI34" s="259">
        <f t="shared" si="48"/>
        <v>2.3945432466538676</v>
      </c>
      <c r="AJ34" s="341" t="str">
        <f t="shared" si="49"/>
        <v/>
      </c>
      <c r="AK34" s="92" t="str">
        <f t="shared" si="52"/>
        <v/>
      </c>
      <c r="AN34" s="164"/>
    </row>
    <row r="35" spans="1:40" ht="20.100000000000001" customHeight="1" x14ac:dyDescent="0.25">
      <c r="A35" s="178" t="s">
        <v>84</v>
      </c>
      <c r="B35" s="174">
        <v>127394.07999999993</v>
      </c>
      <c r="C35" s="256">
        <v>153173.20000000004</v>
      </c>
      <c r="D35" s="256">
        <v>157184.51</v>
      </c>
      <c r="E35" s="256">
        <v>153334.56</v>
      </c>
      <c r="F35" s="256">
        <v>127866.06000000003</v>
      </c>
      <c r="G35" s="256">
        <v>125620.06999999993</v>
      </c>
      <c r="H35" s="256">
        <v>136980</v>
      </c>
      <c r="I35" s="256">
        <v>143925.01</v>
      </c>
      <c r="J35" s="256">
        <v>138896.72999999992</v>
      </c>
      <c r="K35" s="3"/>
      <c r="L35" s="92" t="str">
        <f t="shared" si="50"/>
        <v/>
      </c>
      <c r="N35" s="163" t="s">
        <v>84</v>
      </c>
      <c r="O35" s="25">
        <v>32779.412000000004</v>
      </c>
      <c r="P35" s="256">
        <v>32399.374999999993</v>
      </c>
      <c r="Q35" s="256">
        <v>32672.658999999996</v>
      </c>
      <c r="R35" s="256">
        <v>33859.816999999988</v>
      </c>
      <c r="S35" s="256">
        <v>36267.96699999999</v>
      </c>
      <c r="T35" s="256">
        <v>36630.704999999973</v>
      </c>
      <c r="U35" s="256">
        <v>36275.366999999962</v>
      </c>
      <c r="V35" s="256">
        <v>35138.28200000005</v>
      </c>
      <c r="W35" s="256">
        <v>35919.597000000031</v>
      </c>
      <c r="X35" s="3"/>
      <c r="Y35" s="92" t="str">
        <f t="shared" si="51"/>
        <v/>
      </c>
      <c r="AA35" s="350">
        <f t="shared" si="41"/>
        <v>2.5730718413288924</v>
      </c>
      <c r="AB35" s="259">
        <f t="shared" si="42"/>
        <v>2.1152117341675951</v>
      </c>
      <c r="AC35" s="259">
        <f t="shared" si="43"/>
        <v>2.0786182429808124</v>
      </c>
      <c r="AD35" s="259">
        <f t="shared" si="44"/>
        <v>2.2082312689324564</v>
      </c>
      <c r="AE35" s="259">
        <f t="shared" si="45"/>
        <v>2.8364029516511247</v>
      </c>
      <c r="AF35" s="259">
        <f t="shared" si="46"/>
        <v>2.9159914494554884</v>
      </c>
      <c r="AG35" s="259">
        <f t="shared" si="47"/>
        <v>2.6482236092860245</v>
      </c>
      <c r="AH35" s="259">
        <f t="shared" si="48"/>
        <v>2.4414298807413699</v>
      </c>
      <c r="AI35" s="259">
        <f t="shared" si="48"/>
        <v>2.586064985115204</v>
      </c>
      <c r="AJ35" s="341" t="str">
        <f t="shared" si="49"/>
        <v/>
      </c>
      <c r="AK35" s="92" t="str">
        <f t="shared" si="52"/>
        <v/>
      </c>
      <c r="AN35" s="164"/>
    </row>
    <row r="36" spans="1:40" ht="20.100000000000001" customHeight="1" x14ac:dyDescent="0.25">
      <c r="A36" s="178" t="s">
        <v>85</v>
      </c>
      <c r="B36" s="174">
        <v>84144.9</v>
      </c>
      <c r="C36" s="256">
        <v>93566.699999999968</v>
      </c>
      <c r="D36" s="256">
        <v>109659.02</v>
      </c>
      <c r="E36" s="256">
        <v>85683.409999999989</v>
      </c>
      <c r="F36" s="256">
        <v>75119.589999999982</v>
      </c>
      <c r="G36" s="256">
        <v>77720.049999999974</v>
      </c>
      <c r="H36" s="256">
        <v>113987.73000000001</v>
      </c>
      <c r="I36" s="256">
        <v>109779.21999999999</v>
      </c>
      <c r="J36" s="256">
        <v>115941.40999999997</v>
      </c>
      <c r="K36" s="3"/>
      <c r="L36" s="92" t="str">
        <f t="shared" si="50"/>
        <v/>
      </c>
      <c r="N36" s="163" t="s">
        <v>85</v>
      </c>
      <c r="O36" s="25">
        <v>21851.23599999999</v>
      </c>
      <c r="P36" s="256">
        <v>23756.94100000001</v>
      </c>
      <c r="Q36" s="256">
        <v>26722.863000000001</v>
      </c>
      <c r="R36" s="256">
        <v>25745.833000000013</v>
      </c>
      <c r="S36" s="256">
        <v>21196.857</v>
      </c>
      <c r="T36" s="256">
        <v>23742.381999999994</v>
      </c>
      <c r="U36" s="256">
        <v>27458.442999999999</v>
      </c>
      <c r="V36" s="256">
        <v>27213.074000000004</v>
      </c>
      <c r="W36" s="256">
        <v>30706.172000000002</v>
      </c>
      <c r="X36" s="3"/>
      <c r="Y36" s="92" t="str">
        <f t="shared" si="51"/>
        <v/>
      </c>
      <c r="AA36" s="350">
        <f t="shared" si="41"/>
        <v>2.596858038930463</v>
      </c>
      <c r="AB36" s="259">
        <f t="shared" si="42"/>
        <v>2.5390380338304137</v>
      </c>
      <c r="AC36" s="259">
        <f t="shared" si="43"/>
        <v>2.4369051446930676</v>
      </c>
      <c r="AD36" s="259">
        <f t="shared" si="44"/>
        <v>3.0047628823362675</v>
      </c>
      <c r="AE36" s="259">
        <f t="shared" si="45"/>
        <v>2.8217482283915563</v>
      </c>
      <c r="AF36" s="259">
        <f t="shared" si="46"/>
        <v>3.0548593316653818</v>
      </c>
      <c r="AG36" s="259">
        <f t="shared" si="47"/>
        <v>2.4088946240090925</v>
      </c>
      <c r="AH36" s="259">
        <f t="shared" si="48"/>
        <v>2.4788911781300693</v>
      </c>
      <c r="AI36" s="259">
        <f t="shared" si="48"/>
        <v>2.6484214742601466</v>
      </c>
      <c r="AJ36" s="341" t="str">
        <f t="shared" si="49"/>
        <v/>
      </c>
      <c r="AK36" s="92" t="str">
        <f t="shared" si="52"/>
        <v/>
      </c>
      <c r="AN36" s="164"/>
    </row>
    <row r="37" spans="1:40" ht="20.100000000000001" customHeight="1" x14ac:dyDescent="0.25">
      <c r="A37" s="178" t="s">
        <v>86</v>
      </c>
      <c r="B37" s="174">
        <v>138558.80000000005</v>
      </c>
      <c r="C37" s="256">
        <v>155834.77000000008</v>
      </c>
      <c r="D37" s="256">
        <v>166910.12999999986</v>
      </c>
      <c r="E37" s="256">
        <v>141021.50999999992</v>
      </c>
      <c r="F37" s="256">
        <v>123949.06000000001</v>
      </c>
      <c r="G37" s="256">
        <v>108934.93999999996</v>
      </c>
      <c r="H37" s="256">
        <v>146959.93000000008</v>
      </c>
      <c r="I37" s="256">
        <v>147602.30999999997</v>
      </c>
      <c r="J37" s="256">
        <v>117216.90999999996</v>
      </c>
      <c r="K37" s="3"/>
      <c r="L37" s="92" t="str">
        <f t="shared" si="50"/>
        <v/>
      </c>
      <c r="N37" s="163" t="s">
        <v>86</v>
      </c>
      <c r="O37" s="25">
        <v>36869.314999999995</v>
      </c>
      <c r="P37" s="256">
        <v>38144.778000000013</v>
      </c>
      <c r="Q37" s="256">
        <v>35747.971000000005</v>
      </c>
      <c r="R37" s="256">
        <v>35405.063999999991</v>
      </c>
      <c r="S37" s="256">
        <v>39468.506000000016</v>
      </c>
      <c r="T37" s="256">
        <v>36656.012999999941</v>
      </c>
      <c r="U37" s="256">
        <v>39730.441999999974</v>
      </c>
      <c r="V37" s="256">
        <v>38905.268000000018</v>
      </c>
      <c r="W37" s="256">
        <v>37315.728999999941</v>
      </c>
      <c r="X37" s="3"/>
      <c r="Y37" s="92" t="str">
        <f t="shared" si="51"/>
        <v/>
      </c>
      <c r="AA37" s="350">
        <f t="shared" si="41"/>
        <v>2.6609147163514684</v>
      </c>
      <c r="AB37" s="259">
        <f t="shared" si="42"/>
        <v>2.4477706740286518</v>
      </c>
      <c r="AC37" s="259">
        <f t="shared" si="43"/>
        <v>2.1417496349682335</v>
      </c>
      <c r="AD37" s="259">
        <f t="shared" si="44"/>
        <v>2.5106144445623939</v>
      </c>
      <c r="AE37" s="259">
        <f t="shared" si="45"/>
        <v>3.1842521435822113</v>
      </c>
      <c r="AF37" s="259">
        <f t="shared" si="46"/>
        <v>3.3649454435831103</v>
      </c>
      <c r="AG37" s="259">
        <f t="shared" si="47"/>
        <v>2.7034880868546924</v>
      </c>
      <c r="AH37" s="259">
        <f t="shared" si="48"/>
        <v>2.6358170139749189</v>
      </c>
      <c r="AI37" s="259">
        <f t="shared" si="48"/>
        <v>3.1834765990674856</v>
      </c>
      <c r="AJ37" s="341" t="str">
        <f t="shared" si="49"/>
        <v/>
      </c>
      <c r="AK37" s="92" t="str">
        <f t="shared" si="52"/>
        <v/>
      </c>
      <c r="AN37" s="164"/>
    </row>
    <row r="38" spans="1:40" ht="20.100000000000001" customHeight="1" x14ac:dyDescent="0.25">
      <c r="A38" s="178" t="s">
        <v>87</v>
      </c>
      <c r="B38" s="174">
        <v>122092.12999999996</v>
      </c>
      <c r="C38" s="256">
        <v>129989.20999999999</v>
      </c>
      <c r="D38" s="256">
        <v>213923.46999999977</v>
      </c>
      <c r="E38" s="256">
        <v>143278.98999999987</v>
      </c>
      <c r="F38" s="256">
        <v>142422.69000000009</v>
      </c>
      <c r="G38" s="256">
        <v>143940.27999999988</v>
      </c>
      <c r="H38" s="256">
        <v>138455.72000000012</v>
      </c>
      <c r="I38" s="256">
        <v>171460.04999999996</v>
      </c>
      <c r="J38" s="256">
        <v>168877.93999999994</v>
      </c>
      <c r="K38" s="3"/>
      <c r="L38" s="92" t="str">
        <f t="shared" si="50"/>
        <v/>
      </c>
      <c r="N38" s="163" t="s">
        <v>87</v>
      </c>
      <c r="O38" s="25">
        <v>39727.941999999974</v>
      </c>
      <c r="P38" s="256">
        <v>40734.826999999983</v>
      </c>
      <c r="Q38" s="256">
        <v>48266.111999999994</v>
      </c>
      <c r="R38" s="256">
        <v>48573.176999999916</v>
      </c>
      <c r="S38" s="256">
        <v>47199.009999999987</v>
      </c>
      <c r="T38" s="256">
        <v>49361.275999999947</v>
      </c>
      <c r="U38" s="256">
        <v>45412.628000000033</v>
      </c>
      <c r="V38" s="256">
        <v>51801.627999999968</v>
      </c>
      <c r="W38" s="256">
        <v>54754.662999999971</v>
      </c>
      <c r="X38" s="3"/>
      <c r="Y38" s="92" t="str">
        <f t="shared" si="51"/>
        <v/>
      </c>
      <c r="AA38" s="350">
        <f t="shared" si="41"/>
        <v>3.2539314368583776</v>
      </c>
      <c r="AB38" s="259">
        <f t="shared" si="42"/>
        <v>3.1337083285605001</v>
      </c>
      <c r="AC38" s="259">
        <f t="shared" si="43"/>
        <v>2.2562326611474677</v>
      </c>
      <c r="AD38" s="259">
        <f t="shared" si="44"/>
        <v>3.3901116276712977</v>
      </c>
      <c r="AE38" s="259">
        <f t="shared" si="45"/>
        <v>3.3140091652530894</v>
      </c>
      <c r="AF38" s="259">
        <f t="shared" si="46"/>
        <v>3.4292885910740196</v>
      </c>
      <c r="AG38" s="259">
        <f t="shared" si="47"/>
        <v>3.2799387414257781</v>
      </c>
      <c r="AH38" s="259">
        <f t="shared" si="48"/>
        <v>3.0212068642228891</v>
      </c>
      <c r="AI38" s="259">
        <f t="shared" si="48"/>
        <v>3.2422626069455838</v>
      </c>
      <c r="AJ38" s="341" t="str">
        <f t="shared" si="49"/>
        <v/>
      </c>
      <c r="AK38" s="92" t="str">
        <f t="shared" si="52"/>
        <v/>
      </c>
      <c r="AN38" s="164"/>
    </row>
    <row r="39" spans="1:40" ht="20.100000000000001" customHeight="1" x14ac:dyDescent="0.25">
      <c r="A39" s="178" t="s">
        <v>88</v>
      </c>
      <c r="B39" s="174">
        <v>155283.11000000002</v>
      </c>
      <c r="C39" s="256">
        <v>190846.28999999995</v>
      </c>
      <c r="D39" s="256">
        <v>164476.10999999999</v>
      </c>
      <c r="E39" s="256">
        <v>155784.03000000006</v>
      </c>
      <c r="F39" s="256">
        <v>141171.96999999974</v>
      </c>
      <c r="G39" s="256">
        <v>154005.31000000008</v>
      </c>
      <c r="H39" s="256">
        <v>193124.43999999997</v>
      </c>
      <c r="I39" s="256">
        <v>201827.3900000001</v>
      </c>
      <c r="J39" s="256">
        <v>161915.69000000009</v>
      </c>
      <c r="K39" s="3"/>
      <c r="L39" s="92" t="str">
        <f t="shared" si="50"/>
        <v/>
      </c>
      <c r="N39" s="163" t="s">
        <v>88</v>
      </c>
      <c r="O39" s="25">
        <v>50334.872000000032</v>
      </c>
      <c r="P39" s="256">
        <v>48986.57900000002</v>
      </c>
      <c r="Q39" s="256">
        <v>51362.042000000016</v>
      </c>
      <c r="R39" s="256">
        <v>51289.855999999963</v>
      </c>
      <c r="S39" s="256">
        <v>48284.936000000031</v>
      </c>
      <c r="T39" s="256">
        <v>53105.856999999989</v>
      </c>
      <c r="U39" s="256">
        <v>59549.020999999986</v>
      </c>
      <c r="V39" s="256">
        <v>59908.970000000067</v>
      </c>
      <c r="W39" s="256">
        <v>53852.74200000002</v>
      </c>
      <c r="X39" s="3"/>
      <c r="Y39" s="92" t="str">
        <f t="shared" si="51"/>
        <v/>
      </c>
      <c r="AA39" s="350">
        <f t="shared" ref="AA39:AB45" si="53">(O39/B39)*10</f>
        <v>3.2414904621629503</v>
      </c>
      <c r="AB39" s="259">
        <f t="shared" si="53"/>
        <v>2.5668080317411479</v>
      </c>
      <c r="AC39" s="259">
        <f t="shared" ref="AC39:AI41" si="54">IF(Q39="","",(Q39/D39)*10)</f>
        <v>3.1227660965473962</v>
      </c>
      <c r="AD39" s="259">
        <f t="shared" si="54"/>
        <v>3.2923693141074821</v>
      </c>
      <c r="AE39" s="259">
        <f t="shared" si="54"/>
        <v>3.4202920027254784</v>
      </c>
      <c r="AF39" s="259">
        <f t="shared" si="54"/>
        <v>3.4483133730908344</v>
      </c>
      <c r="AG39" s="259">
        <f t="shared" si="54"/>
        <v>3.0834533940913951</v>
      </c>
      <c r="AH39" s="259">
        <f t="shared" si="54"/>
        <v>2.9683270442133765</v>
      </c>
      <c r="AI39" s="259">
        <f t="shared" si="54"/>
        <v>3.3259742771068073</v>
      </c>
      <c r="AJ39" s="341" t="str">
        <f t="shared" si="49"/>
        <v/>
      </c>
      <c r="AK39" s="92" t="str">
        <f t="shared" si="52"/>
        <v/>
      </c>
      <c r="AN39" s="164"/>
    </row>
    <row r="40" spans="1:40" ht="20.100000000000001" customHeight="1" thickBot="1" x14ac:dyDescent="0.3">
      <c r="A40" s="178" t="s">
        <v>89</v>
      </c>
      <c r="B40" s="174">
        <v>149645.83999999991</v>
      </c>
      <c r="C40" s="256">
        <v>159202.30000000008</v>
      </c>
      <c r="D40" s="256">
        <v>203434.65000000014</v>
      </c>
      <c r="E40" s="256">
        <v>108594.94999999985</v>
      </c>
      <c r="F40" s="256">
        <v>106301.55</v>
      </c>
      <c r="G40" s="256">
        <v>116548.94000000003</v>
      </c>
      <c r="H40" s="256">
        <v>113772.80000000005</v>
      </c>
      <c r="I40" s="256">
        <v>147624.20999999967</v>
      </c>
      <c r="J40" s="256">
        <v>118321.26999999993</v>
      </c>
      <c r="K40" s="3"/>
      <c r="L40" s="92" t="str">
        <f t="shared" si="50"/>
        <v/>
      </c>
      <c r="N40" s="166" t="s">
        <v>89</v>
      </c>
      <c r="O40" s="25">
        <v>35379.044000000002</v>
      </c>
      <c r="P40" s="256">
        <v>37144.067999999992</v>
      </c>
      <c r="Q40" s="256">
        <v>37986.12000000001</v>
      </c>
      <c r="R40" s="256">
        <v>33420.183999999987</v>
      </c>
      <c r="S40" s="256">
        <v>33733.983000000022</v>
      </c>
      <c r="T40" s="256">
        <v>36039.897999999965</v>
      </c>
      <c r="U40" s="256">
        <v>34055.992000000013</v>
      </c>
      <c r="V40" s="256">
        <v>36034.477999999988</v>
      </c>
      <c r="W40" s="256">
        <v>35996.027999999991</v>
      </c>
      <c r="X40" s="3"/>
      <c r="Y40" s="92" t="str">
        <f t="shared" si="51"/>
        <v/>
      </c>
      <c r="AA40" s="350">
        <f t="shared" si="53"/>
        <v>2.3641849315690981</v>
      </c>
      <c r="AB40" s="259">
        <f t="shared" si="53"/>
        <v>2.3331363931299971</v>
      </c>
      <c r="AC40" s="259">
        <f t="shared" si="54"/>
        <v>1.8672394304510065</v>
      </c>
      <c r="AD40" s="259">
        <f t="shared" si="54"/>
        <v>3.0775081161693092</v>
      </c>
      <c r="AE40" s="259">
        <f t="shared" si="54"/>
        <v>3.1734234355002373</v>
      </c>
      <c r="AF40" s="259">
        <f t="shared" si="54"/>
        <v>3.0922544640903604</v>
      </c>
      <c r="AG40" s="259">
        <f t="shared" si="54"/>
        <v>2.9933333802103839</v>
      </c>
      <c r="AH40" s="259">
        <f t="shared" si="54"/>
        <v>2.4409599211403106</v>
      </c>
      <c r="AI40" s="259">
        <f t="shared" si="54"/>
        <v>3.0422279950172957</v>
      </c>
      <c r="AJ40" s="343" t="str">
        <f t="shared" si="49"/>
        <v/>
      </c>
      <c r="AK40" s="95" t="str">
        <f t="shared" si="52"/>
        <v/>
      </c>
      <c r="AN40" s="164"/>
    </row>
    <row r="41" spans="1:40" ht="20.100000000000001" customHeight="1" thickBot="1" x14ac:dyDescent="0.3">
      <c r="A41" s="52" t="str">
        <f>A19</f>
        <v>janeiro-abril</v>
      </c>
      <c r="B41" s="279">
        <f>SUM(B29:B32)</f>
        <v>466497.08999999991</v>
      </c>
      <c r="C41" s="280">
        <f t="shared" ref="C41:K41" si="55">SUM(C29:C32)</f>
        <v>476729.12999999989</v>
      </c>
      <c r="D41" s="280">
        <f t="shared" si="55"/>
        <v>565383.82999999984</v>
      </c>
      <c r="E41" s="280">
        <f t="shared" si="55"/>
        <v>566049.28999999992</v>
      </c>
      <c r="F41" s="280">
        <f t="shared" si="55"/>
        <v>437114.58999999985</v>
      </c>
      <c r="G41" s="280">
        <f t="shared" si="55"/>
        <v>445525.9</v>
      </c>
      <c r="H41" s="280">
        <f t="shared" si="55"/>
        <v>538587.65999999992</v>
      </c>
      <c r="I41" s="280">
        <f t="shared" si="55"/>
        <v>464977.88</v>
      </c>
      <c r="J41" s="280">
        <f t="shared" si="55"/>
        <v>582753.78000000014</v>
      </c>
      <c r="K41" s="281">
        <f t="shared" si="55"/>
        <v>502380.22</v>
      </c>
      <c r="L41" s="104">
        <f t="shared" si="50"/>
        <v>8.0438966257921699E-2</v>
      </c>
      <c r="N41" s="163"/>
      <c r="O41" s="279">
        <f>SUM(O29:O32)</f>
        <v>111788.40499999996</v>
      </c>
      <c r="P41" s="280">
        <f t="shared" ref="P41:X41" si="56">SUM(P29:P32)</f>
        <v>106323.038</v>
      </c>
      <c r="Q41" s="280">
        <f t="shared" si="56"/>
        <v>113778.02699999999</v>
      </c>
      <c r="R41" s="280">
        <f t="shared" si="56"/>
        <v>118139.96299999996</v>
      </c>
      <c r="S41" s="280">
        <f t="shared" si="56"/>
        <v>120247.02200000004</v>
      </c>
      <c r="T41" s="280">
        <f t="shared" si="56"/>
        <v>123742.80299999996</v>
      </c>
      <c r="U41" s="280">
        <f t="shared" si="56"/>
        <v>123750.67000000001</v>
      </c>
      <c r="V41" s="280">
        <f t="shared" si="56"/>
        <v>121368.93999999994</v>
      </c>
      <c r="W41" s="280">
        <f t="shared" si="56"/>
        <v>138401.00499999998</v>
      </c>
      <c r="X41" s="281">
        <f t="shared" si="56"/>
        <v>134995.33199999988</v>
      </c>
      <c r="Y41" s="104">
        <f t="shared" si="51"/>
        <v>0.11227248091645145</v>
      </c>
      <c r="AA41" s="351">
        <f t="shared" si="53"/>
        <v>2.3963365987985044</v>
      </c>
      <c r="AB41" s="285">
        <f t="shared" si="53"/>
        <v>2.2302609869885655</v>
      </c>
      <c r="AC41" s="285">
        <f t="shared" si="54"/>
        <v>2.0124032730118939</v>
      </c>
      <c r="AD41" s="285">
        <f t="shared" si="54"/>
        <v>2.0870967438188992</v>
      </c>
      <c r="AE41" s="285">
        <f t="shared" si="54"/>
        <v>2.7509267535544875</v>
      </c>
      <c r="AF41" s="285">
        <f t="shared" si="54"/>
        <v>2.7774547562779168</v>
      </c>
      <c r="AG41" s="285">
        <f t="shared" si="54"/>
        <v>2.2976885508294052</v>
      </c>
      <c r="AH41" s="285">
        <f t="shared" si="54"/>
        <v>2.6102088985394305</v>
      </c>
      <c r="AI41" s="285">
        <f t="shared" si="54"/>
        <v>2.3749482156941126</v>
      </c>
      <c r="AJ41" s="182">
        <f t="shared" si="49"/>
        <v>2.6871147912630771</v>
      </c>
      <c r="AK41" s="104">
        <f t="shared" si="52"/>
        <v>2.94635010886217E-2</v>
      </c>
      <c r="AN41" s="164"/>
    </row>
    <row r="42" spans="1:40" ht="20.100000000000001" customHeight="1" x14ac:dyDescent="0.25">
      <c r="A42" s="178" t="s">
        <v>90</v>
      </c>
      <c r="B42" s="174">
        <f>SUM(B29:B31)</f>
        <v>337442.86</v>
      </c>
      <c r="C42" s="256">
        <f>SUM(C29:C31)</f>
        <v>332800.42999999988</v>
      </c>
      <c r="D42" s="256">
        <f>SUM(D29:D31)</f>
        <v>434832.52999999991</v>
      </c>
      <c r="E42" s="256">
        <f t="shared" ref="E42:F42" si="57">SUM(E29:E31)</f>
        <v>397992.19999999995</v>
      </c>
      <c r="F42" s="256">
        <f t="shared" si="57"/>
        <v>320914.02999999997</v>
      </c>
      <c r="G42" s="256">
        <f t="shared" ref="G42:H42" si="58">SUM(G29:G31)</f>
        <v>319240.09999999998</v>
      </c>
      <c r="H42" s="256">
        <f t="shared" si="58"/>
        <v>375788.15999999986</v>
      </c>
      <c r="I42" s="256">
        <f t="shared" ref="I42:J42" si="59">SUM(I29:I31)</f>
        <v>329821.17</v>
      </c>
      <c r="J42" s="256">
        <f t="shared" si="59"/>
        <v>417298.71</v>
      </c>
      <c r="K42" s="3">
        <f>IF(K31="","",SUM(K29:K31))</f>
        <v>370138.33000000007</v>
      </c>
      <c r="L42" s="104">
        <f t="shared" si="50"/>
        <v>0.12223945479303251</v>
      </c>
      <c r="N42" s="162" t="s">
        <v>90</v>
      </c>
      <c r="O42" s="25">
        <f>SUM(O29:O31)</f>
        <v>82216.569999999963</v>
      </c>
      <c r="P42" s="256">
        <f>SUM(P29:P31)</f>
        <v>78766.856</v>
      </c>
      <c r="Q42" s="256">
        <f>SUM(Q29:Q31)</f>
        <v>86315.356999999989</v>
      </c>
      <c r="R42" s="256">
        <f t="shared" ref="R42:S42" si="60">SUM(R29:R31)</f>
        <v>84446.709999999992</v>
      </c>
      <c r="S42" s="256">
        <f t="shared" si="60"/>
        <v>88812.746000000028</v>
      </c>
      <c r="T42" s="256">
        <f t="shared" ref="T42:U42" si="61">SUM(T29:T31)</f>
        <v>88470.203999999969</v>
      </c>
      <c r="U42" s="256">
        <f t="shared" si="61"/>
        <v>91011.791000000027</v>
      </c>
      <c r="V42" s="256">
        <f t="shared" ref="V42:W42" si="62">SUM(V29:V31)</f>
        <v>89366.013999999952</v>
      </c>
      <c r="W42" s="256">
        <f t="shared" si="62"/>
        <v>101072.22500000001</v>
      </c>
      <c r="X42" s="3">
        <f>IF(X31="","",SUM(X29:X31))</f>
        <v>100862.83099999995</v>
      </c>
      <c r="Y42" s="104">
        <f t="shared" si="51"/>
        <v>0.12864864936238515</v>
      </c>
      <c r="AA42" s="349">
        <f t="shared" si="53"/>
        <v>2.4364590200545351</v>
      </c>
      <c r="AB42" s="258">
        <f t="shared" si="53"/>
        <v>2.3667894900255999</v>
      </c>
      <c r="AC42" s="258">
        <f t="shared" ref="AC42:AI44" si="63">(Q42/D42)*10</f>
        <v>1.9850252923809542</v>
      </c>
      <c r="AD42" s="258">
        <f t="shared" si="63"/>
        <v>2.1218182165379122</v>
      </c>
      <c r="AE42" s="258">
        <f t="shared" si="63"/>
        <v>2.7674934000236773</v>
      </c>
      <c r="AF42" s="258">
        <f t="shared" si="63"/>
        <v>2.7712747865947911</v>
      </c>
      <c r="AG42" s="258">
        <f t="shared" si="63"/>
        <v>2.4218908599994227</v>
      </c>
      <c r="AH42" s="258">
        <f t="shared" si="63"/>
        <v>2.7095293488892769</v>
      </c>
      <c r="AI42" s="258">
        <f t="shared" si="63"/>
        <v>2.4220593684557521</v>
      </c>
      <c r="AJ42" s="342">
        <f t="shared" si="49"/>
        <v>2.7250036763282508</v>
      </c>
      <c r="AK42" s="104">
        <f t="shared" si="52"/>
        <v>5.7110757797539068E-3</v>
      </c>
      <c r="AN42" s="164"/>
    </row>
    <row r="43" spans="1:40" ht="20.100000000000001" customHeight="1" x14ac:dyDescent="0.25">
      <c r="A43" s="178" t="s">
        <v>91</v>
      </c>
      <c r="B43" s="174">
        <f>SUM(B32:B34)</f>
        <v>382397.61999999994</v>
      </c>
      <c r="C43" s="256">
        <f>SUM(C32:C34)</f>
        <v>466419.70999999996</v>
      </c>
      <c r="D43" s="256">
        <f>SUM(D32:D34)</f>
        <v>416251.13000000024</v>
      </c>
      <c r="E43" s="256">
        <f t="shared" ref="E43:F43" si="64">SUM(E32:E34)</f>
        <v>452362.07000000007</v>
      </c>
      <c r="F43" s="256">
        <f t="shared" si="64"/>
        <v>346745.78999999992</v>
      </c>
      <c r="G43" s="256">
        <f t="shared" ref="G43:H43" si="65">SUM(G32:G34)</f>
        <v>356512.32999999996</v>
      </c>
      <c r="H43" s="256">
        <f t="shared" si="65"/>
        <v>427716.65999999992</v>
      </c>
      <c r="I43" s="256">
        <f t="shared" ref="I43:J43" si="66">SUM(I32:I34)</f>
        <v>426590.23</v>
      </c>
      <c r="J43" s="256">
        <f t="shared" si="66"/>
        <v>460966.17999999993</v>
      </c>
      <c r="K43" s="3" t="str">
        <f>IF(K34="","",SUM(K32:K34))</f>
        <v/>
      </c>
      <c r="L43" s="92" t="str">
        <f t="shared" si="50"/>
        <v/>
      </c>
      <c r="N43" s="163" t="s">
        <v>91</v>
      </c>
      <c r="O43" s="25">
        <f>SUM(O32:O34)</f>
        <v>86998.260999999969</v>
      </c>
      <c r="P43" s="256">
        <f>SUM(P32:P34)</f>
        <v>91054.148000000016</v>
      </c>
      <c r="Q43" s="256">
        <f>SUM(Q32:Q34)</f>
        <v>86989.97</v>
      </c>
      <c r="R43" s="256">
        <f t="shared" ref="R43:S43" si="67">SUM(R32:R34)</f>
        <v>94857.412999999986</v>
      </c>
      <c r="S43" s="256">
        <f t="shared" si="67"/>
        <v>91989.164000000033</v>
      </c>
      <c r="T43" s="256">
        <f t="shared" ref="T43:U43" si="68">SUM(T32:T34)</f>
        <v>97881.056000000011</v>
      </c>
      <c r="U43" s="256">
        <f t="shared" si="68"/>
        <v>97771.116999999969</v>
      </c>
      <c r="V43" s="256">
        <f t="shared" ref="V43:W43" si="69">SUM(V32:V34)</f>
        <v>103996.73799999995</v>
      </c>
      <c r="W43" s="256">
        <f t="shared" si="69"/>
        <v>108285.35099999994</v>
      </c>
      <c r="X43" s="3" t="str">
        <f>IF(X34="","",SUM(X32:X34))</f>
        <v/>
      </c>
      <c r="Y43" s="92" t="str">
        <f t="shared" si="51"/>
        <v/>
      </c>
      <c r="AA43" s="350">
        <f t="shared" si="53"/>
        <v>2.2750732862824821</v>
      </c>
      <c r="AB43" s="259">
        <f t="shared" si="53"/>
        <v>1.9521934010893327</v>
      </c>
      <c r="AC43" s="259">
        <f t="shared" si="63"/>
        <v>2.0898434558003469</v>
      </c>
      <c r="AD43" s="259">
        <f t="shared" si="63"/>
        <v>2.0969356029341712</v>
      </c>
      <c r="AE43" s="259">
        <f t="shared" si="63"/>
        <v>2.6529280715996597</v>
      </c>
      <c r="AF43" s="259">
        <f t="shared" si="63"/>
        <v>2.7455167118623924</v>
      </c>
      <c r="AG43" s="259">
        <f t="shared" si="63"/>
        <v>2.2858851698692302</v>
      </c>
      <c r="AH43" s="259">
        <f t="shared" si="63"/>
        <v>2.4378602857360319</v>
      </c>
      <c r="AI43" s="259">
        <f t="shared" si="63"/>
        <v>2.349095350118743</v>
      </c>
      <c r="AJ43" s="341" t="str">
        <f t="shared" si="49"/>
        <v/>
      </c>
      <c r="AK43" s="92" t="str">
        <f t="shared" si="52"/>
        <v/>
      </c>
      <c r="AN43" s="164"/>
    </row>
    <row r="44" spans="1:40" ht="20.100000000000001" customHeight="1" x14ac:dyDescent="0.25">
      <c r="A44" s="178" t="s">
        <v>92</v>
      </c>
      <c r="B44" s="174">
        <f>SUM(B35:B37)</f>
        <v>350097.77999999997</v>
      </c>
      <c r="C44" s="256">
        <f>SUM(C35:C37)</f>
        <v>402574.6700000001</v>
      </c>
      <c r="D44" s="256">
        <f>SUM(D35:D37)</f>
        <v>433753.65999999992</v>
      </c>
      <c r="E44" s="256">
        <f t="shared" ref="E44:F44" si="70">SUM(E35:E37)</f>
        <v>380039.47999999986</v>
      </c>
      <c r="F44" s="256">
        <f t="shared" si="70"/>
        <v>326934.71000000002</v>
      </c>
      <c r="G44" s="256">
        <f t="shared" ref="G44:H44" si="71">SUM(G35:G37)</f>
        <v>312275.05999999988</v>
      </c>
      <c r="H44" s="256">
        <f t="shared" si="71"/>
        <v>397927.66000000009</v>
      </c>
      <c r="I44" s="256">
        <f t="shared" ref="I44:J44" si="72">SUM(I35:I37)</f>
        <v>401306.53999999992</v>
      </c>
      <c r="J44" s="256">
        <f t="shared" si="72"/>
        <v>372055.04999999987</v>
      </c>
      <c r="K44" s="3" t="str">
        <f>IF(K37="","",SUM(K35:K37))</f>
        <v/>
      </c>
      <c r="L44" s="92" t="str">
        <f t="shared" si="50"/>
        <v/>
      </c>
      <c r="N44" s="163" t="s">
        <v>92</v>
      </c>
      <c r="O44" s="25">
        <f>SUM(O35:O37)</f>
        <v>91499.962999999989</v>
      </c>
      <c r="P44" s="256">
        <f>SUM(P35:P37)</f>
        <v>94301.094000000012</v>
      </c>
      <c r="Q44" s="256">
        <f>SUM(Q35:Q37)</f>
        <v>95143.493000000002</v>
      </c>
      <c r="R44" s="256">
        <f t="shared" ref="R44:S44" si="73">SUM(R35:R37)</f>
        <v>95010.713999999993</v>
      </c>
      <c r="S44" s="256">
        <f t="shared" si="73"/>
        <v>96933.330000000016</v>
      </c>
      <c r="T44" s="256">
        <f t="shared" ref="T44:U44" si="74">SUM(T35:T37)</f>
        <v>97029.099999999919</v>
      </c>
      <c r="U44" s="256">
        <f t="shared" si="74"/>
        <v>103464.25199999993</v>
      </c>
      <c r="V44" s="256">
        <f t="shared" ref="V44:W44" si="75">SUM(V35:V37)</f>
        <v>101256.62400000007</v>
      </c>
      <c r="W44" s="256">
        <f t="shared" si="75"/>
        <v>103941.49799999996</v>
      </c>
      <c r="X44" s="3" t="str">
        <f>IF(X37="","",SUM(X35:X37))</f>
        <v/>
      </c>
      <c r="Y44" s="92" t="str">
        <f t="shared" si="51"/>
        <v/>
      </c>
      <c r="AA44" s="350">
        <f t="shared" si="53"/>
        <v>2.613554504687233</v>
      </c>
      <c r="AB44" s="259">
        <f t="shared" si="53"/>
        <v>2.3424497621770386</v>
      </c>
      <c r="AC44" s="259">
        <f t="shared" si="63"/>
        <v>2.1934914163029777</v>
      </c>
      <c r="AD44" s="259">
        <f t="shared" si="63"/>
        <v>2.5000222082189993</v>
      </c>
      <c r="AE44" s="259">
        <f t="shared" si="63"/>
        <v>2.9649140037776966</v>
      </c>
      <c r="AF44" s="259">
        <f t="shared" si="63"/>
        <v>3.1071677642140223</v>
      </c>
      <c r="AG44" s="259">
        <f t="shared" si="63"/>
        <v>2.6000769084511473</v>
      </c>
      <c r="AH44" s="259">
        <f t="shared" si="63"/>
        <v>2.5231740305054604</v>
      </c>
      <c r="AI44" s="259">
        <f t="shared" si="63"/>
        <v>2.7937128658783155</v>
      </c>
      <c r="AJ44" s="341" t="str">
        <f t="shared" si="49"/>
        <v/>
      </c>
      <c r="AK44" s="92" t="str">
        <f t="shared" si="52"/>
        <v/>
      </c>
      <c r="AN44" s="164"/>
    </row>
    <row r="45" spans="1:40" ht="20.100000000000001" customHeight="1" thickBot="1" x14ac:dyDescent="0.3">
      <c r="A45" s="179" t="s">
        <v>93</v>
      </c>
      <c r="B45" s="348">
        <f>SUM(B38:B40)</f>
        <v>427021.0799999999</v>
      </c>
      <c r="C45" s="257">
        <f>SUM(C38:C40)</f>
        <v>480037.80000000005</v>
      </c>
      <c r="D45" s="257">
        <f>IF(D40="","",SUM(D38:D40))</f>
        <v>581834.22999999986</v>
      </c>
      <c r="E45" s="257">
        <f t="shared" ref="E45:F45" si="76">IF(E40="","",SUM(E38:E40))</f>
        <v>407657.96999999974</v>
      </c>
      <c r="F45" s="257">
        <f t="shared" si="76"/>
        <v>389896.20999999979</v>
      </c>
      <c r="G45" s="257">
        <f t="shared" ref="G45:K45" si="77">IF(G40="","",SUM(G38:G40))</f>
        <v>414494.53</v>
      </c>
      <c r="H45" s="257">
        <f t="shared" si="77"/>
        <v>445352.96000000014</v>
      </c>
      <c r="I45" s="257">
        <f t="shared" ref="I45:J45" si="78">IF(I40="","",SUM(I38:I40))</f>
        <v>520911.64999999973</v>
      </c>
      <c r="J45" s="257">
        <f t="shared" si="78"/>
        <v>449114.89999999991</v>
      </c>
      <c r="K45" s="180" t="str">
        <f t="shared" si="77"/>
        <v/>
      </c>
      <c r="L45" s="95" t="str">
        <f t="shared" si="50"/>
        <v/>
      </c>
      <c r="N45" s="166" t="s">
        <v>93</v>
      </c>
      <c r="O45" s="28">
        <f>SUM(O38:O40)</f>
        <v>125441.85800000001</v>
      </c>
      <c r="P45" s="257">
        <f>SUM(P38:P40)</f>
        <v>126865.47399999999</v>
      </c>
      <c r="Q45" s="257">
        <f>IF(Q40="","",SUM(Q38:Q40))</f>
        <v>137614.27400000003</v>
      </c>
      <c r="R45" s="257">
        <f t="shared" ref="R45:S45" si="79">IF(R40="","",SUM(R38:R40))</f>
        <v>133283.21699999986</v>
      </c>
      <c r="S45" s="257">
        <f t="shared" si="79"/>
        <v>129217.92900000005</v>
      </c>
      <c r="T45" s="257">
        <f t="shared" ref="T45:X45" si="80">IF(T40="","",SUM(T38:T40))</f>
        <v>138507.0309999999</v>
      </c>
      <c r="U45" s="257">
        <f t="shared" si="80"/>
        <v>139017.64100000003</v>
      </c>
      <c r="V45" s="257">
        <f t="shared" ref="V45:W45" si="81">IF(V40="","",SUM(V38:V40))</f>
        <v>147745.076</v>
      </c>
      <c r="W45" s="257">
        <f t="shared" si="81"/>
        <v>144603.43299999999</v>
      </c>
      <c r="X45" s="180" t="str">
        <f t="shared" si="80"/>
        <v/>
      </c>
      <c r="Y45" s="95" t="str">
        <f t="shared" si="51"/>
        <v/>
      </c>
      <c r="AA45" s="352">
        <f t="shared" si="53"/>
        <v>2.9376034082439215</v>
      </c>
      <c r="AB45" s="260">
        <f t="shared" si="53"/>
        <v>2.642822586054681</v>
      </c>
      <c r="AC45" s="260">
        <f t="shared" ref="AC45:AI45" si="82">IF(Q40="","",(Q45/D45)*10)</f>
        <v>2.3651800960558829</v>
      </c>
      <c r="AD45" s="260">
        <f t="shared" si="82"/>
        <v>3.2694863539648189</v>
      </c>
      <c r="AE45" s="260">
        <f t="shared" si="82"/>
        <v>3.3141622228130947</v>
      </c>
      <c r="AF45" s="260">
        <f t="shared" si="82"/>
        <v>3.3415888745262787</v>
      </c>
      <c r="AG45" s="260">
        <f t="shared" si="82"/>
        <v>3.1215160442629593</v>
      </c>
      <c r="AH45" s="260">
        <f t="shared" si="82"/>
        <v>2.8362789736032989</v>
      </c>
      <c r="AI45" s="260">
        <f t="shared" si="82"/>
        <v>3.2197424979665561</v>
      </c>
      <c r="AJ45" s="343" t="str">
        <f t="shared" si="49"/>
        <v/>
      </c>
      <c r="AK45" s="95" t="str">
        <f t="shared" si="52"/>
        <v/>
      </c>
      <c r="AN45" s="164"/>
    </row>
    <row r="46" spans="1:40" x14ac:dyDescent="0.25"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AN46" s="164"/>
    </row>
    <row r="47" spans="1:40" ht="15.75" thickBot="1" x14ac:dyDescent="0.3">
      <c r="L47" s="159" t="s">
        <v>1</v>
      </c>
      <c r="Y47" s="206">
        <v>1000</v>
      </c>
      <c r="AK47" s="206" t="s">
        <v>52</v>
      </c>
      <c r="AN47" s="164"/>
    </row>
    <row r="48" spans="1:40" ht="20.100000000000001" customHeight="1" x14ac:dyDescent="0.25">
      <c r="A48" s="388" t="s">
        <v>16</v>
      </c>
      <c r="B48" s="390" t="s">
        <v>77</v>
      </c>
      <c r="C48" s="391"/>
      <c r="D48" s="391"/>
      <c r="E48" s="391"/>
      <c r="F48" s="391"/>
      <c r="G48" s="391"/>
      <c r="H48" s="391"/>
      <c r="I48" s="391"/>
      <c r="J48" s="391"/>
      <c r="K48" s="392"/>
      <c r="L48" s="393" t="s">
        <v>134</v>
      </c>
      <c r="N48" s="395" t="s">
        <v>3</v>
      </c>
      <c r="O48" s="397" t="s">
        <v>77</v>
      </c>
      <c r="P48" s="391"/>
      <c r="Q48" s="391"/>
      <c r="R48" s="391"/>
      <c r="S48" s="391"/>
      <c r="T48" s="391"/>
      <c r="U48" s="391"/>
      <c r="V48" s="391"/>
      <c r="W48" s="391"/>
      <c r="X48" s="392"/>
      <c r="Y48" s="393" t="s">
        <v>134</v>
      </c>
      <c r="AA48" s="397" t="s">
        <v>77</v>
      </c>
      <c r="AB48" s="391"/>
      <c r="AC48" s="391"/>
      <c r="AD48" s="391"/>
      <c r="AE48" s="391"/>
      <c r="AF48" s="391"/>
      <c r="AG48" s="391"/>
      <c r="AH48" s="391"/>
      <c r="AI48" s="391"/>
      <c r="AJ48" s="392"/>
      <c r="AK48" s="393" t="str">
        <f>Y48</f>
        <v>D       2019/2018</v>
      </c>
      <c r="AN48" s="164"/>
    </row>
    <row r="49" spans="1:40" ht="20.100000000000001" customHeight="1" thickBot="1" x14ac:dyDescent="0.3">
      <c r="A49" s="389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4">
        <v>2018</v>
      </c>
      <c r="K49" s="211">
        <v>2019</v>
      </c>
      <c r="L49" s="394"/>
      <c r="N49" s="396"/>
      <c r="O49" s="36">
        <v>2010</v>
      </c>
      <c r="P49" s="214">
        <v>2011</v>
      </c>
      <c r="Q49" s="214">
        <v>2012</v>
      </c>
      <c r="R49" s="214">
        <v>2013</v>
      </c>
      <c r="S49" s="214">
        <v>2014</v>
      </c>
      <c r="T49" s="214">
        <v>2015</v>
      </c>
      <c r="U49" s="214">
        <v>2016</v>
      </c>
      <c r="V49" s="214">
        <v>2017</v>
      </c>
      <c r="W49" s="214">
        <v>2018</v>
      </c>
      <c r="X49" s="211">
        <v>2019</v>
      </c>
      <c r="Y49" s="394"/>
      <c r="AA49" s="36">
        <v>2010</v>
      </c>
      <c r="AB49" s="214">
        <v>2011</v>
      </c>
      <c r="AC49" s="214">
        <v>2012</v>
      </c>
      <c r="AD49" s="214">
        <v>2013</v>
      </c>
      <c r="AE49" s="214">
        <v>2014</v>
      </c>
      <c r="AF49" s="214">
        <v>2015</v>
      </c>
      <c r="AG49" s="214">
        <v>2017</v>
      </c>
      <c r="AH49" s="214">
        <v>2017</v>
      </c>
      <c r="AI49" s="214">
        <v>2018</v>
      </c>
      <c r="AJ49" s="211">
        <v>2019</v>
      </c>
      <c r="AK49" s="394"/>
      <c r="AN49" s="164"/>
    </row>
    <row r="50" spans="1:40" ht="3" customHeight="1" thickBot="1" x14ac:dyDescent="0.3">
      <c r="A50" s="161" t="s">
        <v>95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207"/>
      <c r="M50" s="8"/>
      <c r="N50" s="161"/>
      <c r="O50" s="186">
        <v>2010</v>
      </c>
      <c r="P50" s="186">
        <v>2011</v>
      </c>
      <c r="Q50" s="186">
        <v>2012</v>
      </c>
      <c r="R50" s="186"/>
      <c r="S50" s="186"/>
      <c r="T50" s="186"/>
      <c r="U50" s="186"/>
      <c r="V50" s="186"/>
      <c r="W50" s="186"/>
      <c r="X50" s="186"/>
      <c r="Y50" s="205"/>
      <c r="Z50" s="8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207"/>
      <c r="AN50" s="164"/>
    </row>
    <row r="51" spans="1:40" ht="20.100000000000001" customHeight="1" x14ac:dyDescent="0.25">
      <c r="A51" s="177" t="s">
        <v>78</v>
      </c>
      <c r="B51" s="172">
        <v>77038.130000000048</v>
      </c>
      <c r="C51" s="255">
        <v>75617.27</v>
      </c>
      <c r="D51" s="255">
        <v>113844.10000000002</v>
      </c>
      <c r="E51" s="255">
        <v>93610.949999999983</v>
      </c>
      <c r="F51" s="255">
        <v>94388.039999999921</v>
      </c>
      <c r="G51" s="255">
        <v>91436.9399999999</v>
      </c>
      <c r="H51" s="255">
        <v>70145.979999999967</v>
      </c>
      <c r="I51" s="255">
        <v>96670.400000000038</v>
      </c>
      <c r="J51" s="255">
        <v>86694.990000000034</v>
      </c>
      <c r="K51" s="169">
        <v>102763.39999999991</v>
      </c>
      <c r="L51" s="104">
        <f>IF(K51="","",(K51-I51)/I51)</f>
        <v>6.3028600274746632E-2</v>
      </c>
      <c r="N51" s="163" t="s">
        <v>78</v>
      </c>
      <c r="O51" s="172">
        <v>14178.058999999999</v>
      </c>
      <c r="P51" s="255">
        <v>16344.844999999999</v>
      </c>
      <c r="Q51" s="255">
        <v>18481.169000000002</v>
      </c>
      <c r="R51" s="255">
        <v>20000.632999999987</v>
      </c>
      <c r="S51" s="255">
        <v>18045.733999999989</v>
      </c>
      <c r="T51" s="255">
        <v>19063.57499999999</v>
      </c>
      <c r="U51" s="255">
        <v>17884.870999999992</v>
      </c>
      <c r="V51" s="255">
        <v>22256.164000000001</v>
      </c>
      <c r="W51" s="255">
        <v>22753.967000000008</v>
      </c>
      <c r="X51" s="169">
        <v>25859.792999999987</v>
      </c>
      <c r="Y51" s="104">
        <f>IF(X51="","",(X51-V51)/V51)</f>
        <v>0.16191599774336612</v>
      </c>
      <c r="AA51" s="349">
        <f t="shared" ref="AA51:AA60" si="83">(O51/B51)*10</f>
        <v>1.8403950095881081</v>
      </c>
      <c r="AB51" s="258">
        <f t="shared" ref="AB51:AB60" si="84">(P51/C51)*10</f>
        <v>2.1615227579625658</v>
      </c>
      <c r="AC51" s="258">
        <f t="shared" ref="AC51:AC60" si="85">(Q51/D51)*10</f>
        <v>1.6233752122420044</v>
      </c>
      <c r="AD51" s="258">
        <f t="shared" ref="AD51:AD60" si="86">(R51/E51)*10</f>
        <v>2.1365698136809841</v>
      </c>
      <c r="AE51" s="258">
        <f t="shared" ref="AE51:AE60" si="87">(S51/F51)*10</f>
        <v>1.9118665881821473</v>
      </c>
      <c r="AF51" s="258">
        <f t="shared" ref="AF51:AF60" si="88">(T51/G51)*10</f>
        <v>2.084887683249244</v>
      </c>
      <c r="AG51" s="258">
        <f t="shared" ref="AG51:AG60" si="89">(U51/H51)*10</f>
        <v>2.5496644283820684</v>
      </c>
      <c r="AH51" s="258">
        <f t="shared" ref="AH51:AI60" si="90">(V51/I51)*10</f>
        <v>2.3022728777371348</v>
      </c>
      <c r="AI51" s="258">
        <f t="shared" si="90"/>
        <v>2.6245999913028424</v>
      </c>
      <c r="AJ51" s="182">
        <f t="shared" ref="AJ51:AJ67" si="91">IF(K51="","",(X51/K51)*10)</f>
        <v>2.5164399971195985</v>
      </c>
      <c r="AK51" s="104">
        <f>IF(AJ51="","",(AJ51-AH51)/AH51)</f>
        <v>9.3024211618635291E-2</v>
      </c>
      <c r="AN51" s="164"/>
    </row>
    <row r="52" spans="1:40" ht="20.100000000000001" customHeight="1" x14ac:dyDescent="0.25">
      <c r="A52" s="178" t="s">
        <v>79</v>
      </c>
      <c r="B52" s="174">
        <v>72819.339999999982</v>
      </c>
      <c r="C52" s="256">
        <v>87274.840000000011</v>
      </c>
      <c r="D52" s="256">
        <v>101727.20000000001</v>
      </c>
      <c r="E52" s="256">
        <v>110658.78999999996</v>
      </c>
      <c r="F52" s="256">
        <v>109991.49999999996</v>
      </c>
      <c r="G52" s="256">
        <v>92866.790000000066</v>
      </c>
      <c r="H52" s="256">
        <v>72567.640000000072</v>
      </c>
      <c r="I52" s="256">
        <v>85040.37</v>
      </c>
      <c r="J52" s="256">
        <v>97742.110000000088</v>
      </c>
      <c r="K52" s="3">
        <v>111713.19999999997</v>
      </c>
      <c r="L52" s="92">
        <f t="shared" ref="L52:L67" si="92">IF(K52="","",(K52-I52)/I52)</f>
        <v>0.31364903515824277</v>
      </c>
      <c r="N52" s="163" t="s">
        <v>79</v>
      </c>
      <c r="O52" s="174">
        <v>14439.179</v>
      </c>
      <c r="P52" s="256">
        <v>17444.693999999992</v>
      </c>
      <c r="Q52" s="256">
        <v>20090.994000000017</v>
      </c>
      <c r="R52" s="256">
        <v>22514.599000000009</v>
      </c>
      <c r="S52" s="256">
        <v>22065.344000000008</v>
      </c>
      <c r="T52" s="256">
        <v>19101.218999999997</v>
      </c>
      <c r="U52" s="256">
        <v>19254.929999999989</v>
      </c>
      <c r="V52" s="256">
        <v>22517.317999999988</v>
      </c>
      <c r="W52" s="256">
        <v>25718.34599999999</v>
      </c>
      <c r="X52" s="3">
        <v>28328.888000000003</v>
      </c>
      <c r="Y52" s="92">
        <f t="shared" ref="Y52:Y67" si="93">IF(X52="","",(X52-V52)/V52)</f>
        <v>0.25809334841742776</v>
      </c>
      <c r="AA52" s="350">
        <f t="shared" si="83"/>
        <v>1.9828769390109828</v>
      </c>
      <c r="AB52" s="259">
        <f t="shared" si="84"/>
        <v>1.9988227993313985</v>
      </c>
      <c r="AC52" s="259">
        <f t="shared" si="85"/>
        <v>1.9749874173279136</v>
      </c>
      <c r="AD52" s="259">
        <f t="shared" si="86"/>
        <v>2.0345965286625685</v>
      </c>
      <c r="AE52" s="259">
        <f t="shared" si="87"/>
        <v>2.0060953800975545</v>
      </c>
      <c r="AF52" s="259">
        <f t="shared" si="88"/>
        <v>2.0568406639230217</v>
      </c>
      <c r="AG52" s="259">
        <f t="shared" si="89"/>
        <v>2.6533769046368283</v>
      </c>
      <c r="AH52" s="259">
        <f t="shared" si="90"/>
        <v>2.647838667682183</v>
      </c>
      <c r="AI52" s="259">
        <f t="shared" si="90"/>
        <v>2.6312452227601764</v>
      </c>
      <c r="AJ52" s="340">
        <f t="shared" si="91"/>
        <v>2.5358586093675601</v>
      </c>
      <c r="AK52" s="92">
        <f t="shared" ref="AK52:AK67" si="94">IF(AJ52="","",(AJ52-AH52)/AH52)</f>
        <v>-4.2291118292583113E-2</v>
      </c>
      <c r="AN52" s="164"/>
    </row>
    <row r="53" spans="1:40" ht="20.100000000000001" customHeight="1" x14ac:dyDescent="0.25">
      <c r="A53" s="178" t="s">
        <v>80</v>
      </c>
      <c r="B53" s="174">
        <v>84633.959999999977</v>
      </c>
      <c r="C53" s="256">
        <v>105231.42000000006</v>
      </c>
      <c r="D53" s="256">
        <v>125552.12000000001</v>
      </c>
      <c r="E53" s="256">
        <v>103316.65999999999</v>
      </c>
      <c r="F53" s="256">
        <v>107623.27999999997</v>
      </c>
      <c r="G53" s="256">
        <v>129782.01999999996</v>
      </c>
      <c r="H53" s="256">
        <v>82471.939999999886</v>
      </c>
      <c r="I53" s="256">
        <v>109657.74999999996</v>
      </c>
      <c r="J53" s="256">
        <v>106506.45</v>
      </c>
      <c r="K53" s="3">
        <v>100348.99</v>
      </c>
      <c r="L53" s="92">
        <f t="shared" si="92"/>
        <v>-8.4889212116790236E-2</v>
      </c>
      <c r="N53" s="163" t="s">
        <v>80</v>
      </c>
      <c r="O53" s="174">
        <v>16992.152000000002</v>
      </c>
      <c r="P53" s="256">
        <v>19273.382000000009</v>
      </c>
      <c r="Q53" s="256">
        <v>22749.488000000016</v>
      </c>
      <c r="R53" s="256">
        <v>20836.083999999995</v>
      </c>
      <c r="S53" s="256">
        <v>21337.534000000003</v>
      </c>
      <c r="T53" s="256">
        <v>27425.90399999998</v>
      </c>
      <c r="U53" s="256">
        <v>21464.642000000003</v>
      </c>
      <c r="V53" s="256">
        <v>29322.409999999974</v>
      </c>
      <c r="W53" s="256">
        <v>27877.442000000025</v>
      </c>
      <c r="X53" s="3">
        <v>26431.679000000044</v>
      </c>
      <c r="Y53" s="92">
        <f t="shared" si="93"/>
        <v>-9.8584359198303731E-2</v>
      </c>
      <c r="AA53" s="350">
        <f t="shared" si="83"/>
        <v>2.0077226683000542</v>
      </c>
      <c r="AB53" s="259">
        <f t="shared" si="84"/>
        <v>1.8315235126543004</v>
      </c>
      <c r="AC53" s="259">
        <f t="shared" si="85"/>
        <v>1.8119557041330736</v>
      </c>
      <c r="AD53" s="259">
        <f t="shared" si="86"/>
        <v>2.0167206334389824</v>
      </c>
      <c r="AE53" s="259">
        <f t="shared" si="87"/>
        <v>1.9826132412987234</v>
      </c>
      <c r="AF53" s="259">
        <f t="shared" si="88"/>
        <v>2.113228319300315</v>
      </c>
      <c r="AG53" s="259">
        <f t="shared" si="89"/>
        <v>2.602660007755369</v>
      </c>
      <c r="AH53" s="259">
        <f t="shared" si="90"/>
        <v>2.6739934021991134</v>
      </c>
      <c r="AI53" s="259">
        <f t="shared" si="90"/>
        <v>2.6174416666784057</v>
      </c>
      <c r="AJ53" s="340">
        <f t="shared" si="91"/>
        <v>2.6339755885933727</v>
      </c>
      <c r="AK53" s="92">
        <f t="shared" si="94"/>
        <v>-1.4965561834531746E-2</v>
      </c>
      <c r="AN53" s="164"/>
    </row>
    <row r="54" spans="1:40" ht="20.100000000000001" customHeight="1" x14ac:dyDescent="0.25">
      <c r="A54" s="178" t="s">
        <v>81</v>
      </c>
      <c r="B54" s="174">
        <v>86281.630000000092</v>
      </c>
      <c r="C54" s="256">
        <v>90571.82</v>
      </c>
      <c r="D54" s="256">
        <v>114496.53999999998</v>
      </c>
      <c r="E54" s="256">
        <v>127144.32000000001</v>
      </c>
      <c r="F54" s="256">
        <v>101418.98</v>
      </c>
      <c r="G54" s="256">
        <v>138312.82000000012</v>
      </c>
      <c r="H54" s="256">
        <v>88569.839999999909</v>
      </c>
      <c r="I54" s="256">
        <v>90108.859999999855</v>
      </c>
      <c r="J54" s="256">
        <v>116078.70999999999</v>
      </c>
      <c r="K54" s="3">
        <v>110077.01</v>
      </c>
      <c r="L54" s="92">
        <f t="shared" si="92"/>
        <v>0.221600295464843</v>
      </c>
      <c r="N54" s="163" t="s">
        <v>81</v>
      </c>
      <c r="O54" s="174">
        <v>16453.240000000009</v>
      </c>
      <c r="P54" s="256">
        <v>17348.706999999995</v>
      </c>
      <c r="Q54" s="256">
        <v>21481.076000000001</v>
      </c>
      <c r="R54" s="256">
        <v>23047.187999999995</v>
      </c>
      <c r="S54" s="256">
        <v>22346.683000000005</v>
      </c>
      <c r="T54" s="256">
        <v>26898.605999999982</v>
      </c>
      <c r="U54" s="256">
        <v>21576.277000000009</v>
      </c>
      <c r="V54" s="256">
        <v>21389.478000000017</v>
      </c>
      <c r="W54" s="256">
        <v>27605.387000000021</v>
      </c>
      <c r="X54" s="3">
        <v>27327.480000000018</v>
      </c>
      <c r="Y54" s="92">
        <f t="shared" si="93"/>
        <v>0.27761322646583503</v>
      </c>
      <c r="AA54" s="350">
        <f t="shared" si="83"/>
        <v>1.9069227134443323</v>
      </c>
      <c r="AB54" s="259">
        <f t="shared" si="84"/>
        <v>1.915464103514757</v>
      </c>
      <c r="AC54" s="259">
        <f t="shared" si="85"/>
        <v>1.8761332001822941</v>
      </c>
      <c r="AD54" s="259">
        <f t="shared" si="86"/>
        <v>1.8126793237794652</v>
      </c>
      <c r="AE54" s="259">
        <f t="shared" si="87"/>
        <v>2.2034024597762674</v>
      </c>
      <c r="AF54" s="259">
        <f t="shared" si="88"/>
        <v>1.9447659298682476</v>
      </c>
      <c r="AG54" s="259">
        <f t="shared" si="89"/>
        <v>2.43607496637682</v>
      </c>
      <c r="AH54" s="259">
        <f t="shared" si="90"/>
        <v>2.3737374992869791</v>
      </c>
      <c r="AI54" s="259">
        <f t="shared" si="90"/>
        <v>2.3781610770829569</v>
      </c>
      <c r="AJ54" s="340">
        <f t="shared" si="91"/>
        <v>2.4825783331142457</v>
      </c>
      <c r="AK54" s="92">
        <f t="shared" si="94"/>
        <v>4.5852093527595242E-2</v>
      </c>
      <c r="AN54" s="164"/>
    </row>
    <row r="55" spans="1:40" ht="20.100000000000001" customHeight="1" x14ac:dyDescent="0.25">
      <c r="A55" s="178" t="s">
        <v>82</v>
      </c>
      <c r="B55" s="174">
        <v>103881.57000000004</v>
      </c>
      <c r="C55" s="256">
        <v>116719.58999999998</v>
      </c>
      <c r="D55" s="256">
        <v>131645.18999999994</v>
      </c>
      <c r="E55" s="256">
        <v>124200.61000000002</v>
      </c>
      <c r="F55" s="256">
        <v>115003.54999999996</v>
      </c>
      <c r="G55" s="256">
        <v>101873.18999999994</v>
      </c>
      <c r="H55" s="256">
        <v>98498.06999999992</v>
      </c>
      <c r="I55" s="256">
        <v>125707.18999999987</v>
      </c>
      <c r="J55" s="256">
        <v>118131.25000000006</v>
      </c>
      <c r="K55" s="3"/>
      <c r="L55" s="92" t="str">
        <f t="shared" si="92"/>
        <v/>
      </c>
      <c r="N55" s="163" t="s">
        <v>82</v>
      </c>
      <c r="O55" s="174">
        <v>18200.404999999999</v>
      </c>
      <c r="P55" s="256">
        <v>20446.271000000008</v>
      </c>
      <c r="Q55" s="256">
        <v>22726.202999999998</v>
      </c>
      <c r="R55" s="256">
        <v>24859.089999999986</v>
      </c>
      <c r="S55" s="256">
        <v>23995.31</v>
      </c>
      <c r="T55" s="256">
        <v>23727.782000000003</v>
      </c>
      <c r="U55" s="256">
        <v>22966.652000000002</v>
      </c>
      <c r="V55" s="256">
        <v>30743.068000000036</v>
      </c>
      <c r="W55" s="256">
        <v>29747.405000000002</v>
      </c>
      <c r="X55" s="3"/>
      <c r="Y55" s="92" t="str">
        <f t="shared" si="93"/>
        <v/>
      </c>
      <c r="AA55" s="350">
        <f t="shared" si="83"/>
        <v>1.7520340711061637</v>
      </c>
      <c r="AB55" s="259">
        <f t="shared" si="84"/>
        <v>1.7517428736684229</v>
      </c>
      <c r="AC55" s="259">
        <f t="shared" si="85"/>
        <v>1.726322321385233</v>
      </c>
      <c r="AD55" s="259">
        <f t="shared" si="86"/>
        <v>2.0015272066699175</v>
      </c>
      <c r="AE55" s="259">
        <f t="shared" si="87"/>
        <v>2.0864842867894087</v>
      </c>
      <c r="AF55" s="259">
        <f t="shared" si="88"/>
        <v>2.3291488172697856</v>
      </c>
      <c r="AG55" s="259">
        <f t="shared" si="89"/>
        <v>2.331685483786639</v>
      </c>
      <c r="AH55" s="259">
        <f t="shared" si="90"/>
        <v>2.4456093561553693</v>
      </c>
      <c r="AI55" s="259">
        <f t="shared" si="90"/>
        <v>2.5181655997037184</v>
      </c>
      <c r="AJ55" s="340" t="str">
        <f t="shared" si="91"/>
        <v/>
      </c>
      <c r="AK55" s="92" t="str">
        <f t="shared" si="94"/>
        <v/>
      </c>
      <c r="AN55" s="164"/>
    </row>
    <row r="56" spans="1:40" ht="20.100000000000001" customHeight="1" x14ac:dyDescent="0.25">
      <c r="A56" s="178" t="s">
        <v>83</v>
      </c>
      <c r="B56" s="174">
        <v>80469.45</v>
      </c>
      <c r="C56" s="256">
        <v>123040.03000000013</v>
      </c>
      <c r="D56" s="256">
        <v>125120.51999999996</v>
      </c>
      <c r="E56" s="256">
        <v>89935.11</v>
      </c>
      <c r="F56" s="256">
        <v>114563.67999999995</v>
      </c>
      <c r="G56" s="256">
        <v>112203.61000000006</v>
      </c>
      <c r="H56" s="256">
        <v>84181.98000000001</v>
      </c>
      <c r="I56" s="256">
        <v>122243.79999999989</v>
      </c>
      <c r="J56" s="256">
        <v>107582.71999999991</v>
      </c>
      <c r="K56" s="3"/>
      <c r="L56" s="92" t="str">
        <f t="shared" si="92"/>
        <v/>
      </c>
      <c r="N56" s="163" t="s">
        <v>83</v>
      </c>
      <c r="O56" s="174">
        <v>17415.862000000005</v>
      </c>
      <c r="P56" s="256">
        <v>20004.232999999982</v>
      </c>
      <c r="Q56" s="256">
        <v>23077.424999999992</v>
      </c>
      <c r="R56" s="256">
        <v>20396.612000000005</v>
      </c>
      <c r="S56" s="256">
        <v>22655.134000000016</v>
      </c>
      <c r="T56" s="256">
        <v>25022.574999999983</v>
      </c>
      <c r="U56" s="256">
        <v>20750.199000000015</v>
      </c>
      <c r="V56" s="256">
        <v>28108.851999999995</v>
      </c>
      <c r="W56" s="256">
        <v>27303.077999999969</v>
      </c>
      <c r="X56" s="3"/>
      <c r="Y56" s="92" t="str">
        <f t="shared" si="93"/>
        <v/>
      </c>
      <c r="AA56" s="350">
        <f t="shared" si="83"/>
        <v>2.1642824699311363</v>
      </c>
      <c r="AB56" s="259">
        <f t="shared" si="84"/>
        <v>1.6258312843389231</v>
      </c>
      <c r="AC56" s="259">
        <f t="shared" si="85"/>
        <v>1.8444156881700937</v>
      </c>
      <c r="AD56" s="259">
        <f t="shared" si="86"/>
        <v>2.2679253964330508</v>
      </c>
      <c r="AE56" s="259">
        <f t="shared" si="87"/>
        <v>1.9775145141985686</v>
      </c>
      <c r="AF56" s="259">
        <f t="shared" si="88"/>
        <v>2.2301042720461464</v>
      </c>
      <c r="AG56" s="259">
        <f t="shared" si="89"/>
        <v>2.4649217088977964</v>
      </c>
      <c r="AH56" s="259">
        <f t="shared" si="90"/>
        <v>2.2994092133916011</v>
      </c>
      <c r="AI56" s="259">
        <f t="shared" si="90"/>
        <v>2.5378683491177756</v>
      </c>
      <c r="AJ56" s="340" t="str">
        <f t="shared" si="91"/>
        <v/>
      </c>
      <c r="AK56" s="92" t="str">
        <f t="shared" si="94"/>
        <v/>
      </c>
      <c r="AN56" s="164"/>
    </row>
    <row r="57" spans="1:40" ht="20.100000000000001" customHeight="1" x14ac:dyDescent="0.25">
      <c r="A57" s="178" t="s">
        <v>84</v>
      </c>
      <c r="B57" s="174">
        <v>121245.22000000007</v>
      </c>
      <c r="C57" s="256">
        <v>148123.03999999998</v>
      </c>
      <c r="D57" s="256">
        <v>145034.51999999987</v>
      </c>
      <c r="E57" s="256">
        <v>118029.58</v>
      </c>
      <c r="F57" s="256">
        <v>152352.9499999999</v>
      </c>
      <c r="G57" s="256">
        <v>143202.34999999995</v>
      </c>
      <c r="H57" s="256">
        <v>113759.98999999999</v>
      </c>
      <c r="I57" s="256">
        <v>109766.18999999993</v>
      </c>
      <c r="J57" s="256">
        <v>119747.66999999998</v>
      </c>
      <c r="K57" s="3"/>
      <c r="L57" s="92" t="str">
        <f t="shared" si="92"/>
        <v/>
      </c>
      <c r="N57" s="163" t="s">
        <v>84</v>
      </c>
      <c r="O57" s="174">
        <v>21585.097000000031</v>
      </c>
      <c r="P57" s="256">
        <v>27388.943999999978</v>
      </c>
      <c r="Q57" s="256">
        <v>30041.980000000014</v>
      </c>
      <c r="R57" s="256">
        <v>31158.237999999987</v>
      </c>
      <c r="S57" s="256">
        <v>32854.051000000014</v>
      </c>
      <c r="T57" s="256">
        <v>32382.404999999973</v>
      </c>
      <c r="U57" s="256">
        <v>26168.737000000016</v>
      </c>
      <c r="V57" s="256">
        <v>29583.368000000006</v>
      </c>
      <c r="W57" s="256">
        <v>33487.034999999982</v>
      </c>
      <c r="X57" s="3"/>
      <c r="Y57" s="92" t="str">
        <f t="shared" si="93"/>
        <v/>
      </c>
      <c r="AA57" s="350">
        <f t="shared" si="83"/>
        <v>1.78028436914874</v>
      </c>
      <c r="AB57" s="259">
        <f t="shared" si="84"/>
        <v>1.8490670998920886</v>
      </c>
      <c r="AC57" s="259">
        <f t="shared" si="85"/>
        <v>2.0713675613226452</v>
      </c>
      <c r="AD57" s="259">
        <f t="shared" si="86"/>
        <v>2.6398668876056313</v>
      </c>
      <c r="AE57" s="259">
        <f t="shared" si="87"/>
        <v>2.1564433770399614</v>
      </c>
      <c r="AF57" s="259">
        <f t="shared" si="88"/>
        <v>2.2613040218962874</v>
      </c>
      <c r="AG57" s="259">
        <f t="shared" si="89"/>
        <v>2.3003462816760107</v>
      </c>
      <c r="AH57" s="259">
        <f t="shared" si="90"/>
        <v>2.695125703096739</v>
      </c>
      <c r="AI57" s="259">
        <f t="shared" si="90"/>
        <v>2.7964665199748762</v>
      </c>
      <c r="AJ57" s="340" t="str">
        <f t="shared" si="91"/>
        <v/>
      </c>
      <c r="AK57" s="92" t="str">
        <f t="shared" si="94"/>
        <v/>
      </c>
      <c r="AN57" s="164"/>
    </row>
    <row r="58" spans="1:40" ht="20.100000000000001" customHeight="1" x14ac:dyDescent="0.25">
      <c r="A58" s="178" t="s">
        <v>85</v>
      </c>
      <c r="B58" s="174">
        <v>103944.79999999996</v>
      </c>
      <c r="C58" s="256">
        <v>126697.19000000006</v>
      </c>
      <c r="D58" s="256">
        <v>128779.38999999998</v>
      </c>
      <c r="E58" s="256">
        <v>107220.34000000003</v>
      </c>
      <c r="F58" s="256">
        <v>93191.830000000045</v>
      </c>
      <c r="G58" s="256">
        <v>109094.74000000005</v>
      </c>
      <c r="H58" s="256">
        <v>96182.719999999987</v>
      </c>
      <c r="I58" s="256">
        <v>105906.66999999993</v>
      </c>
      <c r="J58" s="256">
        <v>100915.57000000004</v>
      </c>
      <c r="K58" s="3"/>
      <c r="L58" s="92" t="str">
        <f t="shared" si="92"/>
        <v/>
      </c>
      <c r="N58" s="163" t="s">
        <v>85</v>
      </c>
      <c r="O58" s="174">
        <v>17333.093000000012</v>
      </c>
      <c r="P58" s="256">
        <v>19429.269</v>
      </c>
      <c r="Q58" s="256">
        <v>22173.393</v>
      </c>
      <c r="R58" s="256">
        <v>23485.576000000015</v>
      </c>
      <c r="S58" s="256">
        <v>20594.052000000025</v>
      </c>
      <c r="T58" s="256">
        <v>21320.543000000012</v>
      </c>
      <c r="U58" s="256">
        <v>22518.471000000009</v>
      </c>
      <c r="V58" s="256">
        <v>23832.374000000018</v>
      </c>
      <c r="W58" s="256">
        <v>25456.957999999977</v>
      </c>
      <c r="X58" s="3"/>
      <c r="Y58" s="92" t="str">
        <f t="shared" si="93"/>
        <v/>
      </c>
      <c r="AA58" s="350">
        <f t="shared" si="83"/>
        <v>1.6675286305808483</v>
      </c>
      <c r="AB58" s="259">
        <f t="shared" si="84"/>
        <v>1.5335201199016324</v>
      </c>
      <c r="AC58" s="259">
        <f t="shared" si="85"/>
        <v>1.7218122402971472</v>
      </c>
      <c r="AD58" s="259">
        <f t="shared" si="86"/>
        <v>2.1904030522566904</v>
      </c>
      <c r="AE58" s="259">
        <f t="shared" si="87"/>
        <v>2.2098559498187784</v>
      </c>
      <c r="AF58" s="259">
        <f t="shared" si="88"/>
        <v>1.9543144793232015</v>
      </c>
      <c r="AG58" s="259">
        <f t="shared" si="89"/>
        <v>2.3412179443459293</v>
      </c>
      <c r="AH58" s="259">
        <f t="shared" si="90"/>
        <v>2.250318511572504</v>
      </c>
      <c r="AI58" s="259">
        <f t="shared" si="90"/>
        <v>2.5225996345261654</v>
      </c>
      <c r="AJ58" s="340" t="str">
        <f t="shared" si="91"/>
        <v/>
      </c>
      <c r="AK58" s="92" t="str">
        <f t="shared" si="94"/>
        <v/>
      </c>
      <c r="AN58" s="164"/>
    </row>
    <row r="59" spans="1:40" ht="20.100000000000001" customHeight="1" x14ac:dyDescent="0.25">
      <c r="A59" s="178" t="s">
        <v>86</v>
      </c>
      <c r="B59" s="174">
        <v>137727.64000000004</v>
      </c>
      <c r="C59" s="256">
        <v>135396.7600000001</v>
      </c>
      <c r="D59" s="256">
        <v>128850.10999999991</v>
      </c>
      <c r="E59" s="256">
        <v>149577.98000000007</v>
      </c>
      <c r="F59" s="256">
        <v>166278.61999999994</v>
      </c>
      <c r="G59" s="256">
        <v>139990.40999999989</v>
      </c>
      <c r="H59" s="256">
        <v>114966.93999999992</v>
      </c>
      <c r="I59" s="256">
        <v>120221.59999999985</v>
      </c>
      <c r="J59" s="256">
        <v>102463.03999999989</v>
      </c>
      <c r="K59" s="3"/>
      <c r="L59" s="92" t="str">
        <f t="shared" si="92"/>
        <v/>
      </c>
      <c r="N59" s="163" t="s">
        <v>86</v>
      </c>
      <c r="O59" s="174">
        <v>27788.44999999999</v>
      </c>
      <c r="P59" s="256">
        <v>28869.683000000026</v>
      </c>
      <c r="Q59" s="256">
        <v>26669.555999999982</v>
      </c>
      <c r="R59" s="256">
        <v>36191.052999999971</v>
      </c>
      <c r="S59" s="256">
        <v>36827.313000000016</v>
      </c>
      <c r="T59" s="256">
        <v>34137.561000000023</v>
      </c>
      <c r="U59" s="256">
        <v>30078.559999999987</v>
      </c>
      <c r="V59" s="256">
        <v>32961.33</v>
      </c>
      <c r="W59" s="256">
        <v>30393.659000000007</v>
      </c>
      <c r="X59" s="3"/>
      <c r="Y59" s="92" t="str">
        <f t="shared" si="93"/>
        <v/>
      </c>
      <c r="AA59" s="350">
        <f t="shared" si="83"/>
        <v>2.0176378539558204</v>
      </c>
      <c r="AB59" s="259">
        <f t="shared" si="84"/>
        <v>2.1322284964573752</v>
      </c>
      <c r="AC59" s="259">
        <f t="shared" si="85"/>
        <v>2.0698124355501131</v>
      </c>
      <c r="AD59" s="259">
        <f t="shared" si="86"/>
        <v>2.4195441735474672</v>
      </c>
      <c r="AE59" s="259">
        <f t="shared" si="87"/>
        <v>2.2147954439362096</v>
      </c>
      <c r="AF59" s="259">
        <f t="shared" si="88"/>
        <v>2.4385642559372496</v>
      </c>
      <c r="AG59" s="259">
        <f t="shared" si="89"/>
        <v>2.6162790798815738</v>
      </c>
      <c r="AH59" s="259">
        <f t="shared" si="90"/>
        <v>2.741714467283753</v>
      </c>
      <c r="AI59" s="259">
        <f t="shared" si="90"/>
        <v>2.9663046304306451</v>
      </c>
      <c r="AJ59" s="340" t="str">
        <f t="shared" si="91"/>
        <v/>
      </c>
      <c r="AK59" s="92" t="str">
        <f t="shared" si="94"/>
        <v/>
      </c>
      <c r="AN59" s="164"/>
    </row>
    <row r="60" spans="1:40" ht="20.100000000000001" customHeight="1" x14ac:dyDescent="0.25">
      <c r="A60" s="178" t="s">
        <v>87</v>
      </c>
      <c r="B60" s="174">
        <v>96321.399999999951</v>
      </c>
      <c r="C60" s="256">
        <v>139396.15999999995</v>
      </c>
      <c r="D60" s="256">
        <v>143871.70000000001</v>
      </c>
      <c r="E60" s="256">
        <v>165296.83000000013</v>
      </c>
      <c r="F60" s="256">
        <v>162972.80000000025</v>
      </c>
      <c r="G60" s="256">
        <v>134613.07000000015</v>
      </c>
      <c r="H60" s="256">
        <v>111063.55999999998</v>
      </c>
      <c r="I60" s="256">
        <v>140311.11000000004</v>
      </c>
      <c r="J60" s="256">
        <v>124955.84999999992</v>
      </c>
      <c r="K60" s="3"/>
      <c r="L60" s="92" t="str">
        <f t="shared" si="92"/>
        <v/>
      </c>
      <c r="N60" s="163" t="s">
        <v>87</v>
      </c>
      <c r="O60" s="174">
        <v>22777.257000000005</v>
      </c>
      <c r="P60" s="256">
        <v>31524.350999999995</v>
      </c>
      <c r="Q60" s="256">
        <v>36803.372000000003</v>
      </c>
      <c r="R60" s="256">
        <v>39015.558000000005</v>
      </c>
      <c r="S60" s="256">
        <v>41900.000000000029</v>
      </c>
      <c r="T60" s="256">
        <v>32669.316000000006</v>
      </c>
      <c r="U60" s="256">
        <v>30619.310999999994</v>
      </c>
      <c r="V60" s="256">
        <v>36041.668000000012</v>
      </c>
      <c r="W60" s="256">
        <v>37445.419999999984</v>
      </c>
      <c r="X60" s="3"/>
      <c r="Y60" s="92" t="str">
        <f t="shared" si="93"/>
        <v/>
      </c>
      <c r="AA60" s="350">
        <f t="shared" si="83"/>
        <v>2.3647140718469641</v>
      </c>
      <c r="AB60" s="259">
        <f t="shared" si="84"/>
        <v>2.2614935016861302</v>
      </c>
      <c r="AC60" s="259">
        <f t="shared" si="85"/>
        <v>2.5580688905462297</v>
      </c>
      <c r="AD60" s="259">
        <f t="shared" si="86"/>
        <v>2.3603331049966276</v>
      </c>
      <c r="AE60" s="259">
        <f t="shared" si="87"/>
        <v>2.5709811698639262</v>
      </c>
      <c r="AF60" s="259">
        <f t="shared" si="88"/>
        <v>2.426905203187177</v>
      </c>
      <c r="AG60" s="259">
        <f t="shared" si="89"/>
        <v>2.7569178405590455</v>
      </c>
      <c r="AH60" s="259">
        <f t="shared" si="90"/>
        <v>2.568696662723287</v>
      </c>
      <c r="AI60" s="259">
        <f t="shared" si="90"/>
        <v>2.996692031625571</v>
      </c>
      <c r="AJ60" s="340" t="str">
        <f t="shared" si="91"/>
        <v/>
      </c>
      <c r="AK60" s="92" t="str">
        <f t="shared" si="94"/>
        <v/>
      </c>
      <c r="AN60" s="164"/>
    </row>
    <row r="61" spans="1:40" ht="20.100000000000001" customHeight="1" x14ac:dyDescent="0.25">
      <c r="A61" s="178" t="s">
        <v>88</v>
      </c>
      <c r="B61" s="174">
        <v>128709.03000000012</v>
      </c>
      <c r="C61" s="256">
        <v>150076.9599999999</v>
      </c>
      <c r="D61" s="256">
        <v>143385.01999999976</v>
      </c>
      <c r="E61" s="256">
        <v>130629.12999999999</v>
      </c>
      <c r="F61" s="256">
        <v>133047.13999999996</v>
      </c>
      <c r="G61" s="256">
        <v>119520.93999999986</v>
      </c>
      <c r="H61" s="256">
        <v>122238.15999999995</v>
      </c>
      <c r="I61" s="256">
        <v>104404.10999999999</v>
      </c>
      <c r="J61" s="256">
        <v>112389.56999999989</v>
      </c>
      <c r="K61" s="3"/>
      <c r="L61" s="92" t="str">
        <f t="shared" si="92"/>
        <v/>
      </c>
      <c r="N61" s="163" t="s">
        <v>88</v>
      </c>
      <c r="O61" s="174">
        <v>25464.052000000007</v>
      </c>
      <c r="P61" s="256">
        <v>29523.48000000001</v>
      </c>
      <c r="Q61" s="256">
        <v>31498.723000000002</v>
      </c>
      <c r="R61" s="256">
        <v>30997.326000000052</v>
      </c>
      <c r="S61" s="256">
        <v>32940.034999999967</v>
      </c>
      <c r="T61" s="256">
        <v>29831.125000000007</v>
      </c>
      <c r="U61" s="256">
        <v>34519.751000000018</v>
      </c>
      <c r="V61" s="256">
        <v>30903.571</v>
      </c>
      <c r="W61" s="256">
        <v>32163.148000000005</v>
      </c>
      <c r="X61" s="3"/>
      <c r="Y61" s="92" t="str">
        <f t="shared" si="93"/>
        <v/>
      </c>
      <c r="AA61" s="350">
        <f t="shared" ref="AA61:AB67" si="95">(O61/B61)*10</f>
        <v>1.9784200067392308</v>
      </c>
      <c r="AB61" s="259">
        <f t="shared" si="95"/>
        <v>1.9672226836151285</v>
      </c>
      <c r="AC61" s="259">
        <f t="shared" ref="AC61:AI63" si="96">IF(Q61="","",(Q61/D61)*10)</f>
        <v>2.1967931517532344</v>
      </c>
      <c r="AD61" s="259">
        <f t="shared" si="96"/>
        <v>2.3729260081576027</v>
      </c>
      <c r="AE61" s="259">
        <f t="shared" si="96"/>
        <v>2.4758168420606395</v>
      </c>
      <c r="AF61" s="259">
        <f t="shared" si="96"/>
        <v>2.4958910965727048</v>
      </c>
      <c r="AG61" s="259">
        <f t="shared" si="96"/>
        <v>2.8239750172941114</v>
      </c>
      <c r="AH61" s="259">
        <f t="shared" si="96"/>
        <v>2.95999563618712</v>
      </c>
      <c r="AI61" s="259">
        <f t="shared" si="96"/>
        <v>2.861755588174244</v>
      </c>
      <c r="AJ61" s="340" t="str">
        <f t="shared" si="91"/>
        <v/>
      </c>
      <c r="AK61" s="92" t="str">
        <f t="shared" si="94"/>
        <v/>
      </c>
      <c r="AN61" s="164"/>
    </row>
    <row r="62" spans="1:40" ht="20.100000000000001" customHeight="1" thickBot="1" x14ac:dyDescent="0.3">
      <c r="A62" s="179" t="s">
        <v>89</v>
      </c>
      <c r="B62" s="348">
        <v>76422.39</v>
      </c>
      <c r="C62" s="257">
        <v>98632.750000000015</v>
      </c>
      <c r="D62" s="257">
        <v>93700.91999999994</v>
      </c>
      <c r="E62" s="257">
        <v>82943.079999999973</v>
      </c>
      <c r="F62" s="257">
        <v>100845.22000000002</v>
      </c>
      <c r="G62" s="257">
        <v>82769.729999999952</v>
      </c>
      <c r="H62" s="257">
        <v>78072.589999999866</v>
      </c>
      <c r="I62" s="257">
        <v>92901.83</v>
      </c>
      <c r="J62" s="257">
        <v>77576.43999999993</v>
      </c>
      <c r="K62" s="180"/>
      <c r="L62" s="92" t="str">
        <f t="shared" si="92"/>
        <v/>
      </c>
      <c r="N62" s="166" t="s">
        <v>89</v>
      </c>
      <c r="O62" s="348">
        <v>15596.707000000013</v>
      </c>
      <c r="P62" s="257">
        <v>18332.828999999987</v>
      </c>
      <c r="Q62" s="257">
        <v>21648.361999999994</v>
      </c>
      <c r="R62" s="257">
        <v>20693.550999999999</v>
      </c>
      <c r="S62" s="257">
        <v>23770.443999999989</v>
      </c>
      <c r="T62" s="257">
        <v>22065.902999999984</v>
      </c>
      <c r="U62" s="257">
        <v>24906.423000000003</v>
      </c>
      <c r="V62" s="257">
        <v>28016.947000000004</v>
      </c>
      <c r="W62" s="257">
        <v>26293.169000000005</v>
      </c>
      <c r="X62" s="180"/>
      <c r="Y62" s="92" t="str">
        <f t="shared" si="93"/>
        <v/>
      </c>
      <c r="AA62" s="350">
        <f t="shared" si="95"/>
        <v>2.0408556968710365</v>
      </c>
      <c r="AB62" s="259">
        <f t="shared" si="95"/>
        <v>1.8586959199657298</v>
      </c>
      <c r="AC62" s="259">
        <f t="shared" si="96"/>
        <v>2.3103681372605527</v>
      </c>
      <c r="AD62" s="259">
        <f t="shared" si="96"/>
        <v>2.494909882777443</v>
      </c>
      <c r="AE62" s="259">
        <f t="shared" si="96"/>
        <v>2.357121537342076</v>
      </c>
      <c r="AF62" s="259">
        <f t="shared" si="96"/>
        <v>2.6659387435479127</v>
      </c>
      <c r="AG62" s="259">
        <f t="shared" si="96"/>
        <v>3.190162257970441</v>
      </c>
      <c r="AH62" s="259">
        <f t="shared" si="96"/>
        <v>3.0157583548138938</v>
      </c>
      <c r="AI62" s="259">
        <f t="shared" si="96"/>
        <v>3.389324000946683</v>
      </c>
      <c r="AJ62" s="165" t="str">
        <f t="shared" si="91"/>
        <v/>
      </c>
      <c r="AK62" s="92" t="str">
        <f t="shared" si="94"/>
        <v/>
      </c>
      <c r="AN62" s="164"/>
    </row>
    <row r="63" spans="1:40" ht="20.100000000000001" customHeight="1" thickBot="1" x14ac:dyDescent="0.3">
      <c r="A63" s="52" t="str">
        <f>A19</f>
        <v>janeiro-abril</v>
      </c>
      <c r="B63" s="279">
        <f>SUM(B51:B54)</f>
        <v>320773.06000000006</v>
      </c>
      <c r="C63" s="280">
        <f t="shared" ref="C63:K63" si="97">SUM(C51:C54)</f>
        <v>358695.35000000009</v>
      </c>
      <c r="D63" s="280">
        <f t="shared" si="97"/>
        <v>455619.96</v>
      </c>
      <c r="E63" s="280">
        <f t="shared" si="97"/>
        <v>434730.71999999991</v>
      </c>
      <c r="F63" s="280">
        <f t="shared" si="97"/>
        <v>413421.79999999981</v>
      </c>
      <c r="G63" s="280">
        <f t="shared" si="97"/>
        <v>452398.57000000007</v>
      </c>
      <c r="H63" s="280">
        <f t="shared" si="97"/>
        <v>313755.39999999985</v>
      </c>
      <c r="I63" s="280">
        <f t="shared" si="97"/>
        <v>381477.37999999983</v>
      </c>
      <c r="J63" s="280">
        <f t="shared" si="97"/>
        <v>407022.26000000013</v>
      </c>
      <c r="K63" s="281">
        <f t="shared" si="97"/>
        <v>424902.59999999986</v>
      </c>
      <c r="L63" s="98">
        <f>(K63-I63)/I63</f>
        <v>0.11383432485564426</v>
      </c>
      <c r="N63" s="163"/>
      <c r="O63" s="279">
        <f>SUM(O51:O54)</f>
        <v>62062.630000000005</v>
      </c>
      <c r="P63" s="280">
        <f t="shared" ref="P63:X63" si="98">SUM(P51:P54)</f>
        <v>70411.627999999997</v>
      </c>
      <c r="Q63" s="280">
        <f t="shared" si="98"/>
        <v>82802.727000000028</v>
      </c>
      <c r="R63" s="280">
        <f t="shared" si="98"/>
        <v>86398.503999999986</v>
      </c>
      <c r="S63" s="280">
        <f t="shared" si="98"/>
        <v>83795.294999999998</v>
      </c>
      <c r="T63" s="280">
        <f t="shared" si="98"/>
        <v>92489.30399999996</v>
      </c>
      <c r="U63" s="280">
        <f t="shared" si="98"/>
        <v>80180.72</v>
      </c>
      <c r="V63" s="280">
        <f t="shared" si="98"/>
        <v>95485.369999999981</v>
      </c>
      <c r="W63" s="280">
        <f t="shared" si="98"/>
        <v>103955.14200000004</v>
      </c>
      <c r="X63" s="281">
        <f t="shared" si="98"/>
        <v>107947.84000000005</v>
      </c>
      <c r="Y63" s="104">
        <f t="shared" si="93"/>
        <v>0.13051706245679393</v>
      </c>
      <c r="AA63" s="351">
        <f t="shared" si="95"/>
        <v>1.9347831142677629</v>
      </c>
      <c r="AB63" s="285">
        <f t="shared" si="95"/>
        <v>1.9629924948845858</v>
      </c>
      <c r="AC63" s="285">
        <f t="shared" si="96"/>
        <v>1.8173639056550557</v>
      </c>
      <c r="AD63" s="285">
        <f t="shared" si="96"/>
        <v>1.9874027765969704</v>
      </c>
      <c r="AE63" s="285">
        <f t="shared" si="96"/>
        <v>2.0268717082650225</v>
      </c>
      <c r="AF63" s="285">
        <f t="shared" si="96"/>
        <v>2.044420785857036</v>
      </c>
      <c r="AG63" s="285">
        <f t="shared" si="96"/>
        <v>2.5555168134158022</v>
      </c>
      <c r="AH63" s="285">
        <f t="shared" si="96"/>
        <v>2.5030414647390109</v>
      </c>
      <c r="AI63" s="285">
        <f t="shared" si="96"/>
        <v>2.5540407052921381</v>
      </c>
      <c r="AJ63" s="182">
        <f t="shared" si="91"/>
        <v>2.5405314064917488</v>
      </c>
      <c r="AK63" s="104">
        <f t="shared" si="94"/>
        <v>1.4977754975643973E-2</v>
      </c>
      <c r="AN63" s="164"/>
    </row>
    <row r="64" spans="1:40" ht="20.100000000000001" customHeight="1" x14ac:dyDescent="0.25">
      <c r="A64" s="178" t="s">
        <v>90</v>
      </c>
      <c r="B64" s="174">
        <f>SUM(B51:B53)</f>
        <v>234491.43</v>
      </c>
      <c r="C64" s="256">
        <f>SUM(C51:C53)</f>
        <v>268123.53000000009</v>
      </c>
      <c r="D64" s="256">
        <f>SUM(D51:D53)</f>
        <v>341123.42000000004</v>
      </c>
      <c r="E64" s="256">
        <f t="shared" ref="E64:F64" si="99">SUM(E51:E53)</f>
        <v>307586.39999999991</v>
      </c>
      <c r="F64" s="256">
        <f t="shared" si="99"/>
        <v>312002.81999999983</v>
      </c>
      <c r="G64" s="256">
        <f t="shared" ref="G64:H64" si="100">SUM(G51:G53)</f>
        <v>314085.74999999994</v>
      </c>
      <c r="H64" s="256">
        <f t="shared" si="100"/>
        <v>225185.55999999994</v>
      </c>
      <c r="I64" s="256">
        <f t="shared" ref="I64" si="101">SUM(I51:I53)</f>
        <v>291368.51999999996</v>
      </c>
      <c r="J64" s="3">
        <f>IF(J53="","",SUM(J51:J53))</f>
        <v>290943.5500000001</v>
      </c>
      <c r="K64" s="245">
        <f>IF(K53="","",SUM(K51:K53))</f>
        <v>314825.58999999985</v>
      </c>
      <c r="L64" s="104">
        <f t="shared" si="92"/>
        <v>8.0506535160352583E-2</v>
      </c>
      <c r="N64" s="162" t="s">
        <v>90</v>
      </c>
      <c r="O64" s="174">
        <f>SUM(O51:O53)</f>
        <v>45609.39</v>
      </c>
      <c r="P64" s="256">
        <f>SUM(P51:P53)</f>
        <v>53062.921000000002</v>
      </c>
      <c r="Q64" s="256">
        <f>SUM(Q51:Q53)</f>
        <v>61321.651000000027</v>
      </c>
      <c r="R64" s="256">
        <f>SUM(R51:R53)</f>
        <v>63351.315999999992</v>
      </c>
      <c r="S64" s="256">
        <f t="shared" ref="S64" si="102">SUM(S51:S53)</f>
        <v>61448.611999999994</v>
      </c>
      <c r="T64" s="256">
        <f t="shared" ref="T64:U64" si="103">SUM(T51:T53)</f>
        <v>65590.697999999975</v>
      </c>
      <c r="U64" s="256">
        <f t="shared" si="103"/>
        <v>58604.442999999985</v>
      </c>
      <c r="V64" s="256">
        <f t="shared" ref="V64:W64" si="104">SUM(V51:V53)</f>
        <v>74095.891999999963</v>
      </c>
      <c r="W64" s="256">
        <f t="shared" si="104"/>
        <v>76349.755000000019</v>
      </c>
      <c r="X64" s="3">
        <f>IF(X53="","",SUM(X51:X53))</f>
        <v>80620.36000000003</v>
      </c>
      <c r="Y64" s="104">
        <f t="shared" si="93"/>
        <v>8.8054382286133617E-2</v>
      </c>
      <c r="AA64" s="349">
        <f t="shared" si="95"/>
        <v>1.9450344091466372</v>
      </c>
      <c r="AB64" s="258">
        <f t="shared" si="95"/>
        <v>1.9790475308153666</v>
      </c>
      <c r="AC64" s="258">
        <f t="shared" ref="AC64:AI66" si="105">(Q64/D64)*10</f>
        <v>1.7976382565582869</v>
      </c>
      <c r="AD64" s="258">
        <f t="shared" si="105"/>
        <v>2.0596266935079059</v>
      </c>
      <c r="AE64" s="258">
        <f t="shared" si="105"/>
        <v>1.9694889937212756</v>
      </c>
      <c r="AF64" s="258">
        <f t="shared" si="105"/>
        <v>2.0883054388809423</v>
      </c>
      <c r="AG64" s="258">
        <f t="shared" si="105"/>
        <v>2.6024956040698171</v>
      </c>
      <c r="AH64" s="258">
        <f t="shared" si="105"/>
        <v>2.5430301118322589</v>
      </c>
      <c r="AI64" s="258">
        <f t="shared" si="105"/>
        <v>2.6242119820150678</v>
      </c>
      <c r="AJ64" s="342">
        <f t="shared" si="91"/>
        <v>2.5607943750697033</v>
      </c>
      <c r="AK64" s="104">
        <f t="shared" si="94"/>
        <v>6.9854710547037954E-3</v>
      </c>
    </row>
    <row r="65" spans="1:37" ht="20.100000000000001" customHeight="1" x14ac:dyDescent="0.25">
      <c r="A65" s="178" t="s">
        <v>91</v>
      </c>
      <c r="B65" s="174">
        <f>SUM(B54:B56)</f>
        <v>270632.65000000014</v>
      </c>
      <c r="C65" s="256">
        <f>SUM(C54:C56)</f>
        <v>330331.44000000012</v>
      </c>
      <c r="D65" s="256">
        <f>SUM(D54:D56)</f>
        <v>371262.24999999988</v>
      </c>
      <c r="E65" s="256">
        <f t="shared" ref="E65:F65" si="106">SUM(E54:E56)</f>
        <v>341280.04000000004</v>
      </c>
      <c r="F65" s="256">
        <f t="shared" si="106"/>
        <v>330986.2099999999</v>
      </c>
      <c r="G65" s="256">
        <f t="shared" ref="G65:H65" si="107">SUM(G54:G56)</f>
        <v>352389.62000000011</v>
      </c>
      <c r="H65" s="256">
        <f t="shared" si="107"/>
        <v>271249.88999999984</v>
      </c>
      <c r="I65" s="256">
        <f t="shared" ref="I65" si="108">SUM(I54:I56)</f>
        <v>338059.84999999963</v>
      </c>
      <c r="J65" s="3">
        <f>IF(J56="","",SUM(J54:J56))</f>
        <v>341792.67999999993</v>
      </c>
      <c r="K65" s="223" t="str">
        <f>IF(K56="","",SUM(K54:K56))</f>
        <v/>
      </c>
      <c r="L65" s="92" t="str">
        <f t="shared" si="92"/>
        <v/>
      </c>
      <c r="N65" s="163" t="s">
        <v>91</v>
      </c>
      <c r="O65" s="174">
        <f>SUM(O54:O56)</f>
        <v>52069.507000000012</v>
      </c>
      <c r="P65" s="256">
        <f>SUM(P54:P56)</f>
        <v>57799.210999999981</v>
      </c>
      <c r="Q65" s="256">
        <f>SUM(Q54:Q56)</f>
        <v>67284.703999999983</v>
      </c>
      <c r="R65" s="256">
        <f>SUM(R54:R56)</f>
        <v>68302.889999999985</v>
      </c>
      <c r="S65" s="256">
        <f t="shared" ref="S65" si="109">SUM(S54:S56)</f>
        <v>68997.127000000022</v>
      </c>
      <c r="T65" s="256">
        <f t="shared" ref="T65:U65" si="110">SUM(T54:T56)</f>
        <v>75648.96299999996</v>
      </c>
      <c r="U65" s="256">
        <f t="shared" si="110"/>
        <v>65293.128000000026</v>
      </c>
      <c r="V65" s="256">
        <f t="shared" ref="V65:W65" si="111">SUM(V54:V56)</f>
        <v>80241.398000000045</v>
      </c>
      <c r="W65" s="256">
        <f t="shared" si="111"/>
        <v>84655.87</v>
      </c>
      <c r="X65" s="3" t="str">
        <f>IF(X56="","",SUM(X54:X56))</f>
        <v/>
      </c>
      <c r="Y65" s="92" t="str">
        <f t="shared" si="93"/>
        <v/>
      </c>
      <c r="AA65" s="350">
        <f t="shared" si="95"/>
        <v>1.9239920608248851</v>
      </c>
      <c r="AB65" s="259">
        <f t="shared" si="95"/>
        <v>1.7497338733485361</v>
      </c>
      <c r="AC65" s="259">
        <f t="shared" si="105"/>
        <v>1.8123227987763368</v>
      </c>
      <c r="AD65" s="259">
        <f t="shared" si="105"/>
        <v>2.0013737105750451</v>
      </c>
      <c r="AE65" s="259">
        <f t="shared" si="105"/>
        <v>2.0845921949437121</v>
      </c>
      <c r="AF65" s="259">
        <f t="shared" si="105"/>
        <v>2.1467420918924893</v>
      </c>
      <c r="AG65" s="259">
        <f t="shared" si="105"/>
        <v>2.4071209024269122</v>
      </c>
      <c r="AH65" s="259">
        <f t="shared" si="105"/>
        <v>2.3735855648045794</v>
      </c>
      <c r="AI65" s="259">
        <f t="shared" si="105"/>
        <v>2.4768192812087144</v>
      </c>
      <c r="AJ65" s="341" t="str">
        <f t="shared" si="91"/>
        <v/>
      </c>
      <c r="AK65" s="92" t="str">
        <f t="shared" si="94"/>
        <v/>
      </c>
    </row>
    <row r="66" spans="1:37" ht="20.100000000000001" customHeight="1" x14ac:dyDescent="0.25">
      <c r="A66" s="178" t="s">
        <v>92</v>
      </c>
      <c r="B66" s="174">
        <f>SUM(B57:B59)</f>
        <v>362917.66000000003</v>
      </c>
      <c r="C66" s="256">
        <f>SUM(C57:C59)</f>
        <v>410216.99000000011</v>
      </c>
      <c r="D66" s="256">
        <f>SUM(D57:D59)</f>
        <v>402664.01999999979</v>
      </c>
      <c r="E66" s="256">
        <f t="shared" ref="E66:F66" si="112">SUM(E57:E59)</f>
        <v>374827.90000000014</v>
      </c>
      <c r="F66" s="256">
        <f t="shared" si="112"/>
        <v>411823.39999999991</v>
      </c>
      <c r="G66" s="256">
        <f t="shared" ref="G66:H66" si="113">SUM(G57:G59)</f>
        <v>392287.49999999988</v>
      </c>
      <c r="H66" s="256">
        <f t="shared" si="113"/>
        <v>324909.64999999991</v>
      </c>
      <c r="I66" s="256">
        <f t="shared" ref="I66" si="114">SUM(I57:I59)</f>
        <v>335894.45999999973</v>
      </c>
      <c r="J66" s="3">
        <f>IF(J59="","",SUM(J57:J59))</f>
        <v>323126.27999999991</v>
      </c>
      <c r="K66" s="223" t="str">
        <f>IF(K59="","",SUM(K57:K59))</f>
        <v/>
      </c>
      <c r="L66" s="92" t="str">
        <f t="shared" si="92"/>
        <v/>
      </c>
      <c r="N66" s="163" t="s">
        <v>92</v>
      </c>
      <c r="O66" s="174">
        <f>SUM(O57:O59)</f>
        <v>66706.640000000043</v>
      </c>
      <c r="P66" s="256">
        <f>SUM(P57:P59)</f>
        <v>75687.896000000008</v>
      </c>
      <c r="Q66" s="256">
        <f>SUM(Q57:Q59)</f>
        <v>78884.929000000004</v>
      </c>
      <c r="R66" s="256">
        <f>SUM(R57:R59)</f>
        <v>90834.866999999969</v>
      </c>
      <c r="S66" s="256">
        <f t="shared" ref="S66" si="115">SUM(S57:S59)</f>
        <v>90275.416000000056</v>
      </c>
      <c r="T66" s="256">
        <f t="shared" ref="T66:U66" si="116">SUM(T57:T59)</f>
        <v>87840.50900000002</v>
      </c>
      <c r="U66" s="256">
        <f t="shared" si="116"/>
        <v>78765.768000000011</v>
      </c>
      <c r="V66" s="256">
        <f t="shared" ref="V66:W66" si="117">SUM(V57:V59)</f>
        <v>86377.072000000029</v>
      </c>
      <c r="W66" s="256">
        <f t="shared" si="117"/>
        <v>89337.651999999973</v>
      </c>
      <c r="X66" s="3" t="str">
        <f>IF(X59="","",SUM(X57:X59))</f>
        <v/>
      </c>
      <c r="Y66" s="92" t="str">
        <f t="shared" si="93"/>
        <v/>
      </c>
      <c r="AA66" s="350">
        <f t="shared" si="95"/>
        <v>1.8380654168220978</v>
      </c>
      <c r="AB66" s="259">
        <f t="shared" si="95"/>
        <v>1.8450697519866253</v>
      </c>
      <c r="AC66" s="259">
        <f t="shared" si="105"/>
        <v>1.959075682997454</v>
      </c>
      <c r="AD66" s="259">
        <f t="shared" si="105"/>
        <v>2.4233752876986996</v>
      </c>
      <c r="AE66" s="259">
        <f t="shared" si="105"/>
        <v>2.1920904931579916</v>
      </c>
      <c r="AF66" s="259">
        <f t="shared" si="105"/>
        <v>2.2391870503138653</v>
      </c>
      <c r="AG66" s="259">
        <f t="shared" si="105"/>
        <v>2.4242360299240122</v>
      </c>
      <c r="AH66" s="259">
        <f t="shared" si="105"/>
        <v>2.5715539339350846</v>
      </c>
      <c r="AI66" s="259">
        <f t="shared" si="105"/>
        <v>2.7647906570768557</v>
      </c>
      <c r="AJ66" s="341" t="str">
        <f t="shared" si="91"/>
        <v/>
      </c>
      <c r="AK66" s="92" t="str">
        <f t="shared" si="94"/>
        <v/>
      </c>
    </row>
    <row r="67" spans="1:37" ht="20.100000000000001" customHeight="1" thickBot="1" x14ac:dyDescent="0.3">
      <c r="A67" s="179" t="s">
        <v>93</v>
      </c>
      <c r="B67" s="348">
        <f>SUM(B60:B62)</f>
        <v>301452.82000000007</v>
      </c>
      <c r="C67" s="257">
        <f>SUM(C60:C62)</f>
        <v>388105.86999999988</v>
      </c>
      <c r="D67" s="257">
        <f>IF(D62="","",SUM(D60:D62))</f>
        <v>380957.63999999966</v>
      </c>
      <c r="E67" s="257">
        <f t="shared" ref="E67:F67" si="118">IF(E62="","",SUM(E60:E62))</f>
        <v>378869.0400000001</v>
      </c>
      <c r="F67" s="257">
        <f t="shared" si="118"/>
        <v>396865.16000000021</v>
      </c>
      <c r="G67" s="257">
        <f t="shared" ref="G67:K67" si="119">IF(G62="","",SUM(G60:G62))</f>
        <v>336903.74</v>
      </c>
      <c r="H67" s="257">
        <f t="shared" si="119"/>
        <v>311374.30999999976</v>
      </c>
      <c r="I67" s="257">
        <f t="shared" ref="I67:J67" si="120">IF(I62="","",SUM(I60:I62))</f>
        <v>337617.05000000005</v>
      </c>
      <c r="J67" s="180">
        <f t="shared" si="120"/>
        <v>314921.85999999975</v>
      </c>
      <c r="K67" s="227" t="str">
        <f t="shared" si="119"/>
        <v/>
      </c>
      <c r="L67" s="95" t="str">
        <f t="shared" si="92"/>
        <v/>
      </c>
      <c r="N67" s="166" t="s">
        <v>93</v>
      </c>
      <c r="O67" s="348">
        <f>SUM(O60:O62)</f>
        <v>63838.016000000018</v>
      </c>
      <c r="P67" s="257">
        <f>SUM(P60:P62)</f>
        <v>79380.659999999989</v>
      </c>
      <c r="Q67" s="257">
        <f>IF(Q62="","",SUM(Q60:Q62))</f>
        <v>89950.456999999995</v>
      </c>
      <c r="R67" s="257">
        <f>IF(R62="","",SUM(R60:R62))</f>
        <v>90706.435000000056</v>
      </c>
      <c r="S67" s="257">
        <f t="shared" ref="S67" si="121">IF(S62="","",SUM(S60:S62))</f>
        <v>98610.478999999992</v>
      </c>
      <c r="T67" s="257">
        <f t="shared" ref="T67:X67" si="122">IF(T62="","",SUM(T60:T62))</f>
        <v>84566.343999999997</v>
      </c>
      <c r="U67" s="257">
        <f t="shared" si="122"/>
        <v>90045.485000000015</v>
      </c>
      <c r="V67" s="257">
        <f t="shared" ref="V67:W67" si="123">IF(V62="","",SUM(V60:V62))</f>
        <v>94962.186000000016</v>
      </c>
      <c r="W67" s="257">
        <f t="shared" si="123"/>
        <v>95901.736999999994</v>
      </c>
      <c r="X67" s="180" t="str">
        <f t="shared" si="122"/>
        <v/>
      </c>
      <c r="Y67" s="95" t="str">
        <f t="shared" si="93"/>
        <v/>
      </c>
      <c r="AA67" s="352">
        <f t="shared" si="95"/>
        <v>2.1176785143360082</v>
      </c>
      <c r="AB67" s="260">
        <f t="shared" si="95"/>
        <v>2.0453352071175841</v>
      </c>
      <c r="AC67" s="260">
        <f t="shared" ref="AC67:AI67" si="124">IF(Q62="","",(Q67/D67)*10)</f>
        <v>2.3611669003409426</v>
      </c>
      <c r="AD67" s="260">
        <f t="shared" si="124"/>
        <v>2.3941369028200361</v>
      </c>
      <c r="AE67" s="260">
        <f t="shared" si="124"/>
        <v>2.4847350923925884</v>
      </c>
      <c r="AF67" s="260">
        <f t="shared" si="124"/>
        <v>2.5101040433685897</v>
      </c>
      <c r="AG67" s="260">
        <f t="shared" si="124"/>
        <v>2.8918726467832263</v>
      </c>
      <c r="AH67" s="260">
        <f t="shared" si="124"/>
        <v>2.8127189074129992</v>
      </c>
      <c r="AI67" s="260">
        <f t="shared" si="124"/>
        <v>3.0452550038920787</v>
      </c>
      <c r="AJ67" s="343" t="str">
        <f t="shared" si="91"/>
        <v/>
      </c>
      <c r="AK67" s="95" t="str">
        <f t="shared" si="94"/>
        <v/>
      </c>
    </row>
    <row r="68" spans="1:37" x14ac:dyDescent="0.25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</row>
  </sheetData>
  <mergeCells count="24">
    <mergeCell ref="AA48:AJ48"/>
    <mergeCell ref="AK48:AK49"/>
    <mergeCell ref="O48:X48"/>
    <mergeCell ref="Y48:Y49"/>
    <mergeCell ref="A48:A49"/>
    <mergeCell ref="B48:K48"/>
    <mergeCell ref="L48:L49"/>
    <mergeCell ref="N48:N49"/>
    <mergeCell ref="Y26:Y27"/>
    <mergeCell ref="AA26:AJ26"/>
    <mergeCell ref="AK26:AK27"/>
    <mergeCell ref="AA4:AJ4"/>
    <mergeCell ref="AK4:AK5"/>
    <mergeCell ref="Y4:Y5"/>
    <mergeCell ref="A26:A27"/>
    <mergeCell ref="B26:K26"/>
    <mergeCell ref="L26:L27"/>
    <mergeCell ref="N26:N27"/>
    <mergeCell ref="O4:X4"/>
    <mergeCell ref="A4:A5"/>
    <mergeCell ref="B4:K4"/>
    <mergeCell ref="L4:L5"/>
    <mergeCell ref="N4:N5"/>
    <mergeCell ref="O26:X26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O20:U23 X21 K65:K67 X65:X67 O64:U67 B64:H67 V20:V23 B20:I23 B42:I45 O42:T45 U42:U45 V42:V45 I64:I67 V64:V67 K20:K23 W64:W67 J64:J67 W20:W23 J20:J23 W42:W45 J42:J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2" id="{F6B00361-CA12-4618-B76B-700151C693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L7:L23</xm:sqref>
        </x14:conditionalFormatting>
        <x14:conditionalFormatting xmlns:xm="http://schemas.microsoft.com/office/excel/2006/main">
          <x14:cfRule type="iconSet" priority="37" id="{2FCE0F4A-BED9-4F79-8128-56F4F28EF4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AK7:AK23</xm:sqref>
        </x14:conditionalFormatting>
        <x14:conditionalFormatting xmlns:xm="http://schemas.microsoft.com/office/excel/2006/main">
          <x14:cfRule type="iconSet" priority="35" id="{9FB5C3C4-3763-435C-ABD3-DC4AB82B89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Y7:Y23</xm:sqref>
        </x14:conditionalFormatting>
        <x14:conditionalFormatting xmlns:xm="http://schemas.microsoft.com/office/excel/2006/main">
          <x14:cfRule type="iconSet" priority="16" id="{7FAB90C6-0B3D-4411-83C1-B640335AB6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L29:L45</xm:sqref>
        </x14:conditionalFormatting>
        <x14:conditionalFormatting xmlns:xm="http://schemas.microsoft.com/office/excel/2006/main">
          <x14:cfRule type="iconSet" priority="13" id="{35D524CD-2096-46E7-B568-AAE528611F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AK29:AK45</xm:sqref>
        </x14:conditionalFormatting>
        <x14:conditionalFormatting xmlns:xm="http://schemas.microsoft.com/office/excel/2006/main">
          <x14:cfRule type="iconSet" priority="11" id="{7462860E-F239-4BFB-9719-A6BE72303C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Y29:Y45</xm:sqref>
        </x14:conditionalFormatting>
        <x14:conditionalFormatting xmlns:xm="http://schemas.microsoft.com/office/excel/2006/main">
          <x14:cfRule type="iconSet" priority="8" id="{A1387DF0-7CCF-4EDF-A94F-459D1EC02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L51:L62 L64:L67</xm:sqref>
        </x14:conditionalFormatting>
        <x14:conditionalFormatting xmlns:xm="http://schemas.microsoft.com/office/excel/2006/main">
          <x14:cfRule type="iconSet" priority="5" id="{5080B736-A031-4143-BF20-B731D18C994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AK51:AK67</xm:sqref>
        </x14:conditionalFormatting>
        <x14:conditionalFormatting xmlns:xm="http://schemas.microsoft.com/office/excel/2006/main">
          <x14:cfRule type="iconSet" priority="3" id="{013837BF-68D5-4AB3-8387-038EC102EE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Y51:Y67</xm:sqref>
        </x14:conditionalFormatting>
        <x14:conditionalFormatting xmlns:xm="http://schemas.microsoft.com/office/excel/2006/main">
          <x14:cfRule type="iconSet" priority="1" id="{D123117D-929B-4FE9-8503-591B1769472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"/>
  <sheetViews>
    <sheetView showGridLines="0" workbookViewId="0">
      <selection activeCell="T18" sqref="T18"/>
    </sheetView>
  </sheetViews>
  <sheetFormatPr defaultRowHeight="15" x14ac:dyDescent="0.25"/>
  <cols>
    <col min="1" max="1" width="18.7109375" customWidth="1"/>
    <col min="12" max="12" width="10.140625" style="65" customWidth="1"/>
    <col min="13" max="13" width="1.7109375" customWidth="1"/>
    <col min="14" max="14" width="18.7109375" hidden="1" customWidth="1"/>
    <col min="25" max="25" width="10" style="65" customWidth="1"/>
    <col min="26" max="26" width="1.7109375" customWidth="1"/>
    <col min="37" max="37" width="10" style="65" customWidth="1"/>
    <col min="39" max="40" width="9.140625" style="158"/>
  </cols>
  <sheetData>
    <row r="1" spans="1:40" ht="15.75" x14ac:dyDescent="0.25">
      <c r="A1" s="6" t="s">
        <v>115</v>
      </c>
    </row>
    <row r="3" spans="1:40" ht="15.75" thickBot="1" x14ac:dyDescent="0.3">
      <c r="L3" s="370" t="s">
        <v>1</v>
      </c>
      <c r="Y3" s="206">
        <v>1000</v>
      </c>
      <c r="AK3" s="206" t="s">
        <v>52</v>
      </c>
    </row>
    <row r="4" spans="1:40" ht="20.100000000000001" customHeight="1" x14ac:dyDescent="0.25">
      <c r="A4" s="388" t="s">
        <v>3</v>
      </c>
      <c r="B4" s="390" t="s">
        <v>76</v>
      </c>
      <c r="C4" s="391"/>
      <c r="D4" s="391"/>
      <c r="E4" s="391"/>
      <c r="F4" s="391"/>
      <c r="G4" s="391"/>
      <c r="H4" s="391"/>
      <c r="I4" s="391"/>
      <c r="J4" s="391"/>
      <c r="K4" s="392"/>
      <c r="L4" s="400" t="s">
        <v>134</v>
      </c>
      <c r="N4" s="395" t="s">
        <v>3</v>
      </c>
      <c r="O4" s="397" t="s">
        <v>76</v>
      </c>
      <c r="P4" s="391"/>
      <c r="Q4" s="391"/>
      <c r="R4" s="391"/>
      <c r="S4" s="391"/>
      <c r="T4" s="391"/>
      <c r="U4" s="391"/>
      <c r="V4" s="391"/>
      <c r="W4" s="391"/>
      <c r="X4" s="392"/>
      <c r="Y4" s="398" t="s">
        <v>134</v>
      </c>
      <c r="AA4" s="397" t="s">
        <v>76</v>
      </c>
      <c r="AB4" s="391"/>
      <c r="AC4" s="391"/>
      <c r="AD4" s="391"/>
      <c r="AE4" s="391"/>
      <c r="AF4" s="391"/>
      <c r="AG4" s="391"/>
      <c r="AH4" s="391"/>
      <c r="AI4" s="391"/>
      <c r="AJ4" s="392"/>
      <c r="AK4" s="400" t="s">
        <v>134</v>
      </c>
    </row>
    <row r="5" spans="1:40" ht="20.100000000000001" customHeight="1" thickBot="1" x14ac:dyDescent="0.3">
      <c r="A5" s="389"/>
      <c r="B5" s="148">
        <v>2010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4">
        <v>2018</v>
      </c>
      <c r="K5" s="211">
        <v>2019</v>
      </c>
      <c r="L5" s="401"/>
      <c r="N5" s="396"/>
      <c r="O5" s="36">
        <v>2010</v>
      </c>
      <c r="P5" s="214">
        <v>2011</v>
      </c>
      <c r="Q5" s="214">
        <v>2012</v>
      </c>
      <c r="R5" s="214">
        <v>2013</v>
      </c>
      <c r="S5" s="214">
        <v>2014</v>
      </c>
      <c r="T5" s="214">
        <v>2015</v>
      </c>
      <c r="U5" s="214">
        <v>2016</v>
      </c>
      <c r="V5" s="214">
        <v>2017</v>
      </c>
      <c r="W5" s="214">
        <v>2018</v>
      </c>
      <c r="X5" s="211">
        <v>2019</v>
      </c>
      <c r="Y5" s="399"/>
      <c r="AA5" s="36">
        <v>2010</v>
      </c>
      <c r="AB5" s="214">
        <v>2011</v>
      </c>
      <c r="AC5" s="214">
        <v>2012</v>
      </c>
      <c r="AD5" s="214">
        <v>2013</v>
      </c>
      <c r="AE5" s="214">
        <v>2014</v>
      </c>
      <c r="AF5" s="214">
        <v>2015</v>
      </c>
      <c r="AG5" s="214">
        <v>2016</v>
      </c>
      <c r="AH5" s="214">
        <v>2017</v>
      </c>
      <c r="AI5" s="214">
        <v>2018</v>
      </c>
      <c r="AJ5" s="211">
        <v>2019</v>
      </c>
      <c r="AK5" s="401"/>
      <c r="AM5" s="160">
        <v>2013</v>
      </c>
      <c r="AN5" s="160">
        <v>2014</v>
      </c>
    </row>
    <row r="6" spans="1:40" ht="3" customHeight="1" thickBot="1" x14ac:dyDescent="0.3">
      <c r="A6" s="161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205"/>
      <c r="M6" s="8"/>
      <c r="N6" s="161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205"/>
      <c r="Z6" s="8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207"/>
    </row>
    <row r="7" spans="1:40" ht="20.100000000000001" customHeight="1" x14ac:dyDescent="0.25">
      <c r="A7" s="177" t="s">
        <v>78</v>
      </c>
      <c r="B7" s="59">
        <v>112208.21</v>
      </c>
      <c r="C7" s="255">
        <v>125412.47000000002</v>
      </c>
      <c r="D7" s="255">
        <v>111648.51</v>
      </c>
      <c r="E7" s="255">
        <v>101032.48999999999</v>
      </c>
      <c r="F7" s="255">
        <v>181499.08999999997</v>
      </c>
      <c r="G7" s="255">
        <v>165515.38999999981</v>
      </c>
      <c r="H7" s="255">
        <v>127441.33000000005</v>
      </c>
      <c r="I7" s="255">
        <v>165564.63999999996</v>
      </c>
      <c r="J7" s="369">
        <v>113422.94999999995</v>
      </c>
      <c r="K7" s="169">
        <v>201390.19000000015</v>
      </c>
      <c r="L7" s="104">
        <f>IF(K7="","",(K7-I7)/K7)</f>
        <v>0.17789123690682335</v>
      </c>
      <c r="N7" s="163" t="s">
        <v>78</v>
      </c>
      <c r="O7" s="59">
        <v>5046.811999999999</v>
      </c>
      <c r="P7" s="255">
        <v>5419.8780000000006</v>
      </c>
      <c r="Q7" s="255">
        <v>5376.692</v>
      </c>
      <c r="R7" s="255">
        <v>8185.9700000000021</v>
      </c>
      <c r="S7" s="255">
        <v>9253.7109999999993</v>
      </c>
      <c r="T7" s="255">
        <v>8018.4579999999987</v>
      </c>
      <c r="U7" s="255">
        <v>7549.5260000000026</v>
      </c>
      <c r="V7" s="255">
        <v>9256.76</v>
      </c>
      <c r="W7" s="255">
        <v>8921.1990000000023</v>
      </c>
      <c r="X7" s="169">
        <v>12635.63000000001</v>
      </c>
      <c r="Y7" s="104">
        <f>IF(X7="","",(X7-V7)/V7)</f>
        <v>0.36501648524969965</v>
      </c>
      <c r="AA7" s="181">
        <f t="shared" ref="AA7:AA16" si="0">(O7/B7)*10</f>
        <v>0.44977207995742902</v>
      </c>
      <c r="AB7" s="258">
        <f t="shared" ref="AB7:AB16" si="1">(P7/C7)*10</f>
        <v>0.43216420185329257</v>
      </c>
      <c r="AC7" s="258">
        <f t="shared" ref="AC7:AC16" si="2">(Q7/D7)*10</f>
        <v>0.48157310832003042</v>
      </c>
      <c r="AD7" s="258">
        <f t="shared" ref="AD7:AD16" si="3">(R7/E7)*10</f>
        <v>0.81023144139078462</v>
      </c>
      <c r="AE7" s="258">
        <f t="shared" ref="AE7:AE16" si="4">(S7/F7)*10</f>
        <v>0.50984889235532815</v>
      </c>
      <c r="AF7" s="258">
        <f t="shared" ref="AF7:AF16" si="5">(T7/G7)*10</f>
        <v>0.48445392298565154</v>
      </c>
      <c r="AG7" s="258">
        <f t="shared" ref="AG7:AG16" si="6">(U7/H7)*10</f>
        <v>0.5923922796474268</v>
      </c>
      <c r="AH7" s="258">
        <f t="shared" ref="AH7:AI16" si="7">(V7/I7)*10</f>
        <v>0.55910247502123656</v>
      </c>
      <c r="AI7" s="258">
        <f t="shared" si="7"/>
        <v>0.7865426705970886</v>
      </c>
      <c r="AJ7" s="182">
        <f t="shared" ref="AJ7:AJ23" si="8">IF(X7="","",(X7/K7)*10)</f>
        <v>0.627420332638844</v>
      </c>
      <c r="AK7" s="104">
        <f>IF(AJ7="","",(AJ7-AH7)/AH7)</f>
        <v>0.12219201429042593</v>
      </c>
      <c r="AM7" s="164"/>
      <c r="AN7" s="164"/>
    </row>
    <row r="8" spans="1:40" ht="20.100000000000001" customHeight="1" x14ac:dyDescent="0.25">
      <c r="A8" s="178" t="s">
        <v>79</v>
      </c>
      <c r="B8" s="25">
        <v>103876.33999999997</v>
      </c>
      <c r="C8" s="256">
        <v>109703.67999999998</v>
      </c>
      <c r="D8" s="256">
        <v>90718.43</v>
      </c>
      <c r="E8" s="256">
        <v>91462.49</v>
      </c>
      <c r="F8" s="256">
        <v>178750.52</v>
      </c>
      <c r="G8" s="256">
        <v>189327.78999999998</v>
      </c>
      <c r="H8" s="256">
        <v>161032.97</v>
      </c>
      <c r="I8" s="256">
        <v>180460.41999999998</v>
      </c>
      <c r="J8" s="367">
        <v>103466.0599999999</v>
      </c>
      <c r="K8" s="3">
        <v>242445.96000000002</v>
      </c>
      <c r="L8" s="92">
        <f t="shared" ref="L8:L23" si="9">IF(K8="","",(K8-I8)/K8)</f>
        <v>0.25566744853162343</v>
      </c>
      <c r="N8" s="163" t="s">
        <v>79</v>
      </c>
      <c r="O8" s="25">
        <v>4875.3999999999996</v>
      </c>
      <c r="P8" s="256">
        <v>5047.22</v>
      </c>
      <c r="Q8" s="256">
        <v>4979.2489999999998</v>
      </c>
      <c r="R8" s="256">
        <v>7645.0780000000004</v>
      </c>
      <c r="S8" s="256">
        <v>9124.9479999999967</v>
      </c>
      <c r="T8" s="256">
        <v>9271.5960000000014</v>
      </c>
      <c r="U8" s="256">
        <v>8398.7909999999993</v>
      </c>
      <c r="V8" s="256">
        <v>10079.532000000001</v>
      </c>
      <c r="W8" s="256">
        <v>9471.466000000004</v>
      </c>
      <c r="X8" s="3">
        <v>14794.457</v>
      </c>
      <c r="Y8" s="92">
        <f t="shared" ref="Y8:Y23" si="10">IF(X8="","",(X8-V8)/V8)</f>
        <v>0.46777221402739716</v>
      </c>
      <c r="AA8" s="183">
        <f t="shared" si="0"/>
        <v>0.46934653261753362</v>
      </c>
      <c r="AB8" s="259">
        <f t="shared" si="1"/>
        <v>0.46007754707955117</v>
      </c>
      <c r="AC8" s="259">
        <f t="shared" si="2"/>
        <v>0.54886851547144277</v>
      </c>
      <c r="AD8" s="259">
        <f t="shared" si="3"/>
        <v>0.83587031142493495</v>
      </c>
      <c r="AE8" s="259">
        <f t="shared" si="4"/>
        <v>0.51048511635099003</v>
      </c>
      <c r="AF8" s="259">
        <f t="shared" si="5"/>
        <v>0.48971130968147902</v>
      </c>
      <c r="AG8" s="259">
        <f t="shared" si="6"/>
        <v>0.52155723141664712</v>
      </c>
      <c r="AH8" s="259">
        <f t="shared" si="7"/>
        <v>0.55854530317506745</v>
      </c>
      <c r="AI8" s="259">
        <f t="shared" si="7"/>
        <v>0.91541767416291042</v>
      </c>
      <c r="AJ8" s="340">
        <f t="shared" si="8"/>
        <v>0.6102166849882753</v>
      </c>
      <c r="AK8" s="92">
        <f t="shared" ref="AK8:AK23" si="11">IF(AJ8="","",(AJ8-AH8)/AH8)</f>
        <v>9.2510637041400834E-2</v>
      </c>
      <c r="AM8" s="164"/>
      <c r="AN8" s="164"/>
    </row>
    <row r="9" spans="1:40" ht="20.100000000000001" customHeight="1" x14ac:dyDescent="0.25">
      <c r="A9" s="178" t="s">
        <v>80</v>
      </c>
      <c r="B9" s="25">
        <v>167912.4499999999</v>
      </c>
      <c r="C9" s="256">
        <v>125645.36999999997</v>
      </c>
      <c r="D9" s="256">
        <v>135794.10999999996</v>
      </c>
      <c r="E9" s="256">
        <v>78438.490000000034</v>
      </c>
      <c r="F9" s="256">
        <v>159258.74000000002</v>
      </c>
      <c r="G9" s="256">
        <v>179781.25999999998</v>
      </c>
      <c r="H9" s="256">
        <v>158298.96</v>
      </c>
      <c r="I9" s="256">
        <v>184761.43000000002</v>
      </c>
      <c r="J9" s="367">
        <v>133139.78000000006</v>
      </c>
      <c r="K9" s="3">
        <v>208757.5199999999</v>
      </c>
      <c r="L9" s="92">
        <f t="shared" si="9"/>
        <v>0.11494718848930516</v>
      </c>
      <c r="N9" s="163" t="s">
        <v>80</v>
      </c>
      <c r="O9" s="25">
        <v>7464.3919999999998</v>
      </c>
      <c r="P9" s="256">
        <v>5720.5099999999993</v>
      </c>
      <c r="Q9" s="256">
        <v>6851.9379999999956</v>
      </c>
      <c r="R9" s="256">
        <v>7142.3209999999999</v>
      </c>
      <c r="S9" s="256">
        <v>8172.4949999999981</v>
      </c>
      <c r="T9" s="256">
        <v>8953.7059999999983</v>
      </c>
      <c r="U9" s="256">
        <v>8549.0249999999996</v>
      </c>
      <c r="V9" s="256">
        <v>9978.1299999999992</v>
      </c>
      <c r="W9" s="256">
        <v>10253.629000000004</v>
      </c>
      <c r="X9" s="3">
        <v>12045.188000000002</v>
      </c>
      <c r="Y9" s="92">
        <f t="shared" si="10"/>
        <v>0.20715885641898862</v>
      </c>
      <c r="AA9" s="183">
        <f t="shared" si="0"/>
        <v>0.44454071154342661</v>
      </c>
      <c r="AB9" s="259">
        <f t="shared" si="1"/>
        <v>0.45529015514061527</v>
      </c>
      <c r="AC9" s="259">
        <f t="shared" si="2"/>
        <v>0.50458285709151873</v>
      </c>
      <c r="AD9" s="259">
        <f t="shared" si="3"/>
        <v>0.9105632961572816</v>
      </c>
      <c r="AE9" s="259">
        <f t="shared" si="4"/>
        <v>0.51315833592555093</v>
      </c>
      <c r="AF9" s="259">
        <f t="shared" si="5"/>
        <v>0.49803333228390984</v>
      </c>
      <c r="AG9" s="259">
        <f t="shared" si="6"/>
        <v>0.54005566429495178</v>
      </c>
      <c r="AH9" s="259">
        <f t="shared" si="7"/>
        <v>0.54005481555322443</v>
      </c>
      <c r="AI9" s="259">
        <f t="shared" si="7"/>
        <v>0.77014014894721927</v>
      </c>
      <c r="AJ9" s="340">
        <f t="shared" si="8"/>
        <v>0.57699420840025339</v>
      </c>
      <c r="AK9" s="92">
        <f t="shared" si="11"/>
        <v>6.8399339813660906E-2</v>
      </c>
      <c r="AM9" s="164"/>
      <c r="AN9" s="164"/>
    </row>
    <row r="10" spans="1:40" ht="20.100000000000001" customHeight="1" x14ac:dyDescent="0.25">
      <c r="A10" s="178" t="s">
        <v>81</v>
      </c>
      <c r="B10" s="25">
        <v>170409.85000000006</v>
      </c>
      <c r="C10" s="256">
        <v>125525.65000000001</v>
      </c>
      <c r="D10" s="256">
        <v>131142.06000000003</v>
      </c>
      <c r="E10" s="256">
        <v>111314.47999999998</v>
      </c>
      <c r="F10" s="256">
        <v>139455.4</v>
      </c>
      <c r="G10" s="256">
        <v>172871.54000000007</v>
      </c>
      <c r="H10" s="256">
        <v>120913.15000000001</v>
      </c>
      <c r="I10" s="256">
        <v>195875.86000000002</v>
      </c>
      <c r="J10" s="367">
        <v>150836.74000000008</v>
      </c>
      <c r="K10" s="3">
        <v>228351.18</v>
      </c>
      <c r="L10" s="92">
        <f t="shared" si="9"/>
        <v>0.14221656310249844</v>
      </c>
      <c r="N10" s="163" t="s">
        <v>81</v>
      </c>
      <c r="O10" s="25">
        <v>7083.5199999999986</v>
      </c>
      <c r="P10" s="256">
        <v>5734.7760000000007</v>
      </c>
      <c r="Q10" s="256">
        <v>6986.2150000000011</v>
      </c>
      <c r="R10" s="256">
        <v>8949.2860000000001</v>
      </c>
      <c r="S10" s="256">
        <v>7735.4290000000001</v>
      </c>
      <c r="T10" s="256">
        <v>8580.4020000000019</v>
      </c>
      <c r="U10" s="256">
        <v>6742.456000000001</v>
      </c>
      <c r="V10" s="256">
        <v>10425.911000000004</v>
      </c>
      <c r="W10" s="256">
        <v>11261.256000000005</v>
      </c>
      <c r="X10" s="3">
        <v>12673.146999999995</v>
      </c>
      <c r="Y10" s="92">
        <f t="shared" si="10"/>
        <v>0.21554337074237359</v>
      </c>
      <c r="AA10" s="183">
        <f t="shared" si="0"/>
        <v>0.41567550232571626</v>
      </c>
      <c r="AB10" s="259">
        <f t="shared" si="1"/>
        <v>0.45686088859129592</v>
      </c>
      <c r="AC10" s="259">
        <f t="shared" si="2"/>
        <v>0.53272115749897475</v>
      </c>
      <c r="AD10" s="259">
        <f t="shared" si="3"/>
        <v>0.80396422819385238</v>
      </c>
      <c r="AE10" s="259">
        <f t="shared" si="4"/>
        <v>0.55468838065790216</v>
      </c>
      <c r="AF10" s="259">
        <f t="shared" si="5"/>
        <v>0.49634555231011412</v>
      </c>
      <c r="AG10" s="259">
        <f t="shared" si="6"/>
        <v>0.55762801647298088</v>
      </c>
      <c r="AH10" s="259">
        <f t="shared" si="7"/>
        <v>0.53227135799174041</v>
      </c>
      <c r="AI10" s="259">
        <f t="shared" si="7"/>
        <v>0.74658574562139157</v>
      </c>
      <c r="AJ10" s="340">
        <f t="shared" si="8"/>
        <v>0.55498495781804125</v>
      </c>
      <c r="AK10" s="92">
        <f t="shared" si="11"/>
        <v>4.2672970253367075E-2</v>
      </c>
      <c r="AM10" s="164"/>
      <c r="AN10" s="164"/>
    </row>
    <row r="11" spans="1:40" ht="20.100000000000001" customHeight="1" x14ac:dyDescent="0.25">
      <c r="A11" s="178" t="s">
        <v>82</v>
      </c>
      <c r="B11" s="25">
        <v>105742.86999999997</v>
      </c>
      <c r="C11" s="256">
        <v>146772.35999999993</v>
      </c>
      <c r="D11" s="256">
        <v>106191.60999999997</v>
      </c>
      <c r="E11" s="256">
        <v>156740.30999999991</v>
      </c>
      <c r="F11" s="256">
        <v>208322.54999999996</v>
      </c>
      <c r="G11" s="256">
        <v>182102.74999999991</v>
      </c>
      <c r="H11" s="256">
        <v>156318.05000000002</v>
      </c>
      <c r="I11" s="256">
        <v>208364.81999999995</v>
      </c>
      <c r="J11" s="367">
        <v>128413.92000000001</v>
      </c>
      <c r="K11" s="3"/>
      <c r="L11" s="92" t="str">
        <f t="shared" si="9"/>
        <v/>
      </c>
      <c r="N11" s="163" t="s">
        <v>82</v>
      </c>
      <c r="O11" s="25">
        <v>5269.9080000000022</v>
      </c>
      <c r="P11" s="256">
        <v>6791.5110000000022</v>
      </c>
      <c r="Q11" s="256">
        <v>6331.175000000002</v>
      </c>
      <c r="R11" s="256">
        <v>12356.189000000002</v>
      </c>
      <c r="S11" s="256">
        <v>10013.188000000002</v>
      </c>
      <c r="T11" s="256">
        <v>9709.3430000000008</v>
      </c>
      <c r="U11" s="256">
        <v>9074.4239999999991</v>
      </c>
      <c r="V11" s="256">
        <v>11193.306000000002</v>
      </c>
      <c r="W11" s="256">
        <v>12250.425000000005</v>
      </c>
      <c r="X11" s="3"/>
      <c r="Y11" s="92" t="str">
        <f t="shared" si="10"/>
        <v/>
      </c>
      <c r="AA11" s="183">
        <f t="shared" si="0"/>
        <v>0.4983700555886183</v>
      </c>
      <c r="AB11" s="259">
        <f t="shared" si="1"/>
        <v>0.46272411236012051</v>
      </c>
      <c r="AC11" s="259">
        <f t="shared" si="2"/>
        <v>0.59620293919642087</v>
      </c>
      <c r="AD11" s="259">
        <f t="shared" si="3"/>
        <v>0.78832235306922693</v>
      </c>
      <c r="AE11" s="259">
        <f t="shared" si="4"/>
        <v>0.48065790285305188</v>
      </c>
      <c r="AF11" s="259">
        <f t="shared" si="5"/>
        <v>0.53317937263440585</v>
      </c>
      <c r="AG11" s="259">
        <f t="shared" si="6"/>
        <v>0.58051031214885285</v>
      </c>
      <c r="AH11" s="259">
        <f t="shared" si="7"/>
        <v>0.53719749811892448</v>
      </c>
      <c r="AI11" s="259">
        <f t="shared" si="7"/>
        <v>0.95397952184623003</v>
      </c>
      <c r="AJ11" s="340" t="str">
        <f t="shared" si="8"/>
        <v/>
      </c>
      <c r="AK11" s="92" t="str">
        <f t="shared" si="11"/>
        <v/>
      </c>
      <c r="AM11" s="164"/>
      <c r="AN11" s="164"/>
    </row>
    <row r="12" spans="1:40" ht="20.100000000000001" customHeight="1" x14ac:dyDescent="0.25">
      <c r="A12" s="178" t="s">
        <v>83</v>
      </c>
      <c r="B12" s="25">
        <v>173043.08000000005</v>
      </c>
      <c r="C12" s="256">
        <v>88557.569999999978</v>
      </c>
      <c r="D12" s="256">
        <v>121066.39000000004</v>
      </c>
      <c r="E12" s="256">
        <v>142381.43</v>
      </c>
      <c r="F12" s="256">
        <v>163673.44999999992</v>
      </c>
      <c r="G12" s="256">
        <v>227727.18000000014</v>
      </c>
      <c r="H12" s="256">
        <v>161332.92000000001</v>
      </c>
      <c r="I12" s="256">
        <v>247351.10999999993</v>
      </c>
      <c r="J12" s="367">
        <v>166231.65000000002</v>
      </c>
      <c r="K12" s="3"/>
      <c r="L12" s="92" t="str">
        <f t="shared" si="9"/>
        <v/>
      </c>
      <c r="N12" s="163" t="s">
        <v>83</v>
      </c>
      <c r="O12" s="25">
        <v>8468.7459999999992</v>
      </c>
      <c r="P12" s="256">
        <v>4467.674</v>
      </c>
      <c r="Q12" s="256">
        <v>6989.1480000000029</v>
      </c>
      <c r="R12" s="256">
        <v>11275.52199999999</v>
      </c>
      <c r="S12" s="256">
        <v>8874.6120000000028</v>
      </c>
      <c r="T12" s="256">
        <v>11770.861000000004</v>
      </c>
      <c r="U12" s="256">
        <v>9513.2329999999984</v>
      </c>
      <c r="V12" s="256">
        <v>14562.611999999999</v>
      </c>
      <c r="W12" s="256">
        <v>13174.565000000008</v>
      </c>
      <c r="X12" s="3"/>
      <c r="Y12" s="92" t="str">
        <f t="shared" si="10"/>
        <v/>
      </c>
      <c r="AA12" s="183">
        <f t="shared" si="0"/>
        <v>0.48940102083250003</v>
      </c>
      <c r="AB12" s="259">
        <f t="shared" si="1"/>
        <v>0.50449374344847098</v>
      </c>
      <c r="AC12" s="259">
        <f t="shared" si="2"/>
        <v>0.57729878622795316</v>
      </c>
      <c r="AD12" s="259">
        <f t="shared" si="3"/>
        <v>0.79192363779461905</v>
      </c>
      <c r="AE12" s="259">
        <f t="shared" si="4"/>
        <v>0.54221451310521085</v>
      </c>
      <c r="AF12" s="259">
        <f t="shared" si="5"/>
        <v>0.51688432623633229</v>
      </c>
      <c r="AG12" s="259">
        <f t="shared" si="6"/>
        <v>0.58966471319058733</v>
      </c>
      <c r="AH12" s="259">
        <f t="shared" si="7"/>
        <v>0.5887425368740008</v>
      </c>
      <c r="AI12" s="259">
        <f t="shared" si="7"/>
        <v>0.79254251521897345</v>
      </c>
      <c r="AJ12" s="340" t="str">
        <f t="shared" si="8"/>
        <v/>
      </c>
      <c r="AK12" s="92" t="str">
        <f t="shared" si="11"/>
        <v/>
      </c>
      <c r="AM12" s="164"/>
      <c r="AN12" s="164"/>
    </row>
    <row r="13" spans="1:40" ht="20.100000000000001" customHeight="1" x14ac:dyDescent="0.25">
      <c r="A13" s="178" t="s">
        <v>84</v>
      </c>
      <c r="B13" s="25">
        <v>153878.58000000007</v>
      </c>
      <c r="C13" s="256">
        <v>146271.1</v>
      </c>
      <c r="D13" s="256">
        <v>129654.32999999994</v>
      </c>
      <c r="E13" s="256">
        <v>179800.25999999989</v>
      </c>
      <c r="F13" s="256">
        <v>269493.00999999989</v>
      </c>
      <c r="G13" s="256">
        <v>237770.30999999997</v>
      </c>
      <c r="H13" s="256">
        <v>147807.46000000011</v>
      </c>
      <c r="I13" s="256">
        <v>207312.03999999983</v>
      </c>
      <c r="J13" s="367">
        <v>165596.06</v>
      </c>
      <c r="K13" s="3"/>
      <c r="L13" s="92" t="str">
        <f t="shared" si="9"/>
        <v/>
      </c>
      <c r="N13" s="163" t="s">
        <v>84</v>
      </c>
      <c r="O13" s="25">
        <v>8304.4390000000039</v>
      </c>
      <c r="P13" s="256">
        <v>7350.9219999999987</v>
      </c>
      <c r="Q13" s="256">
        <v>8610.476999999999</v>
      </c>
      <c r="R13" s="256">
        <v>14121.920000000007</v>
      </c>
      <c r="S13" s="256">
        <v>13262.653999999999</v>
      </c>
      <c r="T13" s="256">
        <v>12363.967000000001</v>
      </c>
      <c r="U13" s="256">
        <v>8473.6030000000046</v>
      </c>
      <c r="V13" s="256">
        <v>11749.72900000001</v>
      </c>
      <c r="W13" s="256">
        <v>14113.878999999999</v>
      </c>
      <c r="X13" s="3"/>
      <c r="Y13" s="92" t="str">
        <f t="shared" si="10"/>
        <v/>
      </c>
      <c r="AA13" s="183">
        <f t="shared" si="0"/>
        <v>0.53967478774498701</v>
      </c>
      <c r="AB13" s="259">
        <f t="shared" si="1"/>
        <v>0.50255463998014638</v>
      </c>
      <c r="AC13" s="259">
        <f t="shared" si="2"/>
        <v>0.66411025378018629</v>
      </c>
      <c r="AD13" s="259">
        <f t="shared" si="3"/>
        <v>0.78542266846555253</v>
      </c>
      <c r="AE13" s="259">
        <f t="shared" si="4"/>
        <v>0.49213350654252608</v>
      </c>
      <c r="AF13" s="259">
        <f t="shared" si="5"/>
        <v>0.51999625184490039</v>
      </c>
      <c r="AG13" s="259">
        <f t="shared" si="6"/>
        <v>0.57328655806682549</v>
      </c>
      <c r="AH13" s="259">
        <f t="shared" si="7"/>
        <v>0.56676539384784497</v>
      </c>
      <c r="AI13" s="259">
        <f t="shared" si="7"/>
        <v>0.85230765756141769</v>
      </c>
      <c r="AJ13" s="340" t="str">
        <f t="shared" si="8"/>
        <v/>
      </c>
      <c r="AK13" s="92" t="str">
        <f t="shared" si="11"/>
        <v/>
      </c>
      <c r="AM13" s="164"/>
      <c r="AN13" s="164"/>
    </row>
    <row r="14" spans="1:40" ht="20.100000000000001" customHeight="1" x14ac:dyDescent="0.25">
      <c r="A14" s="178" t="s">
        <v>85</v>
      </c>
      <c r="B14" s="25">
        <v>172907.80999999991</v>
      </c>
      <c r="C14" s="256">
        <v>197865.85999999996</v>
      </c>
      <c r="D14" s="256">
        <v>108818.47999999997</v>
      </c>
      <c r="E14" s="256">
        <v>128700.31000000001</v>
      </c>
      <c r="F14" s="256">
        <v>196874.73</v>
      </c>
      <c r="G14" s="256">
        <v>236496.18999999983</v>
      </c>
      <c r="H14" s="256">
        <v>161286.66999999981</v>
      </c>
      <c r="I14" s="256">
        <v>171590.03999999995</v>
      </c>
      <c r="J14" s="367">
        <v>181080.53999999992</v>
      </c>
      <c r="K14" s="3"/>
      <c r="L14" s="92" t="str">
        <f t="shared" si="9"/>
        <v/>
      </c>
      <c r="N14" s="163" t="s">
        <v>85</v>
      </c>
      <c r="O14" s="25">
        <v>7854.7379999999985</v>
      </c>
      <c r="P14" s="256">
        <v>8326.2219999999998</v>
      </c>
      <c r="Q14" s="256">
        <v>7079.4509999999991</v>
      </c>
      <c r="R14" s="256">
        <v>9224.3630000000012</v>
      </c>
      <c r="S14" s="256">
        <v>8588.8440000000028</v>
      </c>
      <c r="T14" s="256">
        <v>10903.496999999998</v>
      </c>
      <c r="U14" s="256">
        <v>9835.2980000000043</v>
      </c>
      <c r="V14" s="256">
        <v>10047.059999999994</v>
      </c>
      <c r="W14" s="256">
        <v>14189.487000000001</v>
      </c>
      <c r="X14" s="3"/>
      <c r="Y14" s="92" t="str">
        <f t="shared" si="10"/>
        <v/>
      </c>
      <c r="AA14" s="183">
        <f t="shared" si="0"/>
        <v>0.45427317597741834</v>
      </c>
      <c r="AB14" s="259">
        <f t="shared" si="1"/>
        <v>0.4208013449111434</v>
      </c>
      <c r="AC14" s="259">
        <f t="shared" si="2"/>
        <v>0.65057433259497854</v>
      </c>
      <c r="AD14" s="259">
        <f t="shared" si="3"/>
        <v>0.71673199543963806</v>
      </c>
      <c r="AE14" s="259">
        <f t="shared" si="4"/>
        <v>0.436259341155668</v>
      </c>
      <c r="AF14" s="259">
        <f t="shared" si="5"/>
        <v>0.46104324133086483</v>
      </c>
      <c r="AG14" s="259">
        <f t="shared" si="6"/>
        <v>0.60980228558256033</v>
      </c>
      <c r="AH14" s="259">
        <f t="shared" si="7"/>
        <v>0.58552699212611625</v>
      </c>
      <c r="AI14" s="259">
        <f t="shared" si="7"/>
        <v>0.78360087726709937</v>
      </c>
      <c r="AJ14" s="340" t="str">
        <f t="shared" si="8"/>
        <v/>
      </c>
      <c r="AK14" s="92" t="str">
        <f t="shared" si="11"/>
        <v/>
      </c>
      <c r="AM14" s="164"/>
      <c r="AN14" s="164"/>
    </row>
    <row r="15" spans="1:40" ht="20.100000000000001" customHeight="1" x14ac:dyDescent="0.25">
      <c r="A15" s="178" t="s">
        <v>86</v>
      </c>
      <c r="B15" s="25">
        <v>184668.65</v>
      </c>
      <c r="C15" s="256">
        <v>144340.81999999992</v>
      </c>
      <c r="D15" s="256">
        <v>80105.51999999996</v>
      </c>
      <c r="E15" s="256">
        <v>122946.30000000002</v>
      </c>
      <c r="F15" s="256">
        <v>216355.29000000004</v>
      </c>
      <c r="G15" s="256">
        <v>152646.59000000005</v>
      </c>
      <c r="H15" s="256">
        <v>149729.00999999972</v>
      </c>
      <c r="I15" s="256">
        <v>137518.23999999996</v>
      </c>
      <c r="J15" s="367">
        <v>160959.97000000006</v>
      </c>
      <c r="K15" s="3"/>
      <c r="L15" s="92" t="str">
        <f t="shared" si="9"/>
        <v/>
      </c>
      <c r="N15" s="163" t="s">
        <v>86</v>
      </c>
      <c r="O15" s="25">
        <v>8976.5390000000007</v>
      </c>
      <c r="P15" s="256">
        <v>8231.4969999999994</v>
      </c>
      <c r="Q15" s="256">
        <v>7380.0529999999981</v>
      </c>
      <c r="R15" s="256">
        <v>9158.0150000000012</v>
      </c>
      <c r="S15" s="256">
        <v>11920.680999999999</v>
      </c>
      <c r="T15" s="256">
        <v>8611.9049999999952</v>
      </c>
      <c r="U15" s="256">
        <v>9047.3699999999972</v>
      </c>
      <c r="V15" s="256">
        <v>10872.128000000008</v>
      </c>
      <c r="W15" s="256">
        <v>13827.322999999997</v>
      </c>
      <c r="X15" s="3"/>
      <c r="Y15" s="92" t="str">
        <f t="shared" si="10"/>
        <v/>
      </c>
      <c r="AA15" s="183">
        <f t="shared" si="0"/>
        <v>0.48608894904468092</v>
      </c>
      <c r="AB15" s="259">
        <f t="shared" si="1"/>
        <v>0.57028198953005838</v>
      </c>
      <c r="AC15" s="259">
        <f t="shared" si="2"/>
        <v>0.92129144158854492</v>
      </c>
      <c r="AD15" s="259">
        <f t="shared" si="3"/>
        <v>0.7448792684285741</v>
      </c>
      <c r="AE15" s="259">
        <f t="shared" si="4"/>
        <v>0.55097709882665669</v>
      </c>
      <c r="AF15" s="259">
        <f t="shared" si="5"/>
        <v>0.56417277320115655</v>
      </c>
      <c r="AG15" s="259">
        <f t="shared" si="6"/>
        <v>0.60424963739491866</v>
      </c>
      <c r="AH15" s="259">
        <f t="shared" si="7"/>
        <v>0.79059534211607208</v>
      </c>
      <c r="AI15" s="259">
        <f t="shared" si="7"/>
        <v>0.85905352740808738</v>
      </c>
      <c r="AJ15" s="340" t="str">
        <f t="shared" si="8"/>
        <v/>
      </c>
      <c r="AK15" s="92" t="str">
        <f t="shared" si="11"/>
        <v/>
      </c>
      <c r="AM15" s="164"/>
      <c r="AN15" s="164"/>
    </row>
    <row r="16" spans="1:40" ht="20.100000000000001" customHeight="1" x14ac:dyDescent="0.25">
      <c r="A16" s="178" t="s">
        <v>87</v>
      </c>
      <c r="B16" s="25">
        <v>175049.21999999997</v>
      </c>
      <c r="C16" s="256">
        <v>101082.92000000001</v>
      </c>
      <c r="D16" s="256">
        <v>69030.890000000014</v>
      </c>
      <c r="E16" s="256">
        <v>154535.30999999976</v>
      </c>
      <c r="F16" s="256">
        <v>191998.53000000006</v>
      </c>
      <c r="G16" s="256">
        <v>123638.51</v>
      </c>
      <c r="H16" s="256">
        <v>139323.20999999988</v>
      </c>
      <c r="I16" s="256">
        <v>159510.34999999989</v>
      </c>
      <c r="J16" s="367">
        <v>218710.75</v>
      </c>
      <c r="K16" s="3"/>
      <c r="L16" s="92" t="str">
        <f t="shared" si="9"/>
        <v/>
      </c>
      <c r="N16" s="163" t="s">
        <v>87</v>
      </c>
      <c r="O16" s="25">
        <v>8917.1569999999974</v>
      </c>
      <c r="P16" s="256">
        <v>6317.9840000000004</v>
      </c>
      <c r="Q16" s="256">
        <v>6844.7550000000019</v>
      </c>
      <c r="R16" s="256">
        <v>12425.312000000002</v>
      </c>
      <c r="S16" s="256">
        <v>11852.688999999998</v>
      </c>
      <c r="T16" s="256">
        <v>8900.4360000000015</v>
      </c>
      <c r="U16" s="256">
        <v>10677.083000000001</v>
      </c>
      <c r="V16" s="256">
        <v>13098.086000000008</v>
      </c>
      <c r="W16" s="256">
        <v>16719.717000000015</v>
      </c>
      <c r="X16" s="3"/>
      <c r="Y16" s="92" t="str">
        <f t="shared" si="10"/>
        <v/>
      </c>
      <c r="AA16" s="183">
        <f t="shared" si="0"/>
        <v>0.50940855377704619</v>
      </c>
      <c r="AB16" s="259">
        <f t="shared" si="1"/>
        <v>0.62502982699747878</v>
      </c>
      <c r="AC16" s="259">
        <f t="shared" si="2"/>
        <v>0.99154958019518513</v>
      </c>
      <c r="AD16" s="259">
        <f t="shared" si="3"/>
        <v>0.80404355483546253</v>
      </c>
      <c r="AE16" s="259">
        <f t="shared" si="4"/>
        <v>0.61733227853359063</v>
      </c>
      <c r="AF16" s="259">
        <f t="shared" si="5"/>
        <v>0.71987570862832317</v>
      </c>
      <c r="AG16" s="259">
        <f t="shared" si="6"/>
        <v>0.76635350276526137</v>
      </c>
      <c r="AH16" s="259">
        <f t="shared" si="7"/>
        <v>0.8211433301976967</v>
      </c>
      <c r="AI16" s="259">
        <f t="shared" si="7"/>
        <v>0.76446708723736778</v>
      </c>
      <c r="AJ16" s="340" t="str">
        <f t="shared" si="8"/>
        <v/>
      </c>
      <c r="AK16" s="92" t="str">
        <f t="shared" si="11"/>
        <v/>
      </c>
      <c r="AM16" s="164"/>
      <c r="AN16" s="164"/>
    </row>
    <row r="17" spans="1:40" ht="20.100000000000001" customHeight="1" x14ac:dyDescent="0.25">
      <c r="A17" s="178" t="s">
        <v>88</v>
      </c>
      <c r="B17" s="25">
        <v>143652.40999999997</v>
      </c>
      <c r="C17" s="256">
        <v>108321.03000000003</v>
      </c>
      <c r="D17" s="256">
        <v>126056.69</v>
      </c>
      <c r="E17" s="256">
        <v>102105.74999999991</v>
      </c>
      <c r="F17" s="256">
        <v>191150.96000000002</v>
      </c>
      <c r="G17" s="256">
        <v>143866.02999999988</v>
      </c>
      <c r="H17" s="256">
        <v>151239.86000000007</v>
      </c>
      <c r="I17" s="256">
        <v>135902.21999999988</v>
      </c>
      <c r="J17" s="367">
        <v>268290.25000000012</v>
      </c>
      <c r="K17" s="3"/>
      <c r="L17" s="92" t="str">
        <f t="shared" si="9"/>
        <v/>
      </c>
      <c r="N17" s="163" t="s">
        <v>88</v>
      </c>
      <c r="O17" s="25">
        <v>8623.6640000000007</v>
      </c>
      <c r="P17" s="256">
        <v>7729.3239999999987</v>
      </c>
      <c r="Q17" s="256">
        <v>10518.219000000001</v>
      </c>
      <c r="R17" s="256">
        <v>7756.1780000000035</v>
      </c>
      <c r="S17" s="256">
        <v>12715.098000000002</v>
      </c>
      <c r="T17" s="256">
        <v>10229.966999999997</v>
      </c>
      <c r="U17" s="256">
        <v>10778.716999999997</v>
      </c>
      <c r="V17" s="256">
        <v>11138.637000000001</v>
      </c>
      <c r="W17" s="256">
        <v>18432.143000000011</v>
      </c>
      <c r="X17" s="3"/>
      <c r="Y17" s="92" t="str">
        <f t="shared" si="10"/>
        <v/>
      </c>
      <c r="AA17" s="183">
        <f t="shared" ref="AA17:AB23" si="12">(O17/B17)*10</f>
        <v>0.60031460662581315</v>
      </c>
      <c r="AB17" s="259">
        <f t="shared" si="12"/>
        <v>0.71355709966938063</v>
      </c>
      <c r="AC17" s="259">
        <f t="shared" ref="AC17:AF19" si="13">IF(Q17="","",(Q17/D17)*10)</f>
        <v>0.83440387019522733</v>
      </c>
      <c r="AD17" s="259">
        <f t="shared" si="13"/>
        <v>0.75962205850307263</v>
      </c>
      <c r="AE17" s="259">
        <f t="shared" si="13"/>
        <v>0.665186196292187</v>
      </c>
      <c r="AF17" s="259">
        <f t="shared" si="13"/>
        <v>0.71107592250929597</v>
      </c>
      <c r="AG17" s="259">
        <f t="shared" ref="AG17:AI22" si="14">(U17/H17)*10</f>
        <v>0.71269022597614096</v>
      </c>
      <c r="AH17" s="259">
        <f t="shared" si="14"/>
        <v>0.81960669958150867</v>
      </c>
      <c r="AI17" s="259">
        <f t="shared" si="14"/>
        <v>0.68702246913557252</v>
      </c>
      <c r="AJ17" s="340" t="str">
        <f t="shared" si="8"/>
        <v/>
      </c>
      <c r="AK17" s="92" t="str">
        <f t="shared" si="11"/>
        <v/>
      </c>
      <c r="AM17" s="164"/>
      <c r="AN17" s="164"/>
    </row>
    <row r="18" spans="1:40" ht="20.100000000000001" customHeight="1" thickBot="1" x14ac:dyDescent="0.3">
      <c r="A18" s="178" t="s">
        <v>89</v>
      </c>
      <c r="B18" s="25">
        <v>152913.45000000004</v>
      </c>
      <c r="C18" s="256">
        <v>216589.59999999995</v>
      </c>
      <c r="D18" s="256">
        <v>85917.549999999959</v>
      </c>
      <c r="E18" s="256">
        <v>230072.31999999998</v>
      </c>
      <c r="F18" s="256">
        <v>233366.15000000014</v>
      </c>
      <c r="G18" s="256">
        <v>149347.89999999994</v>
      </c>
      <c r="H18" s="256">
        <v>169726.70999999988</v>
      </c>
      <c r="I18" s="256">
        <v>161609.71999999994</v>
      </c>
      <c r="J18" s="367">
        <v>202744.66999999993</v>
      </c>
      <c r="K18" s="3"/>
      <c r="L18" s="92" t="str">
        <f t="shared" si="9"/>
        <v/>
      </c>
      <c r="N18" s="163" t="s">
        <v>89</v>
      </c>
      <c r="O18" s="25">
        <v>8608.0499999999975</v>
      </c>
      <c r="P18" s="256">
        <v>10777.051000000001</v>
      </c>
      <c r="Q18" s="256">
        <v>8423.9280000000035</v>
      </c>
      <c r="R18" s="256">
        <v>14158.847</v>
      </c>
      <c r="S18" s="256">
        <v>13639.642000000007</v>
      </c>
      <c r="T18" s="256">
        <v>9440.7710000000006</v>
      </c>
      <c r="U18" s="256">
        <v>11551.010000000002</v>
      </c>
      <c r="V18" s="256">
        <v>14804.034999999996</v>
      </c>
      <c r="W18" s="256">
        <v>14103.542999999981</v>
      </c>
      <c r="X18" s="3"/>
      <c r="Y18" s="92" t="str">
        <f t="shared" si="10"/>
        <v/>
      </c>
      <c r="AA18" s="183">
        <f t="shared" si="12"/>
        <v>0.56293609227965202</v>
      </c>
      <c r="AB18" s="259">
        <f t="shared" si="12"/>
        <v>0.49757933898949919</v>
      </c>
      <c r="AC18" s="259">
        <f t="shared" si="13"/>
        <v>0.98046650538801527</v>
      </c>
      <c r="AD18" s="259">
        <f t="shared" si="13"/>
        <v>0.61540853762851611</v>
      </c>
      <c r="AE18" s="259">
        <f t="shared" si="13"/>
        <v>0.58447388363736552</v>
      </c>
      <c r="AF18" s="259">
        <f t="shared" si="13"/>
        <v>0.63213282543644767</v>
      </c>
      <c r="AG18" s="259">
        <f t="shared" si="14"/>
        <v>0.68056524515204542</v>
      </c>
      <c r="AH18" s="259">
        <f t="shared" si="14"/>
        <v>0.91603617653690639</v>
      </c>
      <c r="AI18" s="259">
        <f t="shared" si="14"/>
        <v>0.69563076553381098</v>
      </c>
      <c r="AJ18" s="165" t="str">
        <f t="shared" si="8"/>
        <v/>
      </c>
      <c r="AK18" s="92" t="str">
        <f t="shared" si="11"/>
        <v/>
      </c>
      <c r="AM18" s="164"/>
      <c r="AN18" s="164"/>
    </row>
    <row r="19" spans="1:40" ht="20.100000000000001" customHeight="1" thickBot="1" x14ac:dyDescent="0.3">
      <c r="A19" s="52" t="str">
        <f>'2'!A19</f>
        <v>janeiro-abril</v>
      </c>
      <c r="B19" s="279">
        <f>SUM(B7:B10)</f>
        <v>554406.85</v>
      </c>
      <c r="C19" s="280">
        <f t="shared" ref="C19:K19" si="15">SUM(C7:C10)</f>
        <v>486287.17</v>
      </c>
      <c r="D19" s="280">
        <f t="shared" si="15"/>
        <v>469303.11</v>
      </c>
      <c r="E19" s="280">
        <f t="shared" si="15"/>
        <v>382247.95</v>
      </c>
      <c r="F19" s="280">
        <f t="shared" si="15"/>
        <v>658963.75</v>
      </c>
      <c r="G19" s="280">
        <f t="shared" si="15"/>
        <v>707495.97999999986</v>
      </c>
      <c r="H19" s="280">
        <f t="shared" si="15"/>
        <v>567686.41</v>
      </c>
      <c r="I19" s="280">
        <f t="shared" si="15"/>
        <v>726662.35</v>
      </c>
      <c r="J19" s="280">
        <f t="shared" si="15"/>
        <v>500865.53</v>
      </c>
      <c r="K19" s="281">
        <f t="shared" si="15"/>
        <v>880944.85000000009</v>
      </c>
      <c r="L19" s="98">
        <f t="shared" si="9"/>
        <v>0.1751329836368305</v>
      </c>
      <c r="M19" s="283"/>
      <c r="N19" s="282"/>
      <c r="O19" s="279">
        <f>SUM(O7:O10)</f>
        <v>24470.123999999996</v>
      </c>
      <c r="P19" s="280">
        <f t="shared" ref="P19:X19" si="16">SUM(P7:P10)</f>
        <v>21922.384000000002</v>
      </c>
      <c r="Q19" s="280">
        <f t="shared" si="16"/>
        <v>24194.093999999994</v>
      </c>
      <c r="R19" s="280">
        <f t="shared" si="16"/>
        <v>31922.655000000002</v>
      </c>
      <c r="S19" s="280">
        <f t="shared" si="16"/>
        <v>34286.582999999999</v>
      </c>
      <c r="T19" s="280">
        <f t="shared" si="16"/>
        <v>34824.161999999997</v>
      </c>
      <c r="U19" s="280">
        <f t="shared" si="16"/>
        <v>31239.798000000006</v>
      </c>
      <c r="V19" s="280">
        <f t="shared" si="16"/>
        <v>39740.332999999999</v>
      </c>
      <c r="W19" s="280">
        <f t="shared" si="16"/>
        <v>39907.550000000017</v>
      </c>
      <c r="X19" s="281">
        <f t="shared" si="16"/>
        <v>52148.422000000006</v>
      </c>
      <c r="Y19" s="104">
        <f t="shared" si="10"/>
        <v>0.31222911493972655</v>
      </c>
      <c r="AA19" s="284">
        <f t="shared" si="12"/>
        <v>0.44137484953513828</v>
      </c>
      <c r="AB19" s="285">
        <f t="shared" si="12"/>
        <v>0.45081148244153763</v>
      </c>
      <c r="AC19" s="285">
        <f t="shared" si="13"/>
        <v>0.51553236031186744</v>
      </c>
      <c r="AD19" s="285">
        <f t="shared" si="13"/>
        <v>0.83512952783657834</v>
      </c>
      <c r="AE19" s="285">
        <f t="shared" si="13"/>
        <v>0.52031060889161196</v>
      </c>
      <c r="AF19" s="285">
        <f t="shared" si="13"/>
        <v>0.49221710065405605</v>
      </c>
      <c r="AG19" s="285">
        <f t="shared" si="14"/>
        <v>0.55030026172372182</v>
      </c>
      <c r="AH19" s="285">
        <f t="shared" si="14"/>
        <v>0.54688856523253193</v>
      </c>
      <c r="AI19" s="285">
        <f t="shared" si="14"/>
        <v>0.79677174031121722</v>
      </c>
      <c r="AJ19" s="286">
        <f t="shared" si="8"/>
        <v>0.59196012099962902</v>
      </c>
      <c r="AK19" s="104">
        <f t="shared" si="11"/>
        <v>8.2414514825215057E-2</v>
      </c>
      <c r="AM19" s="164"/>
      <c r="AN19" s="164"/>
    </row>
    <row r="20" spans="1:40" ht="20.100000000000001" customHeight="1" x14ac:dyDescent="0.25">
      <c r="A20" s="178" t="s">
        <v>90</v>
      </c>
      <c r="B20" s="25">
        <f>SUM(B7:B9)</f>
        <v>383996.99999999988</v>
      </c>
      <c r="C20" s="256">
        <f>SUM(C7:C9)</f>
        <v>360761.51999999996</v>
      </c>
      <c r="D20" s="256">
        <f>SUM(D7:D9)</f>
        <v>338161.04999999993</v>
      </c>
      <c r="E20" s="256">
        <f t="shared" ref="E20:I20" si="17">SUM(E7:E9)</f>
        <v>270933.47000000003</v>
      </c>
      <c r="F20" s="256">
        <f t="shared" si="17"/>
        <v>519508.35</v>
      </c>
      <c r="G20" s="256">
        <f t="shared" si="17"/>
        <v>534624.43999999983</v>
      </c>
      <c r="H20" s="256">
        <f t="shared" si="17"/>
        <v>446773.26</v>
      </c>
      <c r="I20" s="256">
        <f t="shared" si="17"/>
        <v>530786.49</v>
      </c>
      <c r="J20" s="256">
        <f t="shared" ref="J20:K20" si="18">SUM(J7:J9)</f>
        <v>350028.78999999992</v>
      </c>
      <c r="K20" s="256">
        <f t="shared" si="18"/>
        <v>652593.67000000004</v>
      </c>
      <c r="L20" s="92">
        <f t="shared" si="9"/>
        <v>0.1866508757279243</v>
      </c>
      <c r="N20" s="163" t="s">
        <v>90</v>
      </c>
      <c r="O20" s="25">
        <f>SUM(O7:O9)</f>
        <v>17386.603999999999</v>
      </c>
      <c r="P20" s="256">
        <f t="shared" ref="P20" si="19">SUM(P7:P9)</f>
        <v>16187.608</v>
      </c>
      <c r="Q20" s="256">
        <f>SUM(Q7:Q9)</f>
        <v>17207.878999999994</v>
      </c>
      <c r="R20" s="256">
        <f t="shared" ref="R20:V20" si="20">SUM(R7:R9)</f>
        <v>22973.369000000002</v>
      </c>
      <c r="S20" s="256">
        <f t="shared" si="20"/>
        <v>26551.153999999995</v>
      </c>
      <c r="T20" s="256">
        <f t="shared" si="20"/>
        <v>26243.759999999998</v>
      </c>
      <c r="U20" s="256">
        <f t="shared" si="20"/>
        <v>24497.342000000004</v>
      </c>
      <c r="V20" s="256">
        <f t="shared" si="20"/>
        <v>29314.421999999999</v>
      </c>
      <c r="W20" s="256">
        <f t="shared" ref="W20" si="21">SUM(W7:W9)</f>
        <v>28646.294000000013</v>
      </c>
      <c r="X20" s="367">
        <f>IF(X9="","",SUM(X7:X9))</f>
        <v>39475.275000000009</v>
      </c>
      <c r="Y20" s="104">
        <f t="shared" si="10"/>
        <v>0.34661618093646912</v>
      </c>
      <c r="AA20" s="181">
        <f t="shared" si="12"/>
        <v>0.45277968317460826</v>
      </c>
      <c r="AB20" s="258">
        <f t="shared" si="12"/>
        <v>0.44870661372088694</v>
      </c>
      <c r="AC20" s="258">
        <f t="shared" ref="AC20:AF22" si="22">(Q20/D20)*10</f>
        <v>0.50886638186154198</v>
      </c>
      <c r="AD20" s="258">
        <f t="shared" si="22"/>
        <v>0.84793395958055684</v>
      </c>
      <c r="AE20" s="258">
        <f t="shared" si="22"/>
        <v>0.51108233390281399</v>
      </c>
      <c r="AF20" s="258">
        <f t="shared" si="22"/>
        <v>0.49088216019454722</v>
      </c>
      <c r="AG20" s="258">
        <f t="shared" si="14"/>
        <v>0.54831710384815791</v>
      </c>
      <c r="AH20" s="258">
        <f t="shared" si="14"/>
        <v>0.55228274555367829</v>
      </c>
      <c r="AI20" s="258">
        <f t="shared" si="14"/>
        <v>0.81839822375753768</v>
      </c>
      <c r="AJ20" s="182">
        <f t="shared" si="8"/>
        <v>0.60489822097109835</v>
      </c>
      <c r="AK20" s="104">
        <f t="shared" si="11"/>
        <v>9.5269091495284064E-2</v>
      </c>
      <c r="AM20" s="164"/>
      <c r="AN20" s="164"/>
    </row>
    <row r="21" spans="1:40" ht="20.100000000000001" customHeight="1" x14ac:dyDescent="0.25">
      <c r="A21" s="178" t="s">
        <v>91</v>
      </c>
      <c r="B21" s="25">
        <f>SUM(B10:B12)</f>
        <v>449195.80000000005</v>
      </c>
      <c r="C21" s="256">
        <f>SUM(C10:C12)</f>
        <v>360855.57999999996</v>
      </c>
      <c r="D21" s="256">
        <f>SUM(D10:D12)</f>
        <v>358400.06000000006</v>
      </c>
      <c r="E21" s="256">
        <f t="shared" ref="E21:I21" si="23">SUM(E10:E12)</f>
        <v>410436.21999999991</v>
      </c>
      <c r="F21" s="256">
        <f t="shared" si="23"/>
        <v>511451.39999999991</v>
      </c>
      <c r="G21" s="256">
        <f t="shared" si="23"/>
        <v>582701.47000000009</v>
      </c>
      <c r="H21" s="256">
        <f t="shared" si="23"/>
        <v>438564.12</v>
      </c>
      <c r="I21" s="256">
        <f t="shared" si="23"/>
        <v>651591.7899999998</v>
      </c>
      <c r="J21" s="256">
        <f t="shared" ref="J21" si="24">SUM(J10:J12)</f>
        <v>445482.31000000011</v>
      </c>
      <c r="K21" s="367"/>
      <c r="L21" s="92" t="str">
        <f t="shared" si="9"/>
        <v/>
      </c>
      <c r="N21" s="163" t="s">
        <v>91</v>
      </c>
      <c r="O21" s="25">
        <f>SUM(O10:O12)</f>
        <v>20822.173999999999</v>
      </c>
      <c r="P21" s="256">
        <f t="shared" ref="P21" si="25">SUM(P10:P12)</f>
        <v>16993.961000000003</v>
      </c>
      <c r="Q21" s="256">
        <f>SUM(Q10:Q12)</f>
        <v>20306.538000000008</v>
      </c>
      <c r="R21" s="256">
        <f t="shared" ref="R21:V21" si="26">SUM(R10:R12)</f>
        <v>32580.996999999992</v>
      </c>
      <c r="S21" s="256">
        <f t="shared" si="26"/>
        <v>26623.229000000007</v>
      </c>
      <c r="T21" s="256">
        <f t="shared" si="26"/>
        <v>30060.606000000007</v>
      </c>
      <c r="U21" s="256">
        <f t="shared" si="26"/>
        <v>25330.112999999998</v>
      </c>
      <c r="V21" s="256">
        <f t="shared" si="26"/>
        <v>36181.829000000005</v>
      </c>
      <c r="W21" s="256">
        <f t="shared" ref="W21" si="27">SUM(W10:W12)</f>
        <v>36686.246000000021</v>
      </c>
      <c r="X21" s="367" t="str">
        <f>IF(X12="","",SUM(X10:X12))</f>
        <v/>
      </c>
      <c r="Y21" s="92" t="str">
        <f t="shared" si="10"/>
        <v/>
      </c>
      <c r="AA21" s="183">
        <f t="shared" si="12"/>
        <v>0.4635433813049899</v>
      </c>
      <c r="AB21" s="259">
        <f t="shared" si="12"/>
        <v>0.4709352422927755</v>
      </c>
      <c r="AC21" s="259">
        <f t="shared" si="22"/>
        <v>0.56658857702200172</v>
      </c>
      <c r="AD21" s="259">
        <f t="shared" si="22"/>
        <v>0.7938138841645116</v>
      </c>
      <c r="AE21" s="259">
        <f t="shared" si="22"/>
        <v>0.52054269477021697</v>
      </c>
      <c r="AF21" s="259">
        <f t="shared" si="22"/>
        <v>0.51588347631935783</v>
      </c>
      <c r="AG21" s="259">
        <f t="shared" si="14"/>
        <v>0.57756920470374995</v>
      </c>
      <c r="AH21" s="259">
        <f t="shared" si="14"/>
        <v>0.55528368459031718</v>
      </c>
      <c r="AI21" s="259">
        <f t="shared" si="14"/>
        <v>0.82351745908833085</v>
      </c>
      <c r="AJ21" s="165" t="str">
        <f t="shared" si="8"/>
        <v/>
      </c>
      <c r="AK21" s="92" t="str">
        <f t="shared" si="11"/>
        <v/>
      </c>
      <c r="AM21" s="164"/>
      <c r="AN21" s="164"/>
    </row>
    <row r="22" spans="1:40" ht="20.100000000000001" customHeight="1" x14ac:dyDescent="0.25">
      <c r="A22" s="178" t="s">
        <v>92</v>
      </c>
      <c r="B22" s="25">
        <f>SUM(B13:B15)</f>
        <v>511455.04000000004</v>
      </c>
      <c r="C22" s="256">
        <f>SUM(C13:C15)</f>
        <v>488477.77999999991</v>
      </c>
      <c r="D22" s="256">
        <f>SUM(D13:D15)</f>
        <v>318578.32999999984</v>
      </c>
      <c r="E22" s="256">
        <f t="shared" ref="E22:I22" si="28">SUM(E13:E15)</f>
        <v>431446.86999999988</v>
      </c>
      <c r="F22" s="256">
        <f t="shared" si="28"/>
        <v>682723.02999999991</v>
      </c>
      <c r="G22" s="256">
        <f t="shared" si="28"/>
        <v>626913.08999999985</v>
      </c>
      <c r="H22" s="256">
        <f t="shared" si="28"/>
        <v>458823.13999999961</v>
      </c>
      <c r="I22" s="256">
        <f t="shared" si="28"/>
        <v>516420.31999999972</v>
      </c>
      <c r="J22" s="256">
        <f t="shared" ref="J22" si="29">SUM(J13:J15)</f>
        <v>507636.56999999995</v>
      </c>
      <c r="K22" s="367" t="str">
        <f>IF(K13="","",SUM(K13:K15))</f>
        <v/>
      </c>
      <c r="L22" s="92" t="str">
        <f t="shared" si="9"/>
        <v/>
      </c>
      <c r="N22" s="163" t="s">
        <v>92</v>
      </c>
      <c r="O22" s="25">
        <f>SUM(O13:O15)</f>
        <v>25135.716000000004</v>
      </c>
      <c r="P22" s="256">
        <f t="shared" ref="P22" si="30">SUM(P13:P15)</f>
        <v>23908.640999999996</v>
      </c>
      <c r="Q22" s="256">
        <f>SUM(Q13:Q15)</f>
        <v>23069.980999999996</v>
      </c>
      <c r="R22" s="256">
        <f t="shared" ref="R22:V22" si="31">SUM(R13:R15)</f>
        <v>32504.29800000001</v>
      </c>
      <c r="S22" s="256">
        <f t="shared" si="31"/>
        <v>33772.178999999996</v>
      </c>
      <c r="T22" s="256">
        <f t="shared" si="31"/>
        <v>31879.368999999995</v>
      </c>
      <c r="U22" s="256">
        <f t="shared" si="31"/>
        <v>27356.271000000008</v>
      </c>
      <c r="V22" s="256">
        <f t="shared" si="31"/>
        <v>32668.917000000012</v>
      </c>
      <c r="W22" s="256">
        <f t="shared" ref="W22" si="32">SUM(W13:W15)</f>
        <v>42130.688999999998</v>
      </c>
      <c r="X22" s="367" t="str">
        <f>IF(X15="","",SUM(X13:X15))</f>
        <v/>
      </c>
      <c r="Y22" s="92" t="str">
        <f t="shared" si="10"/>
        <v/>
      </c>
      <c r="AA22" s="183">
        <f t="shared" si="12"/>
        <v>0.49145504558914899</v>
      </c>
      <c r="AB22" s="259">
        <f t="shared" si="12"/>
        <v>0.48945196647429901</v>
      </c>
      <c r="AC22" s="259">
        <f t="shared" si="22"/>
        <v>0.72415411933385454</v>
      </c>
      <c r="AD22" s="259">
        <f t="shared" si="22"/>
        <v>0.75337892705074017</v>
      </c>
      <c r="AE22" s="259">
        <f t="shared" si="22"/>
        <v>0.49466881174346788</v>
      </c>
      <c r="AF22" s="259">
        <f t="shared" si="22"/>
        <v>0.50851337304186772</v>
      </c>
      <c r="AG22" s="259">
        <f t="shared" si="14"/>
        <v>0.59622692525926291</v>
      </c>
      <c r="AH22" s="259">
        <f t="shared" si="14"/>
        <v>0.63260324458185591</v>
      </c>
      <c r="AI22" s="259">
        <f t="shared" si="14"/>
        <v>0.82993802042276033</v>
      </c>
      <c r="AJ22" s="165" t="str">
        <f t="shared" si="8"/>
        <v/>
      </c>
      <c r="AK22" s="92" t="str">
        <f t="shared" si="11"/>
        <v/>
      </c>
      <c r="AM22" s="164"/>
      <c r="AN22" s="164"/>
    </row>
    <row r="23" spans="1:40" ht="20.100000000000001" customHeight="1" thickBot="1" x14ac:dyDescent="0.3">
      <c r="A23" s="179" t="s">
        <v>93</v>
      </c>
      <c r="B23" s="28">
        <f>SUM(B16:B18)</f>
        <v>471615.07999999996</v>
      </c>
      <c r="C23" s="257">
        <f>SUM(C16:C18)</f>
        <v>425993.55</v>
      </c>
      <c r="D23" s="257">
        <f>SUM(D16:D18)</f>
        <v>281005.13</v>
      </c>
      <c r="E23" s="257">
        <f t="shared" ref="E23:I23" si="33">SUM(E16:E18)</f>
        <v>486713.37999999966</v>
      </c>
      <c r="F23" s="257">
        <f t="shared" si="33"/>
        <v>616515.64000000025</v>
      </c>
      <c r="G23" s="257">
        <f t="shared" si="33"/>
        <v>416852.43999999983</v>
      </c>
      <c r="H23" s="257">
        <f t="shared" si="33"/>
        <v>460289.7799999998</v>
      </c>
      <c r="I23" s="257">
        <f t="shared" si="33"/>
        <v>457022.28999999969</v>
      </c>
      <c r="J23" s="257">
        <f t="shared" ref="J23" si="34">SUM(J16:J18)</f>
        <v>689745.67</v>
      </c>
      <c r="K23" s="368" t="str">
        <f>IF(K16="","",SUM(K16:K18))</f>
        <v/>
      </c>
      <c r="L23" s="95" t="str">
        <f t="shared" si="9"/>
        <v/>
      </c>
      <c r="N23" s="166" t="s">
        <v>93</v>
      </c>
      <c r="O23" s="28">
        <f>SUM(O16:O18)</f>
        <v>26148.870999999992</v>
      </c>
      <c r="P23" s="257">
        <f t="shared" ref="P23" si="35">SUM(P16:P18)</f>
        <v>24824.359</v>
      </c>
      <c r="Q23" s="257">
        <f>SUM(Q16:Q18)</f>
        <v>25786.902000000006</v>
      </c>
      <c r="R23" s="257">
        <f t="shared" ref="R23:V23" si="36">SUM(R16:R18)</f>
        <v>34340.337000000007</v>
      </c>
      <c r="S23" s="257">
        <f t="shared" si="36"/>
        <v>38207.429000000004</v>
      </c>
      <c r="T23" s="257">
        <f t="shared" si="36"/>
        <v>28571.173999999999</v>
      </c>
      <c r="U23" s="257">
        <f t="shared" si="36"/>
        <v>33006.81</v>
      </c>
      <c r="V23" s="257">
        <f t="shared" si="36"/>
        <v>39040.758000000002</v>
      </c>
      <c r="W23" s="257">
        <f t="shared" ref="W23" si="37">SUM(W16:W18)</f>
        <v>49255.403000000013</v>
      </c>
      <c r="X23" s="368" t="str">
        <f>IF(X18="","",SUM(X16:X18))</f>
        <v/>
      </c>
      <c r="Y23" s="95" t="str">
        <f t="shared" si="10"/>
        <v/>
      </c>
      <c r="AA23" s="184">
        <f t="shared" si="12"/>
        <v>0.55445366590058986</v>
      </c>
      <c r="AB23" s="260">
        <f t="shared" si="12"/>
        <v>0.58274025510480154</v>
      </c>
      <c r="AC23" s="260">
        <f t="shared" ref="AC23:AI23" si="38">IF(AC18="","",(Q23/D23)*10)</f>
        <v>0.91766659206541912</v>
      </c>
      <c r="AD23" s="260">
        <f t="shared" si="38"/>
        <v>0.70555563933746857</v>
      </c>
      <c r="AE23" s="260">
        <f t="shared" si="38"/>
        <v>0.61973170704963765</v>
      </c>
      <c r="AF23" s="260">
        <f t="shared" si="38"/>
        <v>0.68540258514499786</v>
      </c>
      <c r="AG23" s="260">
        <f t="shared" si="38"/>
        <v>0.71708761380711117</v>
      </c>
      <c r="AH23" s="260">
        <f t="shared" si="38"/>
        <v>0.85424187953721087</v>
      </c>
      <c r="AI23" s="260">
        <f t="shared" si="38"/>
        <v>0.71410963696227348</v>
      </c>
      <c r="AJ23" s="185" t="str">
        <f t="shared" si="8"/>
        <v/>
      </c>
      <c r="AK23" s="95" t="str">
        <f t="shared" si="11"/>
        <v/>
      </c>
      <c r="AM23" s="164"/>
      <c r="AN23" s="164"/>
    </row>
    <row r="24" spans="1:40" x14ac:dyDescent="0.25">
      <c r="N24" s="176">
        <f>SUM(O7:O18)</f>
        <v>89493.365000000005</v>
      </c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AM24" s="164"/>
      <c r="AN24" s="164"/>
    </row>
    <row r="25" spans="1:40" ht="15.75" thickBot="1" x14ac:dyDescent="0.3">
      <c r="L25" s="370" t="s">
        <v>1</v>
      </c>
      <c r="Y25" s="206">
        <v>1000</v>
      </c>
      <c r="AK25" s="206" t="s">
        <v>52</v>
      </c>
      <c r="AM25" s="164"/>
      <c r="AN25" s="164"/>
    </row>
    <row r="26" spans="1:40" ht="20.100000000000001" customHeight="1" x14ac:dyDescent="0.25">
      <c r="A26" s="388" t="s">
        <v>2</v>
      </c>
      <c r="B26" s="390" t="s">
        <v>76</v>
      </c>
      <c r="C26" s="391"/>
      <c r="D26" s="391"/>
      <c r="E26" s="391"/>
      <c r="F26" s="391"/>
      <c r="G26" s="391"/>
      <c r="H26" s="391"/>
      <c r="I26" s="391"/>
      <c r="J26" s="391"/>
      <c r="K26" s="392"/>
      <c r="L26" s="400" t="str">
        <f>L4</f>
        <v>D       2019/2018</v>
      </c>
      <c r="N26" s="395" t="s">
        <v>3</v>
      </c>
      <c r="O26" s="397" t="s">
        <v>76</v>
      </c>
      <c r="P26" s="391"/>
      <c r="Q26" s="391"/>
      <c r="R26" s="391"/>
      <c r="S26" s="391"/>
      <c r="T26" s="391"/>
      <c r="U26" s="391"/>
      <c r="V26" s="391"/>
      <c r="W26" s="391"/>
      <c r="X26" s="392"/>
      <c r="Y26" s="400" t="s">
        <v>134</v>
      </c>
      <c r="AA26" s="397" t="s">
        <v>76</v>
      </c>
      <c r="AB26" s="391"/>
      <c r="AC26" s="391"/>
      <c r="AD26" s="391"/>
      <c r="AE26" s="391"/>
      <c r="AF26" s="391"/>
      <c r="AG26" s="391"/>
      <c r="AH26" s="391"/>
      <c r="AI26" s="391"/>
      <c r="AJ26" s="392"/>
      <c r="AK26" s="400" t="s">
        <v>134</v>
      </c>
      <c r="AM26" s="164"/>
      <c r="AN26" s="164"/>
    </row>
    <row r="27" spans="1:40" ht="20.100000000000001" customHeight="1" thickBot="1" x14ac:dyDescent="0.3">
      <c r="A27" s="389"/>
      <c r="B27" s="148">
        <v>2010</v>
      </c>
      <c r="C27" s="214">
        <v>2011</v>
      </c>
      <c r="D27" s="214">
        <v>2012</v>
      </c>
      <c r="E27" s="214">
        <v>2013</v>
      </c>
      <c r="F27" s="214">
        <v>2014</v>
      </c>
      <c r="G27" s="214">
        <v>2015</v>
      </c>
      <c r="H27" s="214">
        <v>2016</v>
      </c>
      <c r="I27" s="214">
        <v>2017</v>
      </c>
      <c r="J27" s="214">
        <v>2018</v>
      </c>
      <c r="K27" s="211">
        <v>2019</v>
      </c>
      <c r="L27" s="401"/>
      <c r="N27" s="396"/>
      <c r="O27" s="36">
        <v>2010</v>
      </c>
      <c r="P27" s="214">
        <v>2011</v>
      </c>
      <c r="Q27" s="214">
        <v>2012</v>
      </c>
      <c r="R27" s="214">
        <v>2013</v>
      </c>
      <c r="S27" s="214">
        <v>2014</v>
      </c>
      <c r="T27" s="214">
        <v>2015</v>
      </c>
      <c r="U27" s="214">
        <v>2016</v>
      </c>
      <c r="V27" s="214">
        <v>2017</v>
      </c>
      <c r="W27" s="214">
        <v>2018</v>
      </c>
      <c r="X27" s="211">
        <v>2019</v>
      </c>
      <c r="Y27" s="401"/>
      <c r="AA27" s="36">
        <v>2010</v>
      </c>
      <c r="AB27" s="214">
        <v>2011</v>
      </c>
      <c r="AC27" s="214">
        <v>2012</v>
      </c>
      <c r="AD27" s="214">
        <v>2013</v>
      </c>
      <c r="AE27" s="214">
        <v>2014</v>
      </c>
      <c r="AF27" s="214">
        <v>2015</v>
      </c>
      <c r="AG27" s="214">
        <v>2016</v>
      </c>
      <c r="AH27" s="214">
        <v>2017</v>
      </c>
      <c r="AI27" s="299">
        <v>2018</v>
      </c>
      <c r="AJ27" s="213">
        <v>2019</v>
      </c>
      <c r="AK27" s="401"/>
      <c r="AM27" s="164"/>
      <c r="AN27" s="164"/>
    </row>
    <row r="28" spans="1:40" ht="3" customHeight="1" thickBot="1" x14ac:dyDescent="0.3">
      <c r="A28" s="161" t="s">
        <v>94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205"/>
      <c r="M28" s="8"/>
      <c r="N28" s="161"/>
      <c r="O28" s="186">
        <v>2010</v>
      </c>
      <c r="P28" s="186">
        <v>2011</v>
      </c>
      <c r="Q28" s="186">
        <v>2012</v>
      </c>
      <c r="R28" s="186"/>
      <c r="S28" s="186"/>
      <c r="T28" s="186"/>
      <c r="U28" s="186"/>
      <c r="V28" s="186"/>
      <c r="W28" s="186"/>
      <c r="X28" s="186"/>
      <c r="Y28" s="205"/>
      <c r="Z28" s="8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207"/>
      <c r="AM28" s="164"/>
      <c r="AN28" s="164"/>
    </row>
    <row r="29" spans="1:40" ht="20.100000000000001" customHeight="1" x14ac:dyDescent="0.25">
      <c r="A29" s="177" t="s">
        <v>78</v>
      </c>
      <c r="B29" s="59">
        <v>112112.93</v>
      </c>
      <c r="C29" s="255">
        <v>124900.3</v>
      </c>
      <c r="D29" s="255">
        <v>111319.11999999998</v>
      </c>
      <c r="E29" s="255">
        <v>99935.37</v>
      </c>
      <c r="F29" s="255">
        <v>181139.11</v>
      </c>
      <c r="G29" s="255">
        <v>165328.64999999985</v>
      </c>
      <c r="H29" s="255">
        <v>127338.22000000003</v>
      </c>
      <c r="I29" s="255">
        <v>165367.62</v>
      </c>
      <c r="J29" s="255">
        <v>113273.09999999998</v>
      </c>
      <c r="K29" s="169">
        <v>201320.0400000001</v>
      </c>
      <c r="L29" s="104">
        <f>IF(K29="","",(K29-I29)/I29)</f>
        <v>0.21740906714385863</v>
      </c>
      <c r="N29" s="163" t="s">
        <v>78</v>
      </c>
      <c r="O29" s="59">
        <v>5016.9969999999994</v>
      </c>
      <c r="P29" s="255">
        <v>5270.674</v>
      </c>
      <c r="Q29" s="255">
        <v>5254.5140000000001</v>
      </c>
      <c r="R29" s="255">
        <v>8076.4090000000024</v>
      </c>
      <c r="S29" s="255">
        <v>9156.59</v>
      </c>
      <c r="T29" s="255">
        <v>7918.5499999999993</v>
      </c>
      <c r="U29" s="255">
        <v>7480.9960000000019</v>
      </c>
      <c r="V29" s="255">
        <v>9138.478000000001</v>
      </c>
      <c r="W29" s="255">
        <v>8816.402</v>
      </c>
      <c r="X29" s="169">
        <v>12401.136000000008</v>
      </c>
      <c r="Y29" s="104">
        <f>IF(X29="","",(X29-V29)/V29)</f>
        <v>0.35702422219542534</v>
      </c>
      <c r="AA29" s="181">
        <f t="shared" ref="AA29:AA38" si="39">(O29/B29)*10</f>
        <v>0.44749494995804673</v>
      </c>
      <c r="AB29" s="258">
        <f t="shared" ref="AB29:AB38" si="40">(P29/C29)*10</f>
        <v>0.42199049962249885</v>
      </c>
      <c r="AC29" s="258">
        <f t="shared" ref="AC29:AC38" si="41">(Q29/D29)*10</f>
        <v>0.47202259593859536</v>
      </c>
      <c r="AD29" s="258">
        <f t="shared" ref="AD29:AD38" si="42">(R29/E29)*10</f>
        <v>0.8081632158864277</v>
      </c>
      <c r="AE29" s="258">
        <f t="shared" ref="AE29:AE38" si="43">(S29/F29)*10</f>
        <v>0.50550044106984959</v>
      </c>
      <c r="AF29" s="258">
        <f t="shared" ref="AF29:AF38" si="44">(T29/G29)*10</f>
        <v>0.47895812371298058</v>
      </c>
      <c r="AG29" s="258">
        <f t="shared" ref="AG29:AG38" si="45">(U29/H29)*10</f>
        <v>0.58749022877813117</v>
      </c>
      <c r="AH29" s="258">
        <f t="shared" ref="AH29:AI38" si="46">(V29/I29)*10</f>
        <v>0.55261592323817688</v>
      </c>
      <c r="AI29" s="258">
        <f t="shared" si="46"/>
        <v>0.77833148382096029</v>
      </c>
      <c r="AJ29" s="182">
        <f t="shared" ref="AJ29:AJ45" si="47">IF(X29="","",(X29/K29)*10)</f>
        <v>0.61599113530873539</v>
      </c>
      <c r="AK29" s="104">
        <f>IF(AJ29="","",(AJ29-AH29)/AH29)</f>
        <v>0.11468220405086639</v>
      </c>
      <c r="AM29" s="164"/>
      <c r="AN29" s="164"/>
    </row>
    <row r="30" spans="1:40" ht="20.100000000000001" customHeight="1" x14ac:dyDescent="0.25">
      <c r="A30" s="178" t="s">
        <v>79</v>
      </c>
      <c r="B30" s="25">
        <v>103555.23</v>
      </c>
      <c r="C30" s="256">
        <v>109603.07999999999</v>
      </c>
      <c r="D30" s="256">
        <v>90618.02</v>
      </c>
      <c r="E30" s="256">
        <v>91080.090000000011</v>
      </c>
      <c r="F30" s="256">
        <v>178641.27</v>
      </c>
      <c r="G30" s="256">
        <v>189277.91000000003</v>
      </c>
      <c r="H30" s="256">
        <v>160923.91</v>
      </c>
      <c r="I30" s="256">
        <v>180001.23</v>
      </c>
      <c r="J30" s="256">
        <v>103256.02999999991</v>
      </c>
      <c r="K30" s="3">
        <v>242228.7600000001</v>
      </c>
      <c r="L30" s="92">
        <f t="shared" ref="L30:L45" si="48">IF(K30="","",(K30-I30)/I30)</f>
        <v>0.34570613767472635</v>
      </c>
      <c r="N30" s="163" t="s">
        <v>79</v>
      </c>
      <c r="O30" s="25">
        <v>4768.4190000000008</v>
      </c>
      <c r="P30" s="256">
        <v>5015.1330000000007</v>
      </c>
      <c r="Q30" s="256">
        <v>4911.1499999999996</v>
      </c>
      <c r="R30" s="256">
        <v>7549.5049999999992</v>
      </c>
      <c r="S30" s="256">
        <v>9045.7329999999984</v>
      </c>
      <c r="T30" s="256">
        <v>9256.7200000000012</v>
      </c>
      <c r="U30" s="256">
        <v>8296.7439999999988</v>
      </c>
      <c r="V30" s="256">
        <v>9856.137999999999</v>
      </c>
      <c r="W30" s="256">
        <v>9317.4850000000024</v>
      </c>
      <c r="X30" s="3">
        <v>14676.672000000004</v>
      </c>
      <c r="Y30" s="92">
        <f t="shared" ref="Y30:Y45" si="49">IF(X30="","",(X30-V30)/V30)</f>
        <v>0.4890895399394779</v>
      </c>
      <c r="AA30" s="183">
        <f t="shared" si="39"/>
        <v>0.46047109354109889</v>
      </c>
      <c r="AB30" s="259">
        <f t="shared" si="40"/>
        <v>0.45757226895448566</v>
      </c>
      <c r="AC30" s="259">
        <f t="shared" si="41"/>
        <v>0.5419617422671561</v>
      </c>
      <c r="AD30" s="259">
        <f t="shared" si="42"/>
        <v>0.82888642292733761</v>
      </c>
      <c r="AE30" s="259">
        <f t="shared" si="43"/>
        <v>0.50636300335303253</v>
      </c>
      <c r="AF30" s="259">
        <f t="shared" si="44"/>
        <v>0.48905442795728249</v>
      </c>
      <c r="AG30" s="259">
        <f t="shared" si="45"/>
        <v>0.51556937685642856</v>
      </c>
      <c r="AH30" s="259">
        <f t="shared" si="46"/>
        <v>0.54755948056577153</v>
      </c>
      <c r="AI30" s="259">
        <f t="shared" si="46"/>
        <v>0.90236715473178752</v>
      </c>
      <c r="AJ30" s="341">
        <f t="shared" si="47"/>
        <v>0.60590129759983902</v>
      </c>
      <c r="AK30" s="92">
        <f t="shared" ref="AK30:AK45" si="50">IF(AJ30="","",(AJ30-AH30)/AH30)</f>
        <v>0.10654882091309094</v>
      </c>
      <c r="AM30" s="164"/>
      <c r="AN30" s="164"/>
    </row>
    <row r="31" spans="1:40" ht="20.100000000000001" customHeight="1" x14ac:dyDescent="0.25">
      <c r="A31" s="178" t="s">
        <v>80</v>
      </c>
      <c r="B31" s="25">
        <v>167818.00999999992</v>
      </c>
      <c r="C31" s="256">
        <v>125233.35</v>
      </c>
      <c r="D31" s="256">
        <v>135773.26999999996</v>
      </c>
      <c r="E31" s="256">
        <v>78339.37000000001</v>
      </c>
      <c r="F31" s="256">
        <v>159104.78000000003</v>
      </c>
      <c r="G31" s="256">
        <v>179761.25999999998</v>
      </c>
      <c r="H31" s="256">
        <v>158233.01999999999</v>
      </c>
      <c r="I31" s="256">
        <v>184735.59</v>
      </c>
      <c r="J31" s="256">
        <v>133136.26000000007</v>
      </c>
      <c r="K31" s="3">
        <v>208720.03</v>
      </c>
      <c r="L31" s="92">
        <f t="shared" si="48"/>
        <v>0.12983118196120197</v>
      </c>
      <c r="N31" s="163" t="s">
        <v>80</v>
      </c>
      <c r="O31" s="25">
        <v>7424.4470000000001</v>
      </c>
      <c r="P31" s="256">
        <v>5510.3540000000003</v>
      </c>
      <c r="Q31" s="256">
        <v>6830.2309999999961</v>
      </c>
      <c r="R31" s="256">
        <v>7114.5390000000007</v>
      </c>
      <c r="S31" s="256">
        <v>8082.2549999999983</v>
      </c>
      <c r="T31" s="256">
        <v>8938.91</v>
      </c>
      <c r="U31" s="256">
        <v>8489.652</v>
      </c>
      <c r="V31" s="256">
        <v>9926.7349999999988</v>
      </c>
      <c r="W31" s="256">
        <v>10204.956000000004</v>
      </c>
      <c r="X31" s="3">
        <v>11972.035000000002</v>
      </c>
      <c r="Y31" s="92">
        <f t="shared" si="49"/>
        <v>0.20603954875394609</v>
      </c>
      <c r="AA31" s="183">
        <f t="shared" si="39"/>
        <v>0.44241062088628053</v>
      </c>
      <c r="AB31" s="259">
        <f t="shared" si="40"/>
        <v>0.44000691509090828</v>
      </c>
      <c r="AC31" s="259">
        <f t="shared" si="41"/>
        <v>0.50306153781226581</v>
      </c>
      <c r="AD31" s="259">
        <f t="shared" si="42"/>
        <v>0.908169034292719</v>
      </c>
      <c r="AE31" s="259">
        <f t="shared" si="43"/>
        <v>0.50798316681623246</v>
      </c>
      <c r="AF31" s="259">
        <f t="shared" si="44"/>
        <v>0.49726565111971294</v>
      </c>
      <c r="AG31" s="259">
        <f t="shared" si="45"/>
        <v>0.53652846921584385</v>
      </c>
      <c r="AH31" s="259">
        <f t="shared" si="46"/>
        <v>0.5373482716568041</v>
      </c>
      <c r="AI31" s="259">
        <f t="shared" si="46"/>
        <v>0.76650463217158116</v>
      </c>
      <c r="AJ31" s="341">
        <f t="shared" si="47"/>
        <v>0.57359300877831432</v>
      </c>
      <c r="AK31" s="92">
        <f t="shared" si="50"/>
        <v>6.7451109519263822E-2</v>
      </c>
      <c r="AM31" s="164"/>
      <c r="AN31" s="164"/>
    </row>
    <row r="32" spans="1:40" ht="20.100000000000001" customHeight="1" x14ac:dyDescent="0.25">
      <c r="A32" s="178" t="s">
        <v>81</v>
      </c>
      <c r="B32" s="25">
        <v>169960.15000000005</v>
      </c>
      <c r="C32" s="256">
        <v>125324.62</v>
      </c>
      <c r="D32" s="256">
        <v>131109.87</v>
      </c>
      <c r="E32" s="256">
        <v>110880.58</v>
      </c>
      <c r="F32" s="256">
        <v>139339.33000000002</v>
      </c>
      <c r="G32" s="256">
        <v>172769.00000000006</v>
      </c>
      <c r="H32" s="256">
        <v>120807.59000000001</v>
      </c>
      <c r="I32" s="256">
        <v>195865.48</v>
      </c>
      <c r="J32" s="256">
        <v>150816.52000000005</v>
      </c>
      <c r="K32" s="3">
        <v>228082.12</v>
      </c>
      <c r="L32" s="92">
        <f t="shared" si="48"/>
        <v>0.1644835016359186</v>
      </c>
      <c r="N32" s="163" t="s">
        <v>81</v>
      </c>
      <c r="O32" s="25">
        <v>6997.9059999999999</v>
      </c>
      <c r="P32" s="256">
        <v>5641.7790000000005</v>
      </c>
      <c r="Q32" s="256">
        <v>6955.6630000000014</v>
      </c>
      <c r="R32" s="256">
        <v>8794.5019999999968</v>
      </c>
      <c r="S32" s="256">
        <v>7652.6419999999989</v>
      </c>
      <c r="T32" s="256">
        <v>8505.6460000000006</v>
      </c>
      <c r="U32" s="256">
        <v>6662.3990000000013</v>
      </c>
      <c r="V32" s="256">
        <v>10370.893000000004</v>
      </c>
      <c r="W32" s="256">
        <v>11236.633000000003</v>
      </c>
      <c r="X32" s="3">
        <v>12550.746999999999</v>
      </c>
      <c r="Y32" s="92">
        <f t="shared" si="49"/>
        <v>0.21018961433697125</v>
      </c>
      <c r="AA32" s="183">
        <f t="shared" si="39"/>
        <v>0.4117380456536428</v>
      </c>
      <c r="AB32" s="259">
        <f t="shared" si="40"/>
        <v>0.45017323810756427</v>
      </c>
      <c r="AC32" s="259">
        <f t="shared" si="41"/>
        <v>0.53052169146380823</v>
      </c>
      <c r="AD32" s="259">
        <f t="shared" si="42"/>
        <v>0.79315079340313666</v>
      </c>
      <c r="AE32" s="259">
        <f t="shared" si="43"/>
        <v>0.54920904241465762</v>
      </c>
      <c r="AF32" s="259">
        <f t="shared" si="44"/>
        <v>0.49231320433642595</v>
      </c>
      <c r="AG32" s="259">
        <f t="shared" si="45"/>
        <v>0.55148844538658548</v>
      </c>
      <c r="AH32" s="259">
        <f t="shared" si="46"/>
        <v>0.52949059732220316</v>
      </c>
      <c r="AI32" s="259">
        <f t="shared" si="46"/>
        <v>0.74505319443785067</v>
      </c>
      <c r="AJ32" s="341">
        <f t="shared" si="47"/>
        <v>0.55027316477065369</v>
      </c>
      <c r="AK32" s="92">
        <f t="shared" si="50"/>
        <v>3.9250116156083537E-2</v>
      </c>
      <c r="AM32" s="164"/>
      <c r="AN32" s="164"/>
    </row>
    <row r="33" spans="1:40" ht="20.100000000000001" customHeight="1" x14ac:dyDescent="0.25">
      <c r="A33" s="178" t="s">
        <v>82</v>
      </c>
      <c r="B33" s="25">
        <v>105627.73999999999</v>
      </c>
      <c r="C33" s="256">
        <v>146684.46999999994</v>
      </c>
      <c r="D33" s="256">
        <v>105806.44999999998</v>
      </c>
      <c r="E33" s="256">
        <v>156736.06999999992</v>
      </c>
      <c r="F33" s="256">
        <v>207228.25</v>
      </c>
      <c r="G33" s="256">
        <v>181747.00999999995</v>
      </c>
      <c r="H33" s="256">
        <v>156060.43000000002</v>
      </c>
      <c r="I33" s="256">
        <v>208341.1999999999</v>
      </c>
      <c r="J33" s="256">
        <v>128122.79999999999</v>
      </c>
      <c r="K33" s="3"/>
      <c r="L33" s="92" t="str">
        <f t="shared" si="48"/>
        <v/>
      </c>
      <c r="N33" s="163" t="s">
        <v>82</v>
      </c>
      <c r="O33" s="25">
        <v>5233.5920000000015</v>
      </c>
      <c r="P33" s="256">
        <v>6774.5830000000024</v>
      </c>
      <c r="Q33" s="256">
        <v>6184.9250000000011</v>
      </c>
      <c r="R33" s="256">
        <v>12346.015000000001</v>
      </c>
      <c r="S33" s="256">
        <v>9823.5429999999997</v>
      </c>
      <c r="T33" s="256">
        <v>9567.4180000000015</v>
      </c>
      <c r="U33" s="256">
        <v>8927.2699999999986</v>
      </c>
      <c r="V33" s="256">
        <v>11110.941999999997</v>
      </c>
      <c r="W33" s="256">
        <v>12053.559000000003</v>
      </c>
      <c r="X33" s="3"/>
      <c r="Y33" s="92" t="str">
        <f t="shared" si="49"/>
        <v/>
      </c>
      <c r="AA33" s="183">
        <f t="shared" si="39"/>
        <v>0.49547514696423517</v>
      </c>
      <c r="AB33" s="259">
        <f t="shared" si="40"/>
        <v>0.46184732439637305</v>
      </c>
      <c r="AC33" s="259">
        <f t="shared" si="41"/>
        <v>0.58455084732547036</v>
      </c>
      <c r="AD33" s="259">
        <f t="shared" si="42"/>
        <v>0.78769456194735565</v>
      </c>
      <c r="AE33" s="259">
        <f t="shared" si="43"/>
        <v>0.4740445861025222</v>
      </c>
      <c r="AF33" s="259">
        <f t="shared" si="44"/>
        <v>0.52641405214864356</v>
      </c>
      <c r="AG33" s="259">
        <f t="shared" si="45"/>
        <v>0.57203930554337168</v>
      </c>
      <c r="AH33" s="259">
        <f t="shared" si="46"/>
        <v>0.53330507840023977</v>
      </c>
      <c r="AI33" s="259">
        <f t="shared" si="46"/>
        <v>0.94078173439856161</v>
      </c>
      <c r="AJ33" s="341" t="str">
        <f t="shared" si="47"/>
        <v/>
      </c>
      <c r="AK33" s="92" t="str">
        <f t="shared" si="50"/>
        <v/>
      </c>
      <c r="AM33" s="164"/>
      <c r="AN33" s="164"/>
    </row>
    <row r="34" spans="1:40" ht="20.100000000000001" customHeight="1" x14ac:dyDescent="0.25">
      <c r="A34" s="178" t="s">
        <v>83</v>
      </c>
      <c r="B34" s="25">
        <v>172955.39000000004</v>
      </c>
      <c r="C34" s="256">
        <v>88363.709999999992</v>
      </c>
      <c r="D34" s="256">
        <v>120306.19000000003</v>
      </c>
      <c r="E34" s="256">
        <v>142180.06</v>
      </c>
      <c r="F34" s="256">
        <v>163672.61999999994</v>
      </c>
      <c r="G34" s="256">
        <v>227414.28000000014</v>
      </c>
      <c r="H34" s="256">
        <v>160527.01</v>
      </c>
      <c r="I34" s="256">
        <v>247253.33</v>
      </c>
      <c r="J34" s="256">
        <v>165852.16000000006</v>
      </c>
      <c r="K34" s="3"/>
      <c r="L34" s="92" t="str">
        <f t="shared" si="48"/>
        <v/>
      </c>
      <c r="N34" s="163" t="s">
        <v>83</v>
      </c>
      <c r="O34" s="25">
        <v>8418.2340000000022</v>
      </c>
      <c r="P34" s="256">
        <v>4390.6889999999994</v>
      </c>
      <c r="Q34" s="256">
        <v>6848.4070000000011</v>
      </c>
      <c r="R34" s="256">
        <v>11167.32799999999</v>
      </c>
      <c r="S34" s="256">
        <v>8872.2850000000017</v>
      </c>
      <c r="T34" s="256">
        <v>11662.620000000006</v>
      </c>
      <c r="U34" s="256">
        <v>9423.9899999999961</v>
      </c>
      <c r="V34" s="256">
        <v>14481.375000000004</v>
      </c>
      <c r="W34" s="256">
        <v>12922.970000000007</v>
      </c>
      <c r="X34" s="3"/>
      <c r="Y34" s="92" t="str">
        <f t="shared" si="49"/>
        <v/>
      </c>
      <c r="AA34" s="183">
        <f t="shared" si="39"/>
        <v>0.48672862985073784</v>
      </c>
      <c r="AB34" s="259">
        <f t="shared" si="40"/>
        <v>0.49688825876595721</v>
      </c>
      <c r="AC34" s="259">
        <f t="shared" si="41"/>
        <v>0.56924809937044796</v>
      </c>
      <c r="AD34" s="259">
        <f t="shared" si="42"/>
        <v>0.78543559483657488</v>
      </c>
      <c r="AE34" s="259">
        <f t="shared" si="43"/>
        <v>0.54207508867396426</v>
      </c>
      <c r="AF34" s="259">
        <f t="shared" si="44"/>
        <v>0.51283586940978365</v>
      </c>
      <c r="AG34" s="259">
        <f t="shared" si="45"/>
        <v>0.58706569068968495</v>
      </c>
      <c r="AH34" s="259">
        <f t="shared" si="46"/>
        <v>0.58568978626091728</v>
      </c>
      <c r="AI34" s="259">
        <f t="shared" si="46"/>
        <v>0.77918611370512159</v>
      </c>
      <c r="AJ34" s="341" t="str">
        <f t="shared" si="47"/>
        <v/>
      </c>
      <c r="AK34" s="92" t="str">
        <f t="shared" si="50"/>
        <v/>
      </c>
      <c r="AM34" s="164"/>
      <c r="AN34" s="164"/>
    </row>
    <row r="35" spans="1:40" ht="20.100000000000001" customHeight="1" x14ac:dyDescent="0.25">
      <c r="A35" s="178" t="s">
        <v>84</v>
      </c>
      <c r="B35" s="25">
        <v>153575.38000000003</v>
      </c>
      <c r="C35" s="256">
        <v>146031.1</v>
      </c>
      <c r="D35" s="256">
        <v>129411.21999999994</v>
      </c>
      <c r="E35" s="256">
        <v>179559.8899999999</v>
      </c>
      <c r="F35" s="256">
        <v>269358.03999999998</v>
      </c>
      <c r="G35" s="256">
        <v>237433.11000000002</v>
      </c>
      <c r="H35" s="256">
        <v>147722.47000000009</v>
      </c>
      <c r="I35" s="256">
        <v>207140.0799999999</v>
      </c>
      <c r="J35" s="256">
        <v>165553.88000000003</v>
      </c>
      <c r="K35" s="3"/>
      <c r="L35" s="92" t="str">
        <f t="shared" si="48"/>
        <v/>
      </c>
      <c r="N35" s="163" t="s">
        <v>84</v>
      </c>
      <c r="O35" s="25">
        <v>8202.5570000000007</v>
      </c>
      <c r="P35" s="256">
        <v>7142.6719999999987</v>
      </c>
      <c r="Q35" s="256">
        <v>8489.8880000000008</v>
      </c>
      <c r="R35" s="256">
        <v>14058.68400000001</v>
      </c>
      <c r="S35" s="256">
        <v>13129.382000000001</v>
      </c>
      <c r="T35" s="256">
        <v>12275.063000000002</v>
      </c>
      <c r="U35" s="256">
        <v>8407.0900000000038</v>
      </c>
      <c r="V35" s="256">
        <v>11587.890000000009</v>
      </c>
      <c r="W35" s="256">
        <v>14044.476999999999</v>
      </c>
      <c r="X35" s="3"/>
      <c r="Y35" s="92" t="str">
        <f t="shared" si="49"/>
        <v/>
      </c>
      <c r="AA35" s="183">
        <f t="shared" si="39"/>
        <v>0.53410624801970208</v>
      </c>
      <c r="AB35" s="259">
        <f t="shared" si="40"/>
        <v>0.48911992034573448</v>
      </c>
      <c r="AC35" s="259">
        <f t="shared" si="41"/>
        <v>0.65603956133015395</v>
      </c>
      <c r="AD35" s="259">
        <f t="shared" si="42"/>
        <v>0.7829523620224994</v>
      </c>
      <c r="AE35" s="259">
        <f t="shared" si="43"/>
        <v>0.48743234098377025</v>
      </c>
      <c r="AF35" s="259">
        <f t="shared" si="44"/>
        <v>0.51699036414929667</v>
      </c>
      <c r="AG35" s="259">
        <f t="shared" si="45"/>
        <v>0.56911382540516675</v>
      </c>
      <c r="AH35" s="259">
        <f t="shared" si="46"/>
        <v>0.55942287943501878</v>
      </c>
      <c r="AI35" s="259">
        <f t="shared" si="46"/>
        <v>0.84833269990410354</v>
      </c>
      <c r="AJ35" s="341" t="str">
        <f t="shared" si="47"/>
        <v/>
      </c>
      <c r="AK35" s="92" t="str">
        <f t="shared" si="50"/>
        <v/>
      </c>
      <c r="AM35" s="164"/>
      <c r="AN35" s="164"/>
    </row>
    <row r="36" spans="1:40" ht="20.100000000000001" customHeight="1" x14ac:dyDescent="0.25">
      <c r="A36" s="178" t="s">
        <v>85</v>
      </c>
      <c r="B36" s="25">
        <v>172174.69999999992</v>
      </c>
      <c r="C36" s="256">
        <v>197846.85999999996</v>
      </c>
      <c r="D36" s="256">
        <v>108041.16999999998</v>
      </c>
      <c r="E36" s="256">
        <v>128500.73000000004</v>
      </c>
      <c r="F36" s="256">
        <v>196762.29</v>
      </c>
      <c r="G36" s="256">
        <v>236160.21999999988</v>
      </c>
      <c r="H36" s="256">
        <v>161077.74999999983</v>
      </c>
      <c r="I36" s="256">
        <v>171433.78</v>
      </c>
      <c r="J36" s="256">
        <v>180977.27999999997</v>
      </c>
      <c r="K36" s="3"/>
      <c r="L36" s="92" t="str">
        <f t="shared" si="48"/>
        <v/>
      </c>
      <c r="N36" s="163" t="s">
        <v>85</v>
      </c>
      <c r="O36" s="25">
        <v>7606.0559999999978</v>
      </c>
      <c r="P36" s="256">
        <v>8313.0869999999995</v>
      </c>
      <c r="Q36" s="256">
        <v>6909.0559999999987</v>
      </c>
      <c r="R36" s="256">
        <v>9139.0069999999996</v>
      </c>
      <c r="S36" s="256">
        <v>8531.6860000000033</v>
      </c>
      <c r="T36" s="256">
        <v>10841.422999999999</v>
      </c>
      <c r="U36" s="256">
        <v>9653.1510000000035</v>
      </c>
      <c r="V36" s="256">
        <v>9956.3179999999975</v>
      </c>
      <c r="W36" s="256">
        <v>14096.713000000003</v>
      </c>
      <c r="X36" s="3"/>
      <c r="Y36" s="92" t="str">
        <f t="shared" si="49"/>
        <v/>
      </c>
      <c r="AA36" s="183">
        <f t="shared" si="39"/>
        <v>0.44176385961468218</v>
      </c>
      <c r="AB36" s="259">
        <f t="shared" si="40"/>
        <v>0.42017785877420555</v>
      </c>
      <c r="AC36" s="259">
        <f t="shared" si="41"/>
        <v>0.63948363387771534</v>
      </c>
      <c r="AD36" s="259">
        <f t="shared" si="42"/>
        <v>0.71120273013234991</v>
      </c>
      <c r="AE36" s="259">
        <f t="shared" si="43"/>
        <v>0.43360371542738207</v>
      </c>
      <c r="AF36" s="259">
        <f t="shared" si="44"/>
        <v>0.45907066820991294</v>
      </c>
      <c r="AG36" s="259">
        <f t="shared" si="45"/>
        <v>0.59928518991605073</v>
      </c>
      <c r="AH36" s="259">
        <f t="shared" si="46"/>
        <v>0.5807675710119673</v>
      </c>
      <c r="AI36" s="259">
        <f t="shared" si="46"/>
        <v>0.77892169669032518</v>
      </c>
      <c r="AJ36" s="341" t="str">
        <f t="shared" si="47"/>
        <v/>
      </c>
      <c r="AK36" s="92" t="str">
        <f t="shared" si="50"/>
        <v/>
      </c>
      <c r="AM36" s="164"/>
      <c r="AN36" s="164"/>
    </row>
    <row r="37" spans="1:40" ht="20.100000000000001" customHeight="1" x14ac:dyDescent="0.25">
      <c r="A37" s="178" t="s">
        <v>86</v>
      </c>
      <c r="B37" s="25">
        <v>184593.24000000002</v>
      </c>
      <c r="C37" s="256">
        <v>144138.26999999993</v>
      </c>
      <c r="D37" s="256">
        <v>79979.249999999985</v>
      </c>
      <c r="E37" s="256">
        <v>122753.58</v>
      </c>
      <c r="F37" s="256">
        <v>216171.5800000001</v>
      </c>
      <c r="G37" s="256">
        <v>152140.34000000008</v>
      </c>
      <c r="H37" s="256">
        <v>149450.11999999976</v>
      </c>
      <c r="I37" s="256">
        <v>137515.64999999997</v>
      </c>
      <c r="J37" s="256">
        <v>160674.36000000002</v>
      </c>
      <c r="K37" s="3"/>
      <c r="L37" s="92" t="str">
        <f t="shared" si="48"/>
        <v/>
      </c>
      <c r="N37" s="163" t="s">
        <v>86</v>
      </c>
      <c r="O37" s="25">
        <v>8950.255000000001</v>
      </c>
      <c r="P37" s="256">
        <v>8091.360999999999</v>
      </c>
      <c r="Q37" s="256">
        <v>7317.6259999999966</v>
      </c>
      <c r="R37" s="256">
        <v>9009.7860000000001</v>
      </c>
      <c r="S37" s="256">
        <v>11821.654999999999</v>
      </c>
      <c r="T37" s="256">
        <v>8422.7539999999954</v>
      </c>
      <c r="U37" s="256">
        <v>8932.4599999999973</v>
      </c>
      <c r="V37" s="256">
        <v>10856.737000000006</v>
      </c>
      <c r="W37" s="256">
        <v>13685.461999999998</v>
      </c>
      <c r="X37" s="3"/>
      <c r="Y37" s="92" t="str">
        <f t="shared" si="49"/>
        <v/>
      </c>
      <c r="AA37" s="183">
        <f t="shared" si="39"/>
        <v>0.48486363856011194</v>
      </c>
      <c r="AB37" s="259">
        <f t="shared" si="40"/>
        <v>0.56136104589017211</v>
      </c>
      <c r="AC37" s="259">
        <f t="shared" si="41"/>
        <v>0.91494056270845225</v>
      </c>
      <c r="AD37" s="259">
        <f t="shared" si="42"/>
        <v>0.73397337983951261</v>
      </c>
      <c r="AE37" s="259">
        <f t="shared" si="43"/>
        <v>0.54686443981211563</v>
      </c>
      <c r="AF37" s="259">
        <f t="shared" si="44"/>
        <v>0.55361740351046873</v>
      </c>
      <c r="AG37" s="259">
        <f t="shared" si="45"/>
        <v>0.59768837923984341</v>
      </c>
      <c r="AH37" s="259">
        <f t="shared" si="46"/>
        <v>0.78949101429546453</v>
      </c>
      <c r="AI37" s="259">
        <f t="shared" si="46"/>
        <v>0.85175145555270904</v>
      </c>
      <c r="AJ37" s="341" t="str">
        <f t="shared" si="47"/>
        <v/>
      </c>
      <c r="AK37" s="92" t="str">
        <f t="shared" si="50"/>
        <v/>
      </c>
      <c r="AM37" s="164"/>
      <c r="AN37" s="164"/>
    </row>
    <row r="38" spans="1:40" ht="20.100000000000001" customHeight="1" x14ac:dyDescent="0.25">
      <c r="A38" s="178" t="s">
        <v>87</v>
      </c>
      <c r="B38" s="25">
        <v>174808.49999999997</v>
      </c>
      <c r="C38" s="256">
        <v>100779.39000000001</v>
      </c>
      <c r="D38" s="256">
        <v>69029.49000000002</v>
      </c>
      <c r="E38" s="256">
        <v>154336.00999999978</v>
      </c>
      <c r="F38" s="256">
        <v>191835.92000000007</v>
      </c>
      <c r="G38" s="256">
        <v>123373.27999999998</v>
      </c>
      <c r="H38" s="256">
        <v>139248.31999999989</v>
      </c>
      <c r="I38" s="256">
        <v>159507.64999999994</v>
      </c>
      <c r="J38" s="256">
        <v>218467.34000000011</v>
      </c>
      <c r="K38" s="3"/>
      <c r="L38" s="92" t="str">
        <f t="shared" si="48"/>
        <v/>
      </c>
      <c r="N38" s="163" t="s">
        <v>87</v>
      </c>
      <c r="O38" s="25">
        <v>8836.2159999999967</v>
      </c>
      <c r="P38" s="256">
        <v>6184.2449999999999</v>
      </c>
      <c r="Q38" s="256">
        <v>6843.8590000000013</v>
      </c>
      <c r="R38" s="256">
        <v>12325.401000000003</v>
      </c>
      <c r="S38" s="256">
        <v>11790.632999999998</v>
      </c>
      <c r="T38" s="256">
        <v>8857.4580000000024</v>
      </c>
      <c r="U38" s="256">
        <v>10603.755000000001</v>
      </c>
      <c r="V38" s="256">
        <v>13090.348000000009</v>
      </c>
      <c r="W38" s="256">
        <v>16674.221000000009</v>
      </c>
      <c r="X38" s="3"/>
      <c r="Y38" s="92" t="str">
        <f t="shared" si="49"/>
        <v/>
      </c>
      <c r="AA38" s="183">
        <f t="shared" si="39"/>
        <v>0.50547976786025839</v>
      </c>
      <c r="AB38" s="259">
        <f t="shared" si="40"/>
        <v>0.61364183688748253</v>
      </c>
      <c r="AC38" s="259">
        <f t="shared" si="41"/>
        <v>0.99143989040046498</v>
      </c>
      <c r="AD38" s="259">
        <f t="shared" si="42"/>
        <v>0.79860824444016809</v>
      </c>
      <c r="AE38" s="259">
        <f t="shared" si="43"/>
        <v>0.61462071336796531</v>
      </c>
      <c r="AF38" s="259">
        <f t="shared" si="44"/>
        <v>0.7179397354111039</v>
      </c>
      <c r="AG38" s="259">
        <f t="shared" si="45"/>
        <v>0.76149967195295487</v>
      </c>
      <c r="AH38" s="259">
        <f t="shared" si="46"/>
        <v>0.82067211196453671</v>
      </c>
      <c r="AI38" s="259">
        <f t="shared" si="46"/>
        <v>0.76323632630854565</v>
      </c>
      <c r="AJ38" s="341" t="str">
        <f t="shared" si="47"/>
        <v/>
      </c>
      <c r="AK38" s="92" t="str">
        <f t="shared" si="50"/>
        <v/>
      </c>
      <c r="AM38" s="164"/>
      <c r="AN38" s="164"/>
    </row>
    <row r="39" spans="1:40" ht="20.100000000000001" customHeight="1" x14ac:dyDescent="0.25">
      <c r="A39" s="178" t="s">
        <v>88</v>
      </c>
      <c r="B39" s="25">
        <v>143517.88</v>
      </c>
      <c r="C39" s="256">
        <v>108144.17000000003</v>
      </c>
      <c r="D39" s="256">
        <v>125852.90000000002</v>
      </c>
      <c r="E39" s="256">
        <v>102029.78999999992</v>
      </c>
      <c r="F39" s="256">
        <v>191064.2</v>
      </c>
      <c r="G39" s="256">
        <v>143527.37999999992</v>
      </c>
      <c r="H39" s="256">
        <v>151132.13000000012</v>
      </c>
      <c r="I39" s="256">
        <v>135712.65999999989</v>
      </c>
      <c r="J39" s="256">
        <v>268126.60000000015</v>
      </c>
      <c r="K39" s="3"/>
      <c r="L39" s="92" t="str">
        <f t="shared" si="48"/>
        <v/>
      </c>
      <c r="N39" s="163" t="s">
        <v>88</v>
      </c>
      <c r="O39" s="25">
        <v>8561.616</v>
      </c>
      <c r="P39" s="256">
        <v>7679.9049999999988</v>
      </c>
      <c r="Q39" s="256">
        <v>10402.912</v>
      </c>
      <c r="R39" s="256">
        <v>7707.6290000000035</v>
      </c>
      <c r="S39" s="256">
        <v>12654.747000000003</v>
      </c>
      <c r="T39" s="256">
        <v>9979.3469999999979</v>
      </c>
      <c r="U39" s="256">
        <v>10712.686999999996</v>
      </c>
      <c r="V39" s="256">
        <v>11080.005999999999</v>
      </c>
      <c r="W39" s="256">
        <v>18320.451000000008</v>
      </c>
      <c r="X39" s="3"/>
      <c r="Y39" s="92" t="str">
        <f t="shared" si="49"/>
        <v/>
      </c>
      <c r="AA39" s="183">
        <f t="shared" ref="AA39:AB45" si="51">(O39/B39)*10</f>
        <v>0.59655396247491954</v>
      </c>
      <c r="AB39" s="259">
        <f t="shared" si="51"/>
        <v>0.7101543245465749</v>
      </c>
      <c r="AC39" s="259">
        <f t="shared" ref="AC39:AI41" si="52">IF(Q39="","",(Q39/D39)*10)</f>
        <v>0.82659295097689434</v>
      </c>
      <c r="AD39" s="259">
        <f t="shared" si="52"/>
        <v>0.75542927217629385</v>
      </c>
      <c r="AE39" s="259">
        <f t="shared" si="52"/>
        <v>0.66232957299169615</v>
      </c>
      <c r="AF39" s="259">
        <f t="shared" si="52"/>
        <v>0.69529221532504837</v>
      </c>
      <c r="AG39" s="259">
        <f t="shared" si="52"/>
        <v>0.70882922115899427</v>
      </c>
      <c r="AH39" s="259">
        <f t="shared" si="52"/>
        <v>0.81643127472411259</v>
      </c>
      <c r="AI39" s="259">
        <f t="shared" si="52"/>
        <v>0.68327614641740131</v>
      </c>
      <c r="AJ39" s="341" t="str">
        <f t="shared" si="47"/>
        <v/>
      </c>
      <c r="AK39" s="92" t="str">
        <f t="shared" si="50"/>
        <v/>
      </c>
      <c r="AM39" s="164"/>
      <c r="AN39" s="164"/>
    </row>
    <row r="40" spans="1:40" ht="20.100000000000001" customHeight="1" thickBot="1" x14ac:dyDescent="0.3">
      <c r="A40" s="178" t="s">
        <v>89</v>
      </c>
      <c r="B40" s="25">
        <v>152820.21000000002</v>
      </c>
      <c r="C40" s="256">
        <v>216465.13999999996</v>
      </c>
      <c r="D40" s="256">
        <v>85804.429999999964</v>
      </c>
      <c r="E40" s="256">
        <v>229961.75</v>
      </c>
      <c r="F40" s="256">
        <v>233293.19000000015</v>
      </c>
      <c r="G40" s="256">
        <v>149139.44999999995</v>
      </c>
      <c r="H40" s="256">
        <v>169639.46999999994</v>
      </c>
      <c r="I40" s="256">
        <v>161502.75000000003</v>
      </c>
      <c r="J40" s="256">
        <v>202629.31000000003</v>
      </c>
      <c r="K40" s="3"/>
      <c r="L40" s="92" t="str">
        <f t="shared" si="48"/>
        <v/>
      </c>
      <c r="N40" s="166" t="s">
        <v>89</v>
      </c>
      <c r="O40" s="25">
        <v>8577.6339999999964</v>
      </c>
      <c r="P40" s="256">
        <v>10729.738000000001</v>
      </c>
      <c r="Q40" s="256">
        <v>8400.3320000000022</v>
      </c>
      <c r="R40" s="256">
        <v>14080.129999999997</v>
      </c>
      <c r="S40" s="256">
        <v>13582.820000000003</v>
      </c>
      <c r="T40" s="256">
        <v>9345.7980000000007</v>
      </c>
      <c r="U40" s="256">
        <v>11478.792000000003</v>
      </c>
      <c r="V40" s="256">
        <v>14722.865999999998</v>
      </c>
      <c r="W40" s="256">
        <v>14022.540999999985</v>
      </c>
      <c r="X40" s="3"/>
      <c r="Y40" s="92" t="str">
        <f t="shared" si="49"/>
        <v/>
      </c>
      <c r="AA40" s="183">
        <f t="shared" si="51"/>
        <v>0.56128924309160388</v>
      </c>
      <c r="AB40" s="259">
        <f t="shared" si="51"/>
        <v>0.49567972006947647</v>
      </c>
      <c r="AC40" s="259">
        <f t="shared" si="52"/>
        <v>0.9790091257525988</v>
      </c>
      <c r="AD40" s="259">
        <f t="shared" si="52"/>
        <v>0.61228139027468687</v>
      </c>
      <c r="AE40" s="259">
        <f t="shared" si="52"/>
        <v>0.5822210241113337</v>
      </c>
      <c r="AF40" s="259">
        <f t="shared" si="52"/>
        <v>0.62664828118918259</v>
      </c>
      <c r="AG40" s="259">
        <f t="shared" si="52"/>
        <v>0.67665809142176681</v>
      </c>
      <c r="AH40" s="259">
        <f t="shared" si="52"/>
        <v>0.91161704676855315</v>
      </c>
      <c r="AI40" s="259">
        <f t="shared" si="52"/>
        <v>0.69202925282625616</v>
      </c>
      <c r="AJ40" s="165" t="str">
        <f t="shared" si="47"/>
        <v/>
      </c>
      <c r="AK40" s="92" t="str">
        <f t="shared" si="50"/>
        <v/>
      </c>
      <c r="AM40" s="164"/>
      <c r="AN40" s="164"/>
    </row>
    <row r="41" spans="1:40" ht="20.100000000000001" customHeight="1" thickBot="1" x14ac:dyDescent="0.3">
      <c r="A41" s="52" t="str">
        <f>A19</f>
        <v>janeiro-abril</v>
      </c>
      <c r="B41" s="279">
        <f>SUM(B29:B32)</f>
        <v>553446.31999999995</v>
      </c>
      <c r="C41" s="280">
        <f t="shared" ref="C41:K41" si="53">SUM(C29:C32)</f>
        <v>485061.35</v>
      </c>
      <c r="D41" s="280">
        <f t="shared" si="53"/>
        <v>468820.27999999991</v>
      </c>
      <c r="E41" s="280">
        <f t="shared" si="53"/>
        <v>380235.41000000003</v>
      </c>
      <c r="F41" s="280">
        <f t="shared" si="53"/>
        <v>658224.49</v>
      </c>
      <c r="G41" s="280">
        <f t="shared" si="53"/>
        <v>707136.81999999983</v>
      </c>
      <c r="H41" s="280">
        <f t="shared" si="53"/>
        <v>567302.74</v>
      </c>
      <c r="I41" s="280">
        <f t="shared" si="53"/>
        <v>725969.91999999993</v>
      </c>
      <c r="J41" s="280">
        <f t="shared" si="53"/>
        <v>500481.91000000003</v>
      </c>
      <c r="K41" s="281">
        <f t="shared" si="53"/>
        <v>880350.95000000019</v>
      </c>
      <c r="L41" s="104">
        <f t="shared" si="48"/>
        <v>0.21265485765581069</v>
      </c>
      <c r="N41" s="163"/>
      <c r="O41" s="279">
        <f>SUM(O29:O32)</f>
        <v>24207.769</v>
      </c>
      <c r="P41" s="280">
        <f t="shared" ref="P41:X41" si="54">SUM(P29:P32)</f>
        <v>21437.940000000002</v>
      </c>
      <c r="Q41" s="280">
        <f t="shared" si="54"/>
        <v>23951.557999999997</v>
      </c>
      <c r="R41" s="280">
        <f t="shared" si="54"/>
        <v>31534.954999999998</v>
      </c>
      <c r="S41" s="280">
        <f t="shared" si="54"/>
        <v>33937.219999999994</v>
      </c>
      <c r="T41" s="280">
        <f t="shared" si="54"/>
        <v>34619.826000000001</v>
      </c>
      <c r="U41" s="280">
        <f t="shared" si="54"/>
        <v>30929.791000000001</v>
      </c>
      <c r="V41" s="280">
        <f t="shared" si="54"/>
        <v>39292.244000000006</v>
      </c>
      <c r="W41" s="280">
        <f t="shared" si="54"/>
        <v>39575.47600000001</v>
      </c>
      <c r="X41" s="281">
        <f t="shared" si="54"/>
        <v>51600.590000000011</v>
      </c>
      <c r="Y41" s="104">
        <f t="shared" si="49"/>
        <v>0.31325128694609561</v>
      </c>
      <c r="AA41" s="284">
        <f t="shared" si="51"/>
        <v>0.43740048718726693</v>
      </c>
      <c r="AB41" s="285">
        <f t="shared" si="51"/>
        <v>0.44196347534183056</v>
      </c>
      <c r="AC41" s="285">
        <f t="shared" si="52"/>
        <v>0.51088997259248259</v>
      </c>
      <c r="AD41" s="285">
        <f t="shared" si="52"/>
        <v>0.82935345237835678</v>
      </c>
      <c r="AE41" s="285">
        <f t="shared" si="52"/>
        <v>0.51558731884922715</v>
      </c>
      <c r="AF41" s="285">
        <f t="shared" si="52"/>
        <v>0.48957747667558887</v>
      </c>
      <c r="AG41" s="285">
        <f t="shared" si="52"/>
        <v>0.54520785498057001</v>
      </c>
      <c r="AH41" s="285">
        <f t="shared" si="52"/>
        <v>0.54123790693697083</v>
      </c>
      <c r="AI41" s="285">
        <f t="shared" si="52"/>
        <v>0.79074738185841742</v>
      </c>
      <c r="AJ41" s="182">
        <f t="shared" si="47"/>
        <v>0.58613658564235094</v>
      </c>
      <c r="AK41" s="104">
        <f t="shared" si="50"/>
        <v>8.2955532363716597E-2</v>
      </c>
      <c r="AM41" s="164"/>
      <c r="AN41" s="164"/>
    </row>
    <row r="42" spans="1:40" ht="20.100000000000001" customHeight="1" x14ac:dyDescent="0.25">
      <c r="A42" s="178" t="s">
        <v>90</v>
      </c>
      <c r="B42" s="25">
        <f>SUM(B29:B31)</f>
        <v>383486.16999999993</v>
      </c>
      <c r="C42" s="256">
        <f>SUM(C29:C31)</f>
        <v>359736.73</v>
      </c>
      <c r="D42" s="256">
        <f>SUM(D29:D31)</f>
        <v>337710.40999999992</v>
      </c>
      <c r="E42" s="256">
        <f t="shared" ref="E42:I42" si="55">SUM(E29:E31)</f>
        <v>269354.83</v>
      </c>
      <c r="F42" s="256">
        <f t="shared" si="55"/>
        <v>518885.16000000003</v>
      </c>
      <c r="G42" s="256">
        <f t="shared" si="55"/>
        <v>534367.81999999983</v>
      </c>
      <c r="H42" s="256">
        <f t="shared" si="55"/>
        <v>446495.15</v>
      </c>
      <c r="I42" s="256">
        <f t="shared" si="55"/>
        <v>530104.43999999994</v>
      </c>
      <c r="J42" s="256">
        <f t="shared" ref="J42" si="56">SUM(J29:J31)</f>
        <v>349665.38999999996</v>
      </c>
      <c r="K42" s="3">
        <f>IF(K31="","",SUM(K29:K31))</f>
        <v>652268.83000000019</v>
      </c>
      <c r="L42" s="104">
        <f t="shared" si="48"/>
        <v>0.23045343668504314</v>
      </c>
      <c r="N42" s="162" t="s">
        <v>90</v>
      </c>
      <c r="O42" s="25">
        <f>SUM(O29:O31)</f>
        <v>17209.863000000001</v>
      </c>
      <c r="P42" s="256">
        <f>SUM(P29:P31)</f>
        <v>15796.161</v>
      </c>
      <c r="Q42" s="256">
        <f>SUM(Q29:Q31)</f>
        <v>16995.894999999997</v>
      </c>
      <c r="R42" s="256">
        <f t="shared" ref="R42:V42" si="57">SUM(R29:R31)</f>
        <v>22740.453000000001</v>
      </c>
      <c r="S42" s="256">
        <f t="shared" si="57"/>
        <v>26284.577999999994</v>
      </c>
      <c r="T42" s="256">
        <f t="shared" si="57"/>
        <v>26114.18</v>
      </c>
      <c r="U42" s="256">
        <f t="shared" si="57"/>
        <v>24267.392</v>
      </c>
      <c r="V42" s="256">
        <f t="shared" si="57"/>
        <v>28921.351000000002</v>
      </c>
      <c r="W42" s="256">
        <f t="shared" ref="W42" si="58">SUM(W29:W31)</f>
        <v>28338.843000000008</v>
      </c>
      <c r="X42" s="3">
        <f>IF(X31="","",SUM(X29:X31))</f>
        <v>39049.843000000015</v>
      </c>
      <c r="Y42" s="104">
        <f t="shared" si="49"/>
        <v>0.35020812132877238</v>
      </c>
      <c r="AA42" s="181">
        <f t="shared" si="51"/>
        <v>0.44877401967325198</v>
      </c>
      <c r="AB42" s="258">
        <f t="shared" si="51"/>
        <v>0.43910336873301764</v>
      </c>
      <c r="AC42" s="258">
        <f t="shared" ref="AC42:AI44" si="59">(Q42/D42)*10</f>
        <v>0.50326831796508742</v>
      </c>
      <c r="AD42" s="258">
        <f t="shared" si="59"/>
        <v>0.84425636622146327</v>
      </c>
      <c r="AE42" s="258">
        <f t="shared" si="59"/>
        <v>0.50655867668290977</v>
      </c>
      <c r="AF42" s="258">
        <f t="shared" si="59"/>
        <v>0.48869297556129054</v>
      </c>
      <c r="AG42" s="258">
        <f t="shared" si="59"/>
        <v>0.54350852411274786</v>
      </c>
      <c r="AH42" s="258">
        <f t="shared" si="59"/>
        <v>0.54557835810618771</v>
      </c>
      <c r="AI42" s="258">
        <f t="shared" si="59"/>
        <v>0.81045604770892565</v>
      </c>
      <c r="AJ42" s="342">
        <f t="shared" si="47"/>
        <v>0.59867712826320407</v>
      </c>
      <c r="AK42" s="104">
        <f t="shared" si="50"/>
        <v>9.7325653351303887E-2</v>
      </c>
      <c r="AM42" s="164"/>
      <c r="AN42" s="164"/>
    </row>
    <row r="43" spans="1:40" ht="20.100000000000001" customHeight="1" x14ac:dyDescent="0.25">
      <c r="A43" s="178" t="s">
        <v>91</v>
      </c>
      <c r="B43" s="25">
        <f>SUM(B32:B34)</f>
        <v>448543.28</v>
      </c>
      <c r="C43" s="256">
        <f>SUM(C32:C34)</f>
        <v>360372.79999999993</v>
      </c>
      <c r="D43" s="256">
        <f>SUM(D32:D34)</f>
        <v>357222.51</v>
      </c>
      <c r="E43" s="256">
        <f t="shared" ref="E43:I43" si="60">SUM(E32:E34)</f>
        <v>409796.7099999999</v>
      </c>
      <c r="F43" s="256">
        <f t="shared" si="60"/>
        <v>510240.19999999995</v>
      </c>
      <c r="G43" s="256">
        <f t="shared" si="60"/>
        <v>581930.29000000015</v>
      </c>
      <c r="H43" s="256">
        <f t="shared" si="60"/>
        <v>437395.03</v>
      </c>
      <c r="I43" s="256">
        <f t="shared" si="60"/>
        <v>651460.00999999989</v>
      </c>
      <c r="J43" s="256">
        <f t="shared" ref="J43" si="61">SUM(J32:J34)</f>
        <v>444791.4800000001</v>
      </c>
      <c r="K43" s="3" t="str">
        <f>IF(K34="","",SUM(K32:K34))</f>
        <v/>
      </c>
      <c r="L43" s="92" t="str">
        <f t="shared" si="48"/>
        <v/>
      </c>
      <c r="N43" s="163" t="s">
        <v>91</v>
      </c>
      <c r="O43" s="25">
        <f>SUM(O32:O34)</f>
        <v>20649.732000000004</v>
      </c>
      <c r="P43" s="256">
        <f>SUM(P32:P34)</f>
        <v>16807.051000000003</v>
      </c>
      <c r="Q43" s="256">
        <f>SUM(Q32:Q34)</f>
        <v>19988.995000000003</v>
      </c>
      <c r="R43" s="256">
        <f t="shared" ref="R43:V43" si="62">SUM(R32:R34)</f>
        <v>32307.84499999999</v>
      </c>
      <c r="S43" s="256">
        <f t="shared" si="62"/>
        <v>26348.47</v>
      </c>
      <c r="T43" s="256">
        <f t="shared" si="62"/>
        <v>29735.684000000008</v>
      </c>
      <c r="U43" s="256">
        <f t="shared" si="62"/>
        <v>25013.658999999996</v>
      </c>
      <c r="V43" s="256">
        <f t="shared" si="62"/>
        <v>35963.210000000006</v>
      </c>
      <c r="W43" s="256">
        <f t="shared" ref="W43" si="63">SUM(W32:W34)</f>
        <v>36213.162000000011</v>
      </c>
      <c r="X43" s="3" t="str">
        <f>IF(X34="","",SUM(X32:X34))</f>
        <v/>
      </c>
      <c r="Y43" s="92" t="str">
        <f t="shared" si="49"/>
        <v/>
      </c>
      <c r="AA43" s="183">
        <f t="shared" si="51"/>
        <v>0.46037323310250017</v>
      </c>
      <c r="AB43" s="259">
        <f t="shared" si="51"/>
        <v>0.46637956582738782</v>
      </c>
      <c r="AC43" s="259">
        <f t="shared" si="59"/>
        <v>0.55956706087754671</v>
      </c>
      <c r="AD43" s="259">
        <f t="shared" si="59"/>
        <v>0.78838712492347729</v>
      </c>
      <c r="AE43" s="259">
        <f t="shared" si="59"/>
        <v>0.51639345547450011</v>
      </c>
      <c r="AF43" s="259">
        <f t="shared" si="59"/>
        <v>0.51098360939417675</v>
      </c>
      <c r="AG43" s="259">
        <f t="shared" si="59"/>
        <v>0.57187798864564132</v>
      </c>
      <c r="AH43" s="259">
        <f t="shared" si="59"/>
        <v>0.55204017818376927</v>
      </c>
      <c r="AI43" s="259">
        <f t="shared" si="59"/>
        <v>0.81416042411603762</v>
      </c>
      <c r="AJ43" s="341" t="str">
        <f t="shared" si="47"/>
        <v/>
      </c>
      <c r="AK43" s="92" t="str">
        <f t="shared" si="50"/>
        <v/>
      </c>
      <c r="AM43" s="164"/>
      <c r="AN43" s="164"/>
    </row>
    <row r="44" spans="1:40" ht="20.100000000000001" customHeight="1" x14ac:dyDescent="0.25">
      <c r="A44" s="178" t="s">
        <v>92</v>
      </c>
      <c r="B44" s="25">
        <f>SUM(B35:B37)</f>
        <v>510343.31999999995</v>
      </c>
      <c r="C44" s="256">
        <f>SUM(C35:C37)</f>
        <v>488016.22999999986</v>
      </c>
      <c r="D44" s="256">
        <f>SUM(D35:D37)</f>
        <v>317431.6399999999</v>
      </c>
      <c r="E44" s="256">
        <f t="shared" ref="E44:I44" si="64">SUM(E35:E37)</f>
        <v>430814.19999999995</v>
      </c>
      <c r="F44" s="256">
        <f t="shared" si="64"/>
        <v>682291.91</v>
      </c>
      <c r="G44" s="256">
        <f t="shared" si="64"/>
        <v>625733.66999999993</v>
      </c>
      <c r="H44" s="256">
        <f t="shared" si="64"/>
        <v>458250.33999999968</v>
      </c>
      <c r="I44" s="256">
        <f t="shared" si="64"/>
        <v>516089.50999999983</v>
      </c>
      <c r="J44" s="256">
        <f t="shared" ref="J44" si="65">SUM(J35:J37)</f>
        <v>507205.52</v>
      </c>
      <c r="K44" s="3" t="str">
        <f>IF(K37="","",SUM(K35:K37))</f>
        <v/>
      </c>
      <c r="L44" s="92" t="str">
        <f t="shared" si="48"/>
        <v/>
      </c>
      <c r="N44" s="163" t="s">
        <v>92</v>
      </c>
      <c r="O44" s="25">
        <f>SUM(O35:O37)</f>
        <v>24758.867999999999</v>
      </c>
      <c r="P44" s="256">
        <f>SUM(P35:P37)</f>
        <v>23547.119999999995</v>
      </c>
      <c r="Q44" s="256">
        <f>SUM(Q35:Q37)</f>
        <v>22716.569999999996</v>
      </c>
      <c r="R44" s="256">
        <f t="shared" ref="R44:V44" si="66">SUM(R35:R37)</f>
        <v>32207.47700000001</v>
      </c>
      <c r="S44" s="256">
        <f t="shared" si="66"/>
        <v>33482.723000000005</v>
      </c>
      <c r="T44" s="256">
        <f t="shared" si="66"/>
        <v>31539.239999999998</v>
      </c>
      <c r="U44" s="256">
        <f t="shared" si="66"/>
        <v>26992.701000000008</v>
      </c>
      <c r="V44" s="256">
        <f t="shared" si="66"/>
        <v>32400.945000000014</v>
      </c>
      <c r="W44" s="256">
        <f t="shared" ref="W44" si="67">SUM(W35:W37)</f>
        <v>41826.652000000002</v>
      </c>
      <c r="X44" s="3" t="str">
        <f>IF(X37="","",SUM(X35:X37))</f>
        <v/>
      </c>
      <c r="Y44" s="92" t="str">
        <f t="shared" si="49"/>
        <v/>
      </c>
      <c r="AA44" s="183">
        <f t="shared" si="51"/>
        <v>0.48514141421504259</v>
      </c>
      <c r="AB44" s="259">
        <f t="shared" si="51"/>
        <v>0.48250690351015585</v>
      </c>
      <c r="AC44" s="259">
        <f t="shared" si="59"/>
        <v>0.71563660131674345</v>
      </c>
      <c r="AD44" s="259">
        <f t="shared" si="59"/>
        <v>0.74759552958096576</v>
      </c>
      <c r="AE44" s="259">
        <f t="shared" si="59"/>
        <v>0.49073897124179594</v>
      </c>
      <c r="AF44" s="259">
        <f t="shared" si="59"/>
        <v>0.50403616605767754</v>
      </c>
      <c r="AG44" s="259">
        <f t="shared" si="59"/>
        <v>0.58903831909868365</v>
      </c>
      <c r="AH44" s="259">
        <f t="shared" si="59"/>
        <v>0.62781638402222173</v>
      </c>
      <c r="AI44" s="259">
        <f t="shared" si="59"/>
        <v>0.82464899041319584</v>
      </c>
      <c r="AJ44" s="341" t="str">
        <f t="shared" si="47"/>
        <v/>
      </c>
      <c r="AK44" s="92" t="str">
        <f t="shared" si="50"/>
        <v/>
      </c>
      <c r="AM44" s="164"/>
      <c r="AN44" s="164"/>
    </row>
    <row r="45" spans="1:40" ht="20.100000000000001" customHeight="1" thickBot="1" x14ac:dyDescent="0.3">
      <c r="A45" s="179" t="s">
        <v>93</v>
      </c>
      <c r="B45" s="28">
        <f>SUM(B38:B40)</f>
        <v>471146.59</v>
      </c>
      <c r="C45" s="257">
        <f>SUM(C38:C40)</f>
        <v>425388.7</v>
      </c>
      <c r="D45" s="257">
        <f>IF(D40="","",SUM(D38:D40))</f>
        <v>280686.82</v>
      </c>
      <c r="E45" s="257">
        <f t="shared" ref="E45:K45" si="68">IF(E40="","",SUM(E38:E40))</f>
        <v>486327.5499999997</v>
      </c>
      <c r="F45" s="257">
        <f t="shared" si="68"/>
        <v>616193.31000000029</v>
      </c>
      <c r="G45" s="257">
        <f t="shared" si="68"/>
        <v>416040.10999999987</v>
      </c>
      <c r="H45" s="257">
        <f t="shared" si="68"/>
        <v>460019.91999999993</v>
      </c>
      <c r="I45" s="257">
        <f t="shared" si="68"/>
        <v>456723.05999999982</v>
      </c>
      <c r="J45" s="257">
        <f t="shared" ref="J45" si="69">IF(J40="","",SUM(J38:J40))</f>
        <v>689223.25000000035</v>
      </c>
      <c r="K45" s="180" t="str">
        <f t="shared" si="68"/>
        <v/>
      </c>
      <c r="L45" s="95" t="str">
        <f t="shared" si="48"/>
        <v/>
      </c>
      <c r="N45" s="166" t="s">
        <v>93</v>
      </c>
      <c r="O45" s="28">
        <f>SUM(O38:O40)</f>
        <v>25975.465999999993</v>
      </c>
      <c r="P45" s="257">
        <f>SUM(P38:P40)</f>
        <v>24593.887999999999</v>
      </c>
      <c r="Q45" s="257">
        <f>IF(Q40="","",SUM(Q38:Q40))</f>
        <v>25647.103000000003</v>
      </c>
      <c r="R45" s="257">
        <f t="shared" ref="R45:X45" si="70">IF(R40="","",SUM(R38:R40))</f>
        <v>34113.160000000003</v>
      </c>
      <c r="S45" s="257">
        <f t="shared" si="70"/>
        <v>38028.200000000004</v>
      </c>
      <c r="T45" s="257">
        <f t="shared" si="70"/>
        <v>28182.603000000003</v>
      </c>
      <c r="U45" s="257">
        <f t="shared" si="70"/>
        <v>32795.233999999997</v>
      </c>
      <c r="V45" s="257">
        <f t="shared" si="70"/>
        <v>38893.22</v>
      </c>
      <c r="W45" s="257">
        <f t="shared" ref="W45" si="71">IF(W40="","",SUM(W38:W40))</f>
        <v>49017.213000000003</v>
      </c>
      <c r="X45" s="180" t="str">
        <f t="shared" si="70"/>
        <v/>
      </c>
      <c r="Y45" s="95" t="str">
        <f t="shared" si="49"/>
        <v/>
      </c>
      <c r="AA45" s="184">
        <f t="shared" si="51"/>
        <v>0.5513245039086454</v>
      </c>
      <c r="AB45" s="260">
        <f t="shared" si="51"/>
        <v>0.5781509475921669</v>
      </c>
      <c r="AC45" s="260">
        <f t="shared" ref="AC45:AI45" si="72">IF(Q40="","",(Q45/D45)*10)</f>
        <v>0.91372665805968378</v>
      </c>
      <c r="AD45" s="260">
        <f t="shared" si="72"/>
        <v>0.70144411929778661</v>
      </c>
      <c r="AE45" s="260">
        <f t="shared" si="72"/>
        <v>0.61714723907015456</v>
      </c>
      <c r="AF45" s="260">
        <f t="shared" si="72"/>
        <v>0.67740110442716717</v>
      </c>
      <c r="AG45" s="260">
        <f t="shared" si="72"/>
        <v>0.7129089975060211</v>
      </c>
      <c r="AH45" s="260">
        <f t="shared" si="72"/>
        <v>0.85157119064669118</v>
      </c>
      <c r="AI45" s="260">
        <f t="shared" si="72"/>
        <v>0.71119500103921307</v>
      </c>
      <c r="AJ45" s="343" t="str">
        <f t="shared" si="47"/>
        <v/>
      </c>
      <c r="AK45" s="95" t="str">
        <f t="shared" si="50"/>
        <v/>
      </c>
      <c r="AM45" s="164"/>
      <c r="AN45" s="164"/>
    </row>
    <row r="46" spans="1:40" x14ac:dyDescent="0.25"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AM46" s="164"/>
      <c r="AN46" s="164"/>
    </row>
    <row r="47" spans="1:40" ht="15.75" thickBot="1" x14ac:dyDescent="0.3">
      <c r="L47" s="370" t="s">
        <v>1</v>
      </c>
      <c r="Y47" s="206">
        <v>1000</v>
      </c>
      <c r="AK47" s="206" t="s">
        <v>52</v>
      </c>
      <c r="AM47" s="164"/>
      <c r="AN47" s="164"/>
    </row>
    <row r="48" spans="1:40" ht="20.100000000000001" customHeight="1" x14ac:dyDescent="0.25">
      <c r="A48" s="388" t="s">
        <v>16</v>
      </c>
      <c r="B48" s="390" t="s">
        <v>76</v>
      </c>
      <c r="C48" s="391"/>
      <c r="D48" s="391"/>
      <c r="E48" s="391"/>
      <c r="F48" s="391"/>
      <c r="G48" s="391"/>
      <c r="H48" s="391"/>
      <c r="I48" s="391"/>
      <c r="J48" s="391"/>
      <c r="K48" s="392"/>
      <c r="L48" s="400" t="str">
        <f>L26</f>
        <v>D       2019/2018</v>
      </c>
      <c r="N48" s="395" t="s">
        <v>3</v>
      </c>
      <c r="O48" s="397" t="s">
        <v>76</v>
      </c>
      <c r="P48" s="391"/>
      <c r="Q48" s="391"/>
      <c r="R48" s="391"/>
      <c r="S48" s="391"/>
      <c r="T48" s="391"/>
      <c r="U48" s="391"/>
      <c r="V48" s="391"/>
      <c r="W48" s="391"/>
      <c r="X48" s="392"/>
      <c r="Y48" s="398" t="str">
        <f>L48</f>
        <v>D       2019/2018</v>
      </c>
      <c r="AA48" s="397" t="s">
        <v>76</v>
      </c>
      <c r="AB48" s="391"/>
      <c r="AC48" s="391"/>
      <c r="AD48" s="391"/>
      <c r="AE48" s="391"/>
      <c r="AF48" s="391"/>
      <c r="AG48" s="391"/>
      <c r="AH48" s="391"/>
      <c r="AI48" s="391"/>
      <c r="AJ48" s="392"/>
      <c r="AK48" s="400" t="s">
        <v>134</v>
      </c>
      <c r="AM48" s="164"/>
      <c r="AN48" s="164"/>
    </row>
    <row r="49" spans="1:40" ht="20.100000000000001" customHeight="1" thickBot="1" x14ac:dyDescent="0.3">
      <c r="A49" s="389"/>
      <c r="B49" s="148">
        <v>2010</v>
      </c>
      <c r="C49" s="214">
        <v>2011</v>
      </c>
      <c r="D49" s="214">
        <v>2012</v>
      </c>
      <c r="E49" s="214">
        <v>2013</v>
      </c>
      <c r="F49" s="214">
        <v>2014</v>
      </c>
      <c r="G49" s="214">
        <v>2015</v>
      </c>
      <c r="H49" s="214">
        <v>2016</v>
      </c>
      <c r="I49" s="214">
        <v>2017</v>
      </c>
      <c r="J49" s="214">
        <v>2018</v>
      </c>
      <c r="K49" s="211">
        <v>2019</v>
      </c>
      <c r="L49" s="401"/>
      <c r="N49" s="396"/>
      <c r="O49" s="36">
        <v>2010</v>
      </c>
      <c r="P49" s="214">
        <v>2011</v>
      </c>
      <c r="Q49" s="214">
        <v>2012</v>
      </c>
      <c r="R49" s="214">
        <v>2013</v>
      </c>
      <c r="S49" s="214">
        <v>2014</v>
      </c>
      <c r="T49" s="214">
        <v>2015</v>
      </c>
      <c r="U49" s="214">
        <v>2016</v>
      </c>
      <c r="V49" s="214">
        <v>2017</v>
      </c>
      <c r="W49" s="214">
        <v>2018</v>
      </c>
      <c r="X49" s="211">
        <v>2019</v>
      </c>
      <c r="Y49" s="399"/>
      <c r="AA49" s="36">
        <v>2010</v>
      </c>
      <c r="AB49" s="214">
        <v>2011</v>
      </c>
      <c r="AC49" s="214">
        <v>2012</v>
      </c>
      <c r="AD49" s="214">
        <v>2013</v>
      </c>
      <c r="AE49" s="214">
        <v>2014</v>
      </c>
      <c r="AF49" s="214">
        <v>2015</v>
      </c>
      <c r="AG49" s="214">
        <v>2016</v>
      </c>
      <c r="AH49" s="214">
        <v>2017</v>
      </c>
      <c r="AI49" s="299">
        <v>2018</v>
      </c>
      <c r="AJ49" s="211">
        <v>2019</v>
      </c>
      <c r="AK49" s="401"/>
      <c r="AM49" s="164"/>
      <c r="AN49" s="164"/>
    </row>
    <row r="50" spans="1:40" ht="3" customHeight="1" thickBot="1" x14ac:dyDescent="0.3">
      <c r="A50" s="161" t="s">
        <v>95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205"/>
      <c r="M50" s="8"/>
      <c r="N50" s="161"/>
      <c r="O50" s="186">
        <v>2010</v>
      </c>
      <c r="P50" s="186">
        <v>2011</v>
      </c>
      <c r="Q50" s="186">
        <v>2012</v>
      </c>
      <c r="R50" s="186"/>
      <c r="S50" s="186"/>
      <c r="T50" s="186"/>
      <c r="U50" s="186"/>
      <c r="V50" s="186"/>
      <c r="W50" s="186"/>
      <c r="X50" s="186"/>
      <c r="Y50" s="205"/>
      <c r="Z50" s="8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207"/>
      <c r="AM50" s="164"/>
      <c r="AN50" s="164"/>
    </row>
    <row r="51" spans="1:40" ht="20.100000000000001" customHeight="1" x14ac:dyDescent="0.25">
      <c r="A51" s="177" t="s">
        <v>78</v>
      </c>
      <c r="B51" s="59">
        <v>95.28</v>
      </c>
      <c r="C51" s="255">
        <v>512.16999999999996</v>
      </c>
      <c r="D51" s="255">
        <v>329.39</v>
      </c>
      <c r="E51" s="255">
        <v>1097.1199999999999</v>
      </c>
      <c r="F51" s="255">
        <v>359.98</v>
      </c>
      <c r="G51" s="255">
        <v>186.74000000000004</v>
      </c>
      <c r="H51" s="255">
        <v>103.10999999999999</v>
      </c>
      <c r="I51" s="255">
        <v>197.02</v>
      </c>
      <c r="J51" s="255">
        <v>149.84999999999997</v>
      </c>
      <c r="K51" s="169">
        <v>70.149999999999991</v>
      </c>
      <c r="L51" s="104">
        <f>IF(K51="","",(K51-I51)/I51)</f>
        <v>-0.64394477717998178</v>
      </c>
      <c r="N51" s="163" t="s">
        <v>78</v>
      </c>
      <c r="O51" s="59">
        <v>29.815000000000005</v>
      </c>
      <c r="P51" s="255">
        <v>149.20400000000001</v>
      </c>
      <c r="Q51" s="255">
        <v>122.17799999999998</v>
      </c>
      <c r="R51" s="255">
        <v>109.56100000000001</v>
      </c>
      <c r="S51" s="255">
        <v>97.120999999999995</v>
      </c>
      <c r="T51" s="255">
        <v>99.907999999999987</v>
      </c>
      <c r="U51" s="255">
        <v>68.53</v>
      </c>
      <c r="V51" s="255">
        <v>118.282</v>
      </c>
      <c r="W51" s="255">
        <v>104.797</v>
      </c>
      <c r="X51" s="169">
        <v>234.49399999999997</v>
      </c>
      <c r="Y51" s="104">
        <f>IF(X51="","",(X51-V51)/V51)</f>
        <v>0.98249945046583576</v>
      </c>
      <c r="AA51" s="181">
        <f t="shared" ref="AA51:AA60" si="73">(O51/B51)*10</f>
        <v>3.1291981528127626</v>
      </c>
      <c r="AB51" s="258">
        <f t="shared" ref="AB51:AB60" si="74">(P51/C51)*10</f>
        <v>2.9131733604076775</v>
      </c>
      <c r="AC51" s="258">
        <f t="shared" ref="AC51:AC60" si="75">(Q51/D51)*10</f>
        <v>3.7092200734691394</v>
      </c>
      <c r="AD51" s="258">
        <f t="shared" ref="AD51:AD60" si="76">(R51/E51)*10</f>
        <v>0.99862366924310941</v>
      </c>
      <c r="AE51" s="258">
        <f t="shared" ref="AE51:AE60" si="77">(S51/F51)*10</f>
        <v>2.6979554419689982</v>
      </c>
      <c r="AF51" s="258">
        <f t="shared" ref="AF51:AF60" si="78">(T51/G51)*10</f>
        <v>5.3501124558209252</v>
      </c>
      <c r="AG51" s="258">
        <f t="shared" ref="AG51:AG60" si="79">(U51/H51)*10</f>
        <v>6.6463000678886637</v>
      </c>
      <c r="AH51" s="258">
        <f t="shared" ref="AH51:AJ60" si="80">(V51/I51)*10</f>
        <v>6.0035529387879389</v>
      </c>
      <c r="AI51" s="258">
        <f t="shared" si="80"/>
        <v>6.9934601267934617</v>
      </c>
      <c r="AJ51" s="258">
        <f t="shared" si="80"/>
        <v>33.427512473271562</v>
      </c>
      <c r="AK51" s="104">
        <f>IF(AJ51="","",(AJ51-AH51)/AH51)</f>
        <v>4.5679549783432511</v>
      </c>
      <c r="AM51" s="164"/>
      <c r="AN51" s="164"/>
    </row>
    <row r="52" spans="1:40" ht="20.100000000000001" customHeight="1" x14ac:dyDescent="0.25">
      <c r="A52" s="178" t="s">
        <v>79</v>
      </c>
      <c r="B52" s="25">
        <v>321.11</v>
      </c>
      <c r="C52" s="256">
        <v>100.60000000000001</v>
      </c>
      <c r="D52" s="256">
        <v>100.41000000000001</v>
      </c>
      <c r="E52" s="256">
        <v>382.40000000000003</v>
      </c>
      <c r="F52" s="256">
        <v>109.25</v>
      </c>
      <c r="G52" s="256">
        <v>49.88</v>
      </c>
      <c r="H52" s="256">
        <v>109.05999999999999</v>
      </c>
      <c r="I52" s="256">
        <v>459.19</v>
      </c>
      <c r="J52" s="256">
        <v>210.03000000000003</v>
      </c>
      <c r="K52" s="3">
        <v>217.20000000000002</v>
      </c>
      <c r="L52" s="92">
        <f t="shared" ref="L52:L67" si="81">IF(K52="","",(K52-I52)/I52)</f>
        <v>-0.52699318364946968</v>
      </c>
      <c r="N52" s="163" t="s">
        <v>79</v>
      </c>
      <c r="O52" s="25">
        <v>106.98100000000001</v>
      </c>
      <c r="P52" s="256">
        <v>32.087000000000003</v>
      </c>
      <c r="Q52" s="256">
        <v>68.099000000000004</v>
      </c>
      <c r="R52" s="256">
        <v>95.572999999999993</v>
      </c>
      <c r="S52" s="256">
        <v>79.214999999999989</v>
      </c>
      <c r="T52" s="256">
        <v>14.875999999999999</v>
      </c>
      <c r="U52" s="256">
        <v>102.047</v>
      </c>
      <c r="V52" s="256">
        <v>223.39400000000003</v>
      </c>
      <c r="W52" s="256">
        <v>153.98099999999999</v>
      </c>
      <c r="X52" s="3">
        <v>117.78500000000003</v>
      </c>
      <c r="Y52" s="92">
        <f t="shared" ref="Y52:Y67" si="82">IF(X52="","",(X52-V52)/V52)</f>
        <v>-0.4727477013706724</v>
      </c>
      <c r="AA52" s="183">
        <f t="shared" si="73"/>
        <v>3.3315997633209804</v>
      </c>
      <c r="AB52" s="259">
        <f t="shared" si="74"/>
        <v>3.1895626242544735</v>
      </c>
      <c r="AC52" s="259">
        <f t="shared" si="75"/>
        <v>6.7820934169903389</v>
      </c>
      <c r="AD52" s="259">
        <f t="shared" si="76"/>
        <v>2.4992939330543926</v>
      </c>
      <c r="AE52" s="259">
        <f t="shared" si="77"/>
        <v>7.2508009153318067</v>
      </c>
      <c r="AF52" s="259">
        <f t="shared" si="78"/>
        <v>2.9823576583801121</v>
      </c>
      <c r="AG52" s="259">
        <f t="shared" si="79"/>
        <v>9.3569594718503577</v>
      </c>
      <c r="AH52" s="259">
        <f t="shared" si="80"/>
        <v>4.8649578605805885</v>
      </c>
      <c r="AI52" s="259">
        <f t="shared" si="80"/>
        <v>7.3313812312526769</v>
      </c>
      <c r="AJ52" s="259">
        <f t="shared" ref="AJ52:AJ53" si="83">(X52/K52)*10</f>
        <v>5.4228821362799273</v>
      </c>
      <c r="AK52" s="92">
        <f t="shared" ref="AK52:AK53" si="84">IF(AJ52="","",(AJ52-AH52)/AH52)</f>
        <v>0.11468224220810734</v>
      </c>
      <c r="AM52" s="164"/>
      <c r="AN52" s="164"/>
    </row>
    <row r="53" spans="1:40" ht="20.100000000000001" customHeight="1" x14ac:dyDescent="0.25">
      <c r="A53" s="178" t="s">
        <v>80</v>
      </c>
      <c r="B53" s="25">
        <v>94.44</v>
      </c>
      <c r="C53" s="256">
        <v>412.02000000000004</v>
      </c>
      <c r="D53" s="256">
        <v>20.839999999999996</v>
      </c>
      <c r="E53" s="256">
        <v>99.119999999999976</v>
      </c>
      <c r="F53" s="256">
        <v>153.96</v>
      </c>
      <c r="G53" s="256">
        <v>19.999999999999996</v>
      </c>
      <c r="H53" s="256">
        <v>65.94</v>
      </c>
      <c r="I53" s="256">
        <v>25.840000000000003</v>
      </c>
      <c r="J53" s="256">
        <v>3.52</v>
      </c>
      <c r="K53" s="3">
        <v>37.489999999999995</v>
      </c>
      <c r="L53" s="92">
        <f t="shared" si="81"/>
        <v>0.45085139318885409</v>
      </c>
      <c r="N53" s="163" t="s">
        <v>80</v>
      </c>
      <c r="O53" s="25">
        <v>39.945</v>
      </c>
      <c r="P53" s="256">
        <v>210.15600000000001</v>
      </c>
      <c r="Q53" s="256">
        <v>21.706999999999997</v>
      </c>
      <c r="R53" s="256">
        <v>27.781999999999996</v>
      </c>
      <c r="S53" s="256">
        <v>90.24</v>
      </c>
      <c r="T53" s="256">
        <v>14.796000000000001</v>
      </c>
      <c r="U53" s="256">
        <v>59.37299999999999</v>
      </c>
      <c r="V53" s="256">
        <v>51.395000000000003</v>
      </c>
      <c r="W53" s="256">
        <v>48.672999999999995</v>
      </c>
      <c r="X53" s="3">
        <v>73.152999999999977</v>
      </c>
      <c r="Y53" s="92">
        <f t="shared" si="82"/>
        <v>0.42334857476408161</v>
      </c>
      <c r="AA53" s="183">
        <f t="shared" si="73"/>
        <v>4.2296696315120714</v>
      </c>
      <c r="AB53" s="259">
        <f t="shared" si="74"/>
        <v>5.1006261831949908</v>
      </c>
      <c r="AC53" s="259">
        <f t="shared" si="75"/>
        <v>10.416026871401151</v>
      </c>
      <c r="AD53" s="259">
        <f t="shared" si="76"/>
        <v>2.8028652138821637</v>
      </c>
      <c r="AE53" s="259">
        <f t="shared" si="77"/>
        <v>5.8612626656274349</v>
      </c>
      <c r="AF53" s="259">
        <f t="shared" si="78"/>
        <v>7.3980000000000024</v>
      </c>
      <c r="AG53" s="259">
        <f t="shared" si="79"/>
        <v>9.0040946314831647</v>
      </c>
      <c r="AH53" s="259">
        <f t="shared" si="80"/>
        <v>19.889705882352938</v>
      </c>
      <c r="AI53" s="259">
        <f t="shared" si="80"/>
        <v>138.27556818181816</v>
      </c>
      <c r="AJ53" s="259">
        <f t="shared" si="83"/>
        <v>19.512670045345423</v>
      </c>
      <c r="AK53" s="92">
        <f t="shared" si="84"/>
        <v>-1.8956330437346416E-2</v>
      </c>
      <c r="AM53" s="164"/>
      <c r="AN53" s="164"/>
    </row>
    <row r="54" spans="1:40" ht="20.100000000000001" customHeight="1" x14ac:dyDescent="0.25">
      <c r="A54" s="178" t="s">
        <v>81</v>
      </c>
      <c r="B54" s="25">
        <v>449.70000000000005</v>
      </c>
      <c r="C54" s="256">
        <v>201.03000000000003</v>
      </c>
      <c r="D54" s="256">
        <v>32.190000000000005</v>
      </c>
      <c r="E54" s="256">
        <v>433.89999999999986</v>
      </c>
      <c r="F54" s="256">
        <v>116.07000000000001</v>
      </c>
      <c r="G54" s="256">
        <v>102.54</v>
      </c>
      <c r="H54" s="256">
        <v>105.56000000000002</v>
      </c>
      <c r="I54" s="256">
        <v>10.379999999999999</v>
      </c>
      <c r="J54" s="256">
        <v>20.220000000000002</v>
      </c>
      <c r="K54" s="3">
        <v>269.05999999999989</v>
      </c>
      <c r="L54" s="92">
        <f t="shared" si="81"/>
        <v>24.921001926782267</v>
      </c>
      <c r="N54" s="163" t="s">
        <v>81</v>
      </c>
      <c r="O54" s="25">
        <v>85.614000000000019</v>
      </c>
      <c r="P54" s="256">
        <v>92.996999999999986</v>
      </c>
      <c r="Q54" s="256">
        <v>30.552</v>
      </c>
      <c r="R54" s="256">
        <v>154.78400000000005</v>
      </c>
      <c r="S54" s="256">
        <v>82.786999999999978</v>
      </c>
      <c r="T54" s="256">
        <v>74.756</v>
      </c>
      <c r="U54" s="256">
        <v>80.057000000000002</v>
      </c>
      <c r="V54" s="256">
        <v>55.018000000000008</v>
      </c>
      <c r="W54" s="256">
        <v>24.622999999999998</v>
      </c>
      <c r="X54" s="3">
        <v>122.39999999999998</v>
      </c>
      <c r="Y54" s="92">
        <f t="shared" si="82"/>
        <v>1.2247264531607831</v>
      </c>
      <c r="AA54" s="183">
        <f t="shared" si="73"/>
        <v>1.9038025350233492</v>
      </c>
      <c r="AB54" s="259">
        <f t="shared" si="74"/>
        <v>4.6260259662736889</v>
      </c>
      <c r="AC54" s="259">
        <f t="shared" si="75"/>
        <v>9.4911463187325236</v>
      </c>
      <c r="AD54" s="259">
        <f t="shared" si="76"/>
        <v>3.5672735653376373</v>
      </c>
      <c r="AE54" s="259">
        <f t="shared" si="77"/>
        <v>7.1325062462307205</v>
      </c>
      <c r="AF54" s="259">
        <f t="shared" si="78"/>
        <v>7.2904232494636236</v>
      </c>
      <c r="AG54" s="259">
        <f t="shared" si="79"/>
        <v>7.5840280409245917</v>
      </c>
      <c r="AH54" s="259">
        <f t="shared" si="80"/>
        <v>53.003853564547221</v>
      </c>
      <c r="AI54" s="259">
        <f t="shared" si="80"/>
        <v>12.177546983184964</v>
      </c>
      <c r="AJ54" s="259"/>
      <c r="AK54" s="92" t="str">
        <f t="shared" ref="AK54:AK67" si="85">IF(AJ54="","",(AJ54-AH54)/AH54)</f>
        <v/>
      </c>
      <c r="AM54" s="164"/>
      <c r="AN54" s="164"/>
    </row>
    <row r="55" spans="1:40" ht="20.100000000000001" customHeight="1" x14ac:dyDescent="0.25">
      <c r="A55" s="178" t="s">
        <v>82</v>
      </c>
      <c r="B55" s="25">
        <v>115.13000000000001</v>
      </c>
      <c r="C55" s="256">
        <v>87.89</v>
      </c>
      <c r="D55" s="256">
        <v>385.15999999999991</v>
      </c>
      <c r="E55" s="256">
        <v>4.24</v>
      </c>
      <c r="F55" s="256">
        <v>1094.3</v>
      </c>
      <c r="G55" s="256">
        <v>355.73999999999995</v>
      </c>
      <c r="H55" s="256">
        <v>257.62</v>
      </c>
      <c r="I55" s="256">
        <v>23.620000000000005</v>
      </c>
      <c r="J55" s="256">
        <v>291.11999999999995</v>
      </c>
      <c r="K55" s="3"/>
      <c r="L55" s="92" t="str">
        <f t="shared" si="81"/>
        <v/>
      </c>
      <c r="N55" s="163" t="s">
        <v>82</v>
      </c>
      <c r="O55" s="25">
        <v>36.316000000000003</v>
      </c>
      <c r="P55" s="256">
        <v>16.928000000000001</v>
      </c>
      <c r="Q55" s="256">
        <v>146.25000000000003</v>
      </c>
      <c r="R55" s="256">
        <v>10.174000000000001</v>
      </c>
      <c r="S55" s="256">
        <v>189.64499999999995</v>
      </c>
      <c r="T55" s="256">
        <v>141.92499999999998</v>
      </c>
      <c r="U55" s="256">
        <v>147.154</v>
      </c>
      <c r="V55" s="256">
        <v>82.36399999999999</v>
      </c>
      <c r="W55" s="256">
        <v>196.86600000000001</v>
      </c>
      <c r="X55" s="3"/>
      <c r="Y55" s="92" t="str">
        <f t="shared" si="82"/>
        <v/>
      </c>
      <c r="AA55" s="183">
        <f t="shared" si="73"/>
        <v>3.1543472596195605</v>
      </c>
      <c r="AB55" s="259">
        <f t="shared" si="74"/>
        <v>1.9260439185345319</v>
      </c>
      <c r="AC55" s="259">
        <f t="shared" si="75"/>
        <v>3.7971232734448042</v>
      </c>
      <c r="AD55" s="259">
        <f t="shared" si="76"/>
        <v>23.995283018867926</v>
      </c>
      <c r="AE55" s="259">
        <f t="shared" si="77"/>
        <v>1.7330256785159459</v>
      </c>
      <c r="AF55" s="259">
        <f t="shared" si="78"/>
        <v>3.9895710350255804</v>
      </c>
      <c r="AG55" s="259">
        <f t="shared" si="79"/>
        <v>5.7120565173511375</v>
      </c>
      <c r="AH55" s="259">
        <f t="shared" si="80"/>
        <v>34.870448772226915</v>
      </c>
      <c r="AI55" s="259">
        <f t="shared" si="80"/>
        <v>6.7623660346248986</v>
      </c>
      <c r="AJ55" s="259"/>
      <c r="AK55" s="92" t="str">
        <f t="shared" si="85"/>
        <v/>
      </c>
      <c r="AM55" s="164"/>
      <c r="AN55" s="164"/>
    </row>
    <row r="56" spans="1:40" ht="20.100000000000001" customHeight="1" x14ac:dyDescent="0.25">
      <c r="A56" s="178" t="s">
        <v>83</v>
      </c>
      <c r="B56" s="25">
        <v>87.69</v>
      </c>
      <c r="C56" s="256">
        <v>193.86</v>
      </c>
      <c r="D56" s="256">
        <v>760.19999999999993</v>
      </c>
      <c r="E56" s="256">
        <v>201.37000000000003</v>
      </c>
      <c r="F56" s="256">
        <v>0.83</v>
      </c>
      <c r="G56" s="256">
        <v>312.90000000000003</v>
      </c>
      <c r="H56" s="256">
        <v>805.90999999999985</v>
      </c>
      <c r="I56" s="256">
        <v>97.779999999999973</v>
      </c>
      <c r="J56" s="256">
        <v>379.49000000000007</v>
      </c>
      <c r="K56" s="3"/>
      <c r="L56" s="92" t="str">
        <f t="shared" si="81"/>
        <v/>
      </c>
      <c r="N56" s="163" t="s">
        <v>83</v>
      </c>
      <c r="O56" s="25">
        <v>50.512</v>
      </c>
      <c r="P56" s="256">
        <v>76.984999999999985</v>
      </c>
      <c r="Q56" s="256">
        <v>140.74100000000001</v>
      </c>
      <c r="R56" s="256">
        <v>108.19399999999999</v>
      </c>
      <c r="S56" s="256">
        <v>2.327</v>
      </c>
      <c r="T56" s="256">
        <v>108.241</v>
      </c>
      <c r="U56" s="256">
        <v>89.242999999999995</v>
      </c>
      <c r="V56" s="256">
        <v>81.237000000000023</v>
      </c>
      <c r="W56" s="256">
        <v>251.595</v>
      </c>
      <c r="X56" s="3"/>
      <c r="Y56" s="92" t="str">
        <f t="shared" si="82"/>
        <v/>
      </c>
      <c r="AA56" s="183">
        <f t="shared" si="73"/>
        <v>5.7602919375071266</v>
      </c>
      <c r="AB56" s="259">
        <f t="shared" si="74"/>
        <v>3.9711647580728346</v>
      </c>
      <c r="AC56" s="259">
        <f t="shared" si="75"/>
        <v>1.8513680610365695</v>
      </c>
      <c r="AD56" s="259">
        <f t="shared" si="76"/>
        <v>5.3728956646968253</v>
      </c>
      <c r="AE56" s="259">
        <f t="shared" si="77"/>
        <v>28.036144578313255</v>
      </c>
      <c r="AF56" s="259">
        <f t="shared" si="78"/>
        <v>3.4592841163310957</v>
      </c>
      <c r="AG56" s="259">
        <f t="shared" si="79"/>
        <v>1.1073569008946409</v>
      </c>
      <c r="AH56" s="259">
        <f t="shared" si="80"/>
        <v>8.3081407240744571</v>
      </c>
      <c r="AI56" s="259">
        <f t="shared" si="80"/>
        <v>6.629818967561727</v>
      </c>
      <c r="AJ56" s="259"/>
      <c r="AK56" s="92" t="str">
        <f t="shared" si="85"/>
        <v/>
      </c>
      <c r="AM56" s="164"/>
      <c r="AN56" s="164"/>
    </row>
    <row r="57" spans="1:40" ht="20.100000000000001" customHeight="1" x14ac:dyDescent="0.25">
      <c r="A57" s="178" t="s">
        <v>84</v>
      </c>
      <c r="B57" s="25">
        <v>303.20000000000005</v>
      </c>
      <c r="C57" s="256">
        <v>239.99999999999997</v>
      </c>
      <c r="D57" s="256">
        <v>243.11000000000004</v>
      </c>
      <c r="E57" s="256">
        <v>240.37</v>
      </c>
      <c r="F57" s="256">
        <v>134.97000000000006</v>
      </c>
      <c r="G57" s="256">
        <v>337.20000000000005</v>
      </c>
      <c r="H57" s="256">
        <v>84.99</v>
      </c>
      <c r="I57" s="256">
        <v>171.96000000000004</v>
      </c>
      <c r="J57" s="256">
        <v>42.180000000000014</v>
      </c>
      <c r="K57" s="3"/>
      <c r="L57" s="92" t="str">
        <f t="shared" si="81"/>
        <v/>
      </c>
      <c r="N57" s="163" t="s">
        <v>84</v>
      </c>
      <c r="O57" s="25">
        <v>101.88200000000002</v>
      </c>
      <c r="P57" s="256">
        <v>208.25</v>
      </c>
      <c r="Q57" s="256">
        <v>120.58900000000001</v>
      </c>
      <c r="R57" s="256">
        <v>63.236000000000004</v>
      </c>
      <c r="S57" s="256">
        <v>133.27200000000002</v>
      </c>
      <c r="T57" s="256">
        <v>88.903999999999996</v>
      </c>
      <c r="U57" s="256">
        <v>66.512999999999991</v>
      </c>
      <c r="V57" s="256">
        <v>161.839</v>
      </c>
      <c r="W57" s="256">
        <v>69.401999999999987</v>
      </c>
      <c r="X57" s="3"/>
      <c r="Y57" s="92" t="str">
        <f t="shared" si="82"/>
        <v/>
      </c>
      <c r="AA57" s="183">
        <f t="shared" si="73"/>
        <v>3.3602242744063329</v>
      </c>
      <c r="AB57" s="259">
        <f t="shared" si="74"/>
        <v>8.6770833333333339</v>
      </c>
      <c r="AC57" s="259">
        <f t="shared" si="75"/>
        <v>4.960264900662251</v>
      </c>
      <c r="AD57" s="259">
        <f t="shared" si="76"/>
        <v>2.6307775512751173</v>
      </c>
      <c r="AE57" s="259">
        <f t="shared" si="77"/>
        <v>9.8741942653923065</v>
      </c>
      <c r="AF57" s="259">
        <f t="shared" si="78"/>
        <v>2.636536180308422</v>
      </c>
      <c r="AG57" s="259">
        <f t="shared" si="79"/>
        <v>7.8259795270031765</v>
      </c>
      <c r="AH57" s="259">
        <f t="shared" si="80"/>
        <v>9.4114328913700831</v>
      </c>
      <c r="AI57" s="259">
        <f t="shared" si="80"/>
        <v>16.453769559032708</v>
      </c>
      <c r="AJ57" s="259"/>
      <c r="AK57" s="92" t="str">
        <f t="shared" si="85"/>
        <v/>
      </c>
      <c r="AM57" s="164"/>
      <c r="AN57" s="164"/>
    </row>
    <row r="58" spans="1:40" ht="20.100000000000001" customHeight="1" x14ac:dyDescent="0.25">
      <c r="A58" s="178" t="s">
        <v>85</v>
      </c>
      <c r="B58" s="25">
        <v>733.11</v>
      </c>
      <c r="C58" s="256">
        <v>19</v>
      </c>
      <c r="D58" s="256">
        <v>777.31</v>
      </c>
      <c r="E58" s="256">
        <v>199.58</v>
      </c>
      <c r="F58" s="256">
        <v>112.44000000000001</v>
      </c>
      <c r="G58" s="256">
        <v>335.96999999999997</v>
      </c>
      <c r="H58" s="256">
        <v>208.92000000000002</v>
      </c>
      <c r="I58" s="256">
        <v>156.26000000000005</v>
      </c>
      <c r="J58" s="256">
        <v>103.26000000000002</v>
      </c>
      <c r="K58" s="3"/>
      <c r="L58" s="92" t="str">
        <f t="shared" si="81"/>
        <v/>
      </c>
      <c r="N58" s="163" t="s">
        <v>85</v>
      </c>
      <c r="O58" s="25">
        <v>248.68200000000002</v>
      </c>
      <c r="P58" s="256">
        <v>13.135</v>
      </c>
      <c r="Q58" s="256">
        <v>170.39499999999998</v>
      </c>
      <c r="R58" s="256">
        <v>85.355999999999995</v>
      </c>
      <c r="S58" s="256">
        <v>57.158000000000001</v>
      </c>
      <c r="T58" s="256">
        <v>62.073999999999998</v>
      </c>
      <c r="U58" s="256">
        <v>182.14699999999996</v>
      </c>
      <c r="V58" s="256">
        <v>90.742000000000004</v>
      </c>
      <c r="W58" s="256">
        <v>92.774000000000001</v>
      </c>
      <c r="X58" s="3"/>
      <c r="Y58" s="92" t="str">
        <f t="shared" si="82"/>
        <v/>
      </c>
      <c r="AA58" s="183">
        <f t="shared" si="73"/>
        <v>3.3921512460613008</v>
      </c>
      <c r="AB58" s="259">
        <f t="shared" si="74"/>
        <v>6.9131578947368419</v>
      </c>
      <c r="AC58" s="259">
        <f t="shared" si="75"/>
        <v>2.1921112554836548</v>
      </c>
      <c r="AD58" s="259">
        <f t="shared" si="76"/>
        <v>4.2767812406052705</v>
      </c>
      <c r="AE58" s="259">
        <f t="shared" si="77"/>
        <v>5.0834222696549265</v>
      </c>
      <c r="AF58" s="259">
        <f t="shared" si="78"/>
        <v>1.8476054409619906</v>
      </c>
      <c r="AG58" s="259">
        <f t="shared" si="79"/>
        <v>8.7185046907907306</v>
      </c>
      <c r="AH58" s="259">
        <f t="shared" si="80"/>
        <v>5.8071163445539478</v>
      </c>
      <c r="AI58" s="259">
        <f t="shared" si="80"/>
        <v>8.9845051326747996</v>
      </c>
      <c r="AJ58" s="259"/>
      <c r="AK58" s="92" t="str">
        <f t="shared" si="85"/>
        <v/>
      </c>
      <c r="AM58" s="164"/>
      <c r="AN58" s="164"/>
    </row>
    <row r="59" spans="1:40" ht="20.100000000000001" customHeight="1" x14ac:dyDescent="0.25">
      <c r="A59" s="178" t="s">
        <v>86</v>
      </c>
      <c r="B59" s="25">
        <v>75.409999999999982</v>
      </c>
      <c r="C59" s="256">
        <v>202.55</v>
      </c>
      <c r="D59" s="256">
        <v>126.27000000000001</v>
      </c>
      <c r="E59" s="256">
        <v>192.72</v>
      </c>
      <c r="F59" s="256">
        <v>183.71</v>
      </c>
      <c r="G59" s="256">
        <v>506.25</v>
      </c>
      <c r="H59" s="256">
        <v>278.89</v>
      </c>
      <c r="I59" s="256">
        <v>2.5899999999999994</v>
      </c>
      <c r="J59" s="256">
        <v>285.61</v>
      </c>
      <c r="K59" s="3"/>
      <c r="L59" s="92" t="str">
        <f t="shared" si="81"/>
        <v/>
      </c>
      <c r="N59" s="163" t="s">
        <v>86</v>
      </c>
      <c r="O59" s="25">
        <v>26.283999999999999</v>
      </c>
      <c r="P59" s="256">
        <v>140.136</v>
      </c>
      <c r="Q59" s="256">
        <v>62.427000000000007</v>
      </c>
      <c r="R59" s="256">
        <v>148.22899999999998</v>
      </c>
      <c r="S59" s="256">
        <v>99.02600000000001</v>
      </c>
      <c r="T59" s="256">
        <v>189.15099999999995</v>
      </c>
      <c r="U59" s="256">
        <v>114.91000000000001</v>
      </c>
      <c r="V59" s="256">
        <v>15.391</v>
      </c>
      <c r="W59" s="256">
        <v>141.86100000000002</v>
      </c>
      <c r="X59" s="3"/>
      <c r="Y59" s="92" t="str">
        <f t="shared" si="82"/>
        <v/>
      </c>
      <c r="AA59" s="183">
        <f t="shared" si="73"/>
        <v>3.485479379392654</v>
      </c>
      <c r="AB59" s="259">
        <f t="shared" si="74"/>
        <v>6.9185880029622302</v>
      </c>
      <c r="AC59" s="259">
        <f t="shared" si="75"/>
        <v>4.9439296745070092</v>
      </c>
      <c r="AD59" s="259">
        <f t="shared" si="76"/>
        <v>7.6914176006641757</v>
      </c>
      <c r="AE59" s="259">
        <f t="shared" si="77"/>
        <v>5.3903434761308588</v>
      </c>
      <c r="AF59" s="259">
        <f t="shared" si="78"/>
        <v>3.7363160493827152</v>
      </c>
      <c r="AG59" s="259">
        <f t="shared" si="79"/>
        <v>4.120262469073829</v>
      </c>
      <c r="AH59" s="259">
        <f t="shared" si="80"/>
        <v>59.42471042471044</v>
      </c>
      <c r="AI59" s="259">
        <f t="shared" si="80"/>
        <v>4.9669479359966386</v>
      </c>
      <c r="AJ59" s="259"/>
      <c r="AK59" s="92" t="str">
        <f t="shared" si="85"/>
        <v/>
      </c>
      <c r="AM59" s="164"/>
      <c r="AN59" s="164"/>
    </row>
    <row r="60" spans="1:40" ht="20.100000000000001" customHeight="1" x14ac:dyDescent="0.25">
      <c r="A60" s="178" t="s">
        <v>87</v>
      </c>
      <c r="B60" s="25">
        <v>240.72</v>
      </c>
      <c r="C60" s="256">
        <v>303.53000000000003</v>
      </c>
      <c r="D60" s="256">
        <v>1.4</v>
      </c>
      <c r="E60" s="256">
        <v>199.3</v>
      </c>
      <c r="F60" s="256">
        <v>162.61000000000001</v>
      </c>
      <c r="G60" s="256">
        <v>265.22999999999996</v>
      </c>
      <c r="H60" s="256">
        <v>74.89</v>
      </c>
      <c r="I60" s="256">
        <v>2.6999999999999997</v>
      </c>
      <c r="J60" s="256">
        <v>243.41000000000011</v>
      </c>
      <c r="K60" s="3"/>
      <c r="L60" s="92" t="str">
        <f t="shared" si="81"/>
        <v/>
      </c>
      <c r="N60" s="163" t="s">
        <v>87</v>
      </c>
      <c r="O60" s="25">
        <v>80.941000000000003</v>
      </c>
      <c r="P60" s="256">
        <v>133.739</v>
      </c>
      <c r="Q60" s="256">
        <v>0.89600000000000013</v>
      </c>
      <c r="R60" s="256">
        <v>99.911000000000001</v>
      </c>
      <c r="S60" s="256">
        <v>62.055999999999997</v>
      </c>
      <c r="T60" s="256">
        <v>42.978000000000009</v>
      </c>
      <c r="U60" s="256">
        <v>73.328000000000003</v>
      </c>
      <c r="V60" s="256">
        <v>7.7379999999999995</v>
      </c>
      <c r="W60" s="256">
        <v>45.496000000000002</v>
      </c>
      <c r="X60" s="3"/>
      <c r="Y60" s="92" t="str">
        <f t="shared" si="82"/>
        <v/>
      </c>
      <c r="AA60" s="183">
        <f t="shared" si="73"/>
        <v>3.3624543037554004</v>
      </c>
      <c r="AB60" s="259">
        <f t="shared" si="74"/>
        <v>4.4061213059664608</v>
      </c>
      <c r="AC60" s="259">
        <f t="shared" si="75"/>
        <v>6.4000000000000012</v>
      </c>
      <c r="AD60" s="259">
        <f t="shared" si="76"/>
        <v>5.0130958354239841</v>
      </c>
      <c r="AE60" s="259">
        <f t="shared" si="77"/>
        <v>3.816247463255642</v>
      </c>
      <c r="AF60" s="259">
        <f t="shared" si="78"/>
        <v>1.6204049315688276</v>
      </c>
      <c r="AG60" s="259">
        <f t="shared" si="79"/>
        <v>9.7914274268927759</v>
      </c>
      <c r="AH60" s="259">
        <f t="shared" si="80"/>
        <v>28.659259259259258</v>
      </c>
      <c r="AI60" s="259">
        <f t="shared" si="80"/>
        <v>1.8691097325500179</v>
      </c>
      <c r="AJ60" s="259"/>
      <c r="AK60" s="92" t="str">
        <f t="shared" si="85"/>
        <v/>
      </c>
      <c r="AM60" s="164"/>
      <c r="AN60" s="164"/>
    </row>
    <row r="61" spans="1:40" ht="20.100000000000001" customHeight="1" x14ac:dyDescent="0.25">
      <c r="A61" s="178" t="s">
        <v>88</v>
      </c>
      <c r="B61" s="25">
        <v>134.53000000000003</v>
      </c>
      <c r="C61" s="256">
        <v>176.85999999999999</v>
      </c>
      <c r="D61" s="256">
        <v>203.78999999999996</v>
      </c>
      <c r="E61" s="256">
        <v>75.959999999999994</v>
      </c>
      <c r="F61" s="256">
        <v>86.76</v>
      </c>
      <c r="G61" s="256">
        <v>338.64999999999992</v>
      </c>
      <c r="H61" s="256">
        <v>107.72999999999999</v>
      </c>
      <c r="I61" s="256">
        <v>189.56000000000003</v>
      </c>
      <c r="J61" s="256">
        <v>163.65000000000006</v>
      </c>
      <c r="K61" s="3"/>
      <c r="L61" s="92" t="str">
        <f t="shared" si="81"/>
        <v/>
      </c>
      <c r="N61" s="163" t="s">
        <v>88</v>
      </c>
      <c r="O61" s="25">
        <v>62.047999999999995</v>
      </c>
      <c r="P61" s="256">
        <v>49.418999999999997</v>
      </c>
      <c r="Q61" s="256">
        <v>115.30700000000002</v>
      </c>
      <c r="R61" s="256">
        <v>48.548999999999999</v>
      </c>
      <c r="S61" s="256">
        <v>60.350999999999999</v>
      </c>
      <c r="T61" s="256">
        <v>250.62000000000003</v>
      </c>
      <c r="U61" s="256">
        <v>66.029999999999987</v>
      </c>
      <c r="V61" s="256">
        <v>58.631000000000007</v>
      </c>
      <c r="W61" s="256">
        <v>111.69199999999999</v>
      </c>
      <c r="X61" s="3"/>
      <c r="Y61" s="92" t="str">
        <f t="shared" si="82"/>
        <v/>
      </c>
      <c r="AA61" s="183">
        <f t="shared" ref="AA61:AB67" si="86">(O61/B61)*10</f>
        <v>4.6122054560321102</v>
      </c>
      <c r="AB61" s="259">
        <f t="shared" si="86"/>
        <v>2.7942440348298092</v>
      </c>
      <c r="AC61" s="259">
        <f t="shared" ref="AC61:AJ63" si="87">IF(Q61="","",(Q61/D61)*10)</f>
        <v>5.6581284655773123</v>
      </c>
      <c r="AD61" s="259">
        <f t="shared" si="87"/>
        <v>6.3913902053712492</v>
      </c>
      <c r="AE61" s="259">
        <f t="shared" si="87"/>
        <v>6.9560857538035954</v>
      </c>
      <c r="AF61" s="259">
        <f t="shared" si="87"/>
        <v>7.400561051232839</v>
      </c>
      <c r="AG61" s="259">
        <f t="shared" si="87"/>
        <v>6.129211918685602</v>
      </c>
      <c r="AH61" s="259">
        <f t="shared" si="87"/>
        <v>3.0930048533445875</v>
      </c>
      <c r="AI61" s="259">
        <f t="shared" si="87"/>
        <v>6.8250534677665717</v>
      </c>
      <c r="AJ61" s="259" t="str">
        <f t="shared" si="87"/>
        <v/>
      </c>
      <c r="AK61" s="92" t="str">
        <f t="shared" si="85"/>
        <v/>
      </c>
      <c r="AM61" s="164"/>
      <c r="AN61" s="164"/>
    </row>
    <row r="62" spans="1:40" ht="20.100000000000001" customHeight="1" thickBot="1" x14ac:dyDescent="0.3">
      <c r="A62" s="179" t="s">
        <v>89</v>
      </c>
      <c r="B62" s="28">
        <v>93.24</v>
      </c>
      <c r="C62" s="257">
        <v>124.46000000000001</v>
      </c>
      <c r="D62" s="257">
        <v>113.12</v>
      </c>
      <c r="E62" s="257">
        <v>110.57000000000001</v>
      </c>
      <c r="F62" s="257">
        <v>72.960000000000008</v>
      </c>
      <c r="G62" s="257">
        <v>208.45</v>
      </c>
      <c r="H62" s="257">
        <v>87.240000000000009</v>
      </c>
      <c r="I62" s="257">
        <v>106.97</v>
      </c>
      <c r="J62" s="257">
        <v>115.35999999999999</v>
      </c>
      <c r="K62" s="180"/>
      <c r="L62" s="95" t="str">
        <f t="shared" si="81"/>
        <v/>
      </c>
      <c r="N62" s="166" t="s">
        <v>89</v>
      </c>
      <c r="O62" s="28">
        <v>30.416</v>
      </c>
      <c r="P62" s="257">
        <v>47.312999999999995</v>
      </c>
      <c r="Q62" s="257">
        <v>23.595999999999997</v>
      </c>
      <c r="R62" s="257">
        <v>78.717000000000013</v>
      </c>
      <c r="S62" s="257">
        <v>56.821999999999996</v>
      </c>
      <c r="T62" s="257">
        <v>94.972999999999999</v>
      </c>
      <c r="U62" s="257">
        <v>72.218000000000018</v>
      </c>
      <c r="V62" s="257">
        <v>81.169000000000011</v>
      </c>
      <c r="W62" s="257">
        <v>81.001999999999981</v>
      </c>
      <c r="X62" s="180"/>
      <c r="Y62" s="92" t="str">
        <f t="shared" si="82"/>
        <v/>
      </c>
      <c r="AA62" s="183">
        <f t="shared" si="86"/>
        <v>3.2621192621192625</v>
      </c>
      <c r="AB62" s="259">
        <f t="shared" si="86"/>
        <v>3.8014623172103477</v>
      </c>
      <c r="AC62" s="259">
        <f t="shared" si="87"/>
        <v>2.0859264497878356</v>
      </c>
      <c r="AD62" s="259">
        <f t="shared" si="87"/>
        <v>7.1192005064664921</v>
      </c>
      <c r="AE62" s="259">
        <f t="shared" si="87"/>
        <v>7.7881030701754375</v>
      </c>
      <c r="AF62" s="259">
        <f t="shared" si="87"/>
        <v>4.5561525545694419</v>
      </c>
      <c r="AG62" s="259">
        <f t="shared" si="87"/>
        <v>8.2780834479596539</v>
      </c>
      <c r="AH62" s="259">
        <f t="shared" si="87"/>
        <v>7.588015331401329</v>
      </c>
      <c r="AI62" s="259">
        <f t="shared" si="87"/>
        <v>7.0216712898751723</v>
      </c>
      <c r="AJ62" s="259" t="str">
        <f t="shared" si="87"/>
        <v/>
      </c>
      <c r="AK62" s="92" t="str">
        <f t="shared" si="85"/>
        <v/>
      </c>
      <c r="AM62" s="164"/>
      <c r="AN62" s="164"/>
    </row>
    <row r="63" spans="1:40" ht="20.100000000000001" customHeight="1" thickBot="1" x14ac:dyDescent="0.3">
      <c r="A63" s="52" t="str">
        <f>A19</f>
        <v>janeiro-abril</v>
      </c>
      <c r="B63" s="279">
        <f>SUM(B51:B54)</f>
        <v>960.53</v>
      </c>
      <c r="C63" s="280">
        <f t="shared" ref="C63:K63" si="88">SUM(C51:C54)</f>
        <v>1225.82</v>
      </c>
      <c r="D63" s="280">
        <f t="shared" si="88"/>
        <v>482.83</v>
      </c>
      <c r="E63" s="280">
        <f t="shared" si="88"/>
        <v>2012.5399999999997</v>
      </c>
      <c r="F63" s="280">
        <f t="shared" si="88"/>
        <v>739.2600000000001</v>
      </c>
      <c r="G63" s="280">
        <f t="shared" si="88"/>
        <v>359.16</v>
      </c>
      <c r="H63" s="280">
        <f t="shared" si="88"/>
        <v>383.66999999999996</v>
      </c>
      <c r="I63" s="280">
        <f t="shared" si="88"/>
        <v>692.43000000000006</v>
      </c>
      <c r="J63" s="280">
        <f t="shared" si="88"/>
        <v>383.62</v>
      </c>
      <c r="K63" s="281">
        <f t="shared" si="88"/>
        <v>593.89999999999986</v>
      </c>
      <c r="L63" s="104">
        <f t="shared" si="81"/>
        <v>-0.14229597215603049</v>
      </c>
      <c r="N63" s="163"/>
      <c r="O63" s="279">
        <f>SUM(O51:O54)</f>
        <v>262.35500000000002</v>
      </c>
      <c r="P63" s="280">
        <f t="shared" ref="P63:X63" si="89">SUM(P51:P54)</f>
        <v>484.44399999999996</v>
      </c>
      <c r="Q63" s="280">
        <f t="shared" si="89"/>
        <v>242.53599999999997</v>
      </c>
      <c r="R63" s="280">
        <f t="shared" si="89"/>
        <v>387.70000000000005</v>
      </c>
      <c r="S63" s="280">
        <f t="shared" si="89"/>
        <v>349.36299999999994</v>
      </c>
      <c r="T63" s="280">
        <f t="shared" si="89"/>
        <v>204.33599999999998</v>
      </c>
      <c r="U63" s="280">
        <f t="shared" si="89"/>
        <v>310.00700000000001</v>
      </c>
      <c r="V63" s="280">
        <f t="shared" si="89"/>
        <v>448.08900000000006</v>
      </c>
      <c r="W63" s="280">
        <f t="shared" si="89"/>
        <v>332.07400000000001</v>
      </c>
      <c r="X63" s="281">
        <f t="shared" si="89"/>
        <v>547.83199999999988</v>
      </c>
      <c r="Y63" s="104">
        <f t="shared" si="82"/>
        <v>0.22259640383941542</v>
      </c>
      <c r="AA63" s="284">
        <f t="shared" si="86"/>
        <v>2.7313566468512178</v>
      </c>
      <c r="AB63" s="285">
        <f t="shared" si="86"/>
        <v>3.9519994779005074</v>
      </c>
      <c r="AC63" s="285">
        <f t="shared" si="87"/>
        <v>5.0232172814448148</v>
      </c>
      <c r="AD63" s="285">
        <f t="shared" si="87"/>
        <v>1.9264213382094273</v>
      </c>
      <c r="AE63" s="285">
        <f t="shared" si="87"/>
        <v>4.7258474690907111</v>
      </c>
      <c r="AF63" s="285">
        <f t="shared" si="87"/>
        <v>5.6892749749415295</v>
      </c>
      <c r="AG63" s="285">
        <f t="shared" si="87"/>
        <v>8.0800427450673755</v>
      </c>
      <c r="AH63" s="285">
        <f t="shared" si="87"/>
        <v>6.4712534118972318</v>
      </c>
      <c r="AI63" s="285">
        <f t="shared" si="87"/>
        <v>8.6563265731713681</v>
      </c>
      <c r="AJ63" s="285">
        <f t="shared" si="87"/>
        <v>9.2243138575517776</v>
      </c>
      <c r="AK63" s="104">
        <f t="shared" si="85"/>
        <v>0.4254292438298144</v>
      </c>
      <c r="AM63" s="164"/>
      <c r="AN63" s="164"/>
    </row>
    <row r="64" spans="1:40" ht="20.100000000000001" customHeight="1" x14ac:dyDescent="0.25">
      <c r="A64" s="178" t="s">
        <v>90</v>
      </c>
      <c r="B64" s="25">
        <f>SUM(B51:B53)</f>
        <v>510.83</v>
      </c>
      <c r="C64" s="256">
        <f>SUM(C51:C53)</f>
        <v>1024.79</v>
      </c>
      <c r="D64" s="256">
        <f>SUM(D51:D53)</f>
        <v>450.64</v>
      </c>
      <c r="E64" s="256">
        <f t="shared" ref="E64:I64" si="90">SUM(E51:E53)</f>
        <v>1578.6399999999999</v>
      </c>
      <c r="F64" s="256">
        <f t="shared" si="90"/>
        <v>623.19000000000005</v>
      </c>
      <c r="G64" s="256">
        <f t="shared" si="90"/>
        <v>256.62</v>
      </c>
      <c r="H64" s="256">
        <f t="shared" si="90"/>
        <v>278.10999999999996</v>
      </c>
      <c r="I64" s="256">
        <f t="shared" si="90"/>
        <v>682.05000000000007</v>
      </c>
      <c r="J64" s="256">
        <f t="shared" ref="J64" si="91">SUM(J51:J53)</f>
        <v>363.4</v>
      </c>
      <c r="K64" s="3">
        <f>IF(K53="","",SUM(K51:K53))</f>
        <v>324.84000000000003</v>
      </c>
      <c r="L64" s="104">
        <f t="shared" si="81"/>
        <v>-0.52372993182318017</v>
      </c>
      <c r="N64" s="162" t="s">
        <v>90</v>
      </c>
      <c r="O64" s="25">
        <f>SUM(O51:O53)</f>
        <v>176.74100000000001</v>
      </c>
      <c r="P64" s="255">
        <f t="shared" ref="P64:V64" si="92">SUM(P51:P53)</f>
        <v>391.447</v>
      </c>
      <c r="Q64" s="255">
        <f t="shared" si="92"/>
        <v>211.98399999999998</v>
      </c>
      <c r="R64" s="255">
        <f t="shared" si="92"/>
        <v>232.916</v>
      </c>
      <c r="S64" s="255">
        <f t="shared" si="92"/>
        <v>266.57599999999996</v>
      </c>
      <c r="T64" s="255">
        <f t="shared" si="92"/>
        <v>129.57999999999998</v>
      </c>
      <c r="U64" s="255">
        <f t="shared" si="92"/>
        <v>229.95</v>
      </c>
      <c r="V64" s="255">
        <f t="shared" si="92"/>
        <v>393.07100000000003</v>
      </c>
      <c r="W64" s="255">
        <f t="shared" ref="W64" si="93">SUM(W51:W53)</f>
        <v>307.45100000000002</v>
      </c>
      <c r="X64" s="3">
        <f>IF(X53="","",SUM(X51:X53))</f>
        <v>425.43199999999996</v>
      </c>
      <c r="Y64" s="104">
        <f t="shared" si="82"/>
        <v>8.232863782878902E-2</v>
      </c>
      <c r="AA64" s="181">
        <f t="shared" si="86"/>
        <v>3.4598790204177519</v>
      </c>
      <c r="AB64" s="258">
        <f t="shared" si="86"/>
        <v>3.819777710555333</v>
      </c>
      <c r="AC64" s="258">
        <f t="shared" ref="AC64:AI66" si="94">(Q64/D64)*10</f>
        <v>4.7040653293094268</v>
      </c>
      <c r="AD64" s="258">
        <f t="shared" si="94"/>
        <v>1.4754218821263874</v>
      </c>
      <c r="AE64" s="258">
        <f t="shared" si="94"/>
        <v>4.2776039410131732</v>
      </c>
      <c r="AF64" s="258">
        <f t="shared" si="94"/>
        <v>5.0494895175746235</v>
      </c>
      <c r="AG64" s="258">
        <f t="shared" si="94"/>
        <v>8.2683110999244906</v>
      </c>
      <c r="AH64" s="258">
        <f t="shared" si="94"/>
        <v>5.7630818854922659</v>
      </c>
      <c r="AI64" s="258">
        <f t="shared" si="94"/>
        <v>8.4604017611447464</v>
      </c>
      <c r="AJ64" s="258"/>
      <c r="AK64" s="104" t="str">
        <f t="shared" si="85"/>
        <v/>
      </c>
    </row>
    <row r="65" spans="1:37" ht="20.100000000000001" customHeight="1" x14ac:dyDescent="0.25">
      <c r="A65" s="178" t="s">
        <v>91</v>
      </c>
      <c r="B65" s="25">
        <f>SUM(B54:B56)</f>
        <v>652.52</v>
      </c>
      <c r="C65" s="256">
        <f>SUM(C54:C56)</f>
        <v>482.78000000000003</v>
      </c>
      <c r="D65" s="256">
        <f>SUM(D54:D56)</f>
        <v>1177.5499999999997</v>
      </c>
      <c r="E65" s="256">
        <f t="shared" ref="E65:I65" si="95">SUM(E54:E56)</f>
        <v>639.50999999999988</v>
      </c>
      <c r="F65" s="256">
        <f t="shared" si="95"/>
        <v>1211.1999999999998</v>
      </c>
      <c r="G65" s="256">
        <f t="shared" si="95"/>
        <v>771.18000000000006</v>
      </c>
      <c r="H65" s="256">
        <f t="shared" si="95"/>
        <v>1169.0899999999999</v>
      </c>
      <c r="I65" s="256">
        <f t="shared" si="95"/>
        <v>131.77999999999997</v>
      </c>
      <c r="J65" s="256">
        <f t="shared" ref="J65" si="96">SUM(J54:J56)</f>
        <v>690.83</v>
      </c>
      <c r="K65" s="3" t="str">
        <f>IF(K56="","",SUM(K54:K56))</f>
        <v/>
      </c>
      <c r="L65" s="92" t="str">
        <f t="shared" si="81"/>
        <v/>
      </c>
      <c r="N65" s="163" t="s">
        <v>91</v>
      </c>
      <c r="O65" s="25">
        <f>SUM(O54:O56)</f>
        <v>172.44200000000001</v>
      </c>
      <c r="P65" s="256">
        <f t="shared" ref="P65:V65" si="97">SUM(P54:P56)</f>
        <v>186.90999999999997</v>
      </c>
      <c r="Q65" s="256">
        <f t="shared" si="97"/>
        <v>317.54300000000001</v>
      </c>
      <c r="R65" s="256">
        <f t="shared" si="97"/>
        <v>273.15200000000004</v>
      </c>
      <c r="S65" s="256">
        <f t="shared" si="97"/>
        <v>274.7589999999999</v>
      </c>
      <c r="T65" s="256">
        <f t="shared" si="97"/>
        <v>324.92199999999997</v>
      </c>
      <c r="U65" s="256">
        <f t="shared" si="97"/>
        <v>316.45400000000001</v>
      </c>
      <c r="V65" s="256">
        <f t="shared" si="97"/>
        <v>218.61900000000003</v>
      </c>
      <c r="W65" s="256">
        <f t="shared" ref="W65" si="98">SUM(W54:W56)</f>
        <v>473.084</v>
      </c>
      <c r="X65" s="3" t="str">
        <f>IF(X56="","",SUM(X54:X56))</f>
        <v/>
      </c>
      <c r="Y65" s="92" t="str">
        <f t="shared" si="82"/>
        <v/>
      </c>
      <c r="AA65" s="183">
        <f t="shared" si="86"/>
        <v>2.6427082694783306</v>
      </c>
      <c r="AB65" s="259">
        <f t="shared" si="86"/>
        <v>3.8715356891337658</v>
      </c>
      <c r="AC65" s="259">
        <f t="shared" si="94"/>
        <v>2.6966413315782778</v>
      </c>
      <c r="AD65" s="259">
        <f t="shared" si="94"/>
        <v>4.2712701912401698</v>
      </c>
      <c r="AE65" s="259">
        <f t="shared" si="94"/>
        <v>2.2684857992073972</v>
      </c>
      <c r="AF65" s="259">
        <f t="shared" si="94"/>
        <v>4.2133094737934069</v>
      </c>
      <c r="AG65" s="259">
        <f t="shared" si="94"/>
        <v>2.7068403630173901</v>
      </c>
      <c r="AH65" s="259">
        <f t="shared" si="94"/>
        <v>16.589694946122332</v>
      </c>
      <c r="AI65" s="259">
        <f t="shared" si="94"/>
        <v>6.8480523428339826</v>
      </c>
      <c r="AJ65" s="259"/>
      <c r="AK65" s="92" t="str">
        <f t="shared" si="85"/>
        <v/>
      </c>
    </row>
    <row r="66" spans="1:37" ht="20.100000000000001" customHeight="1" x14ac:dyDescent="0.25">
      <c r="A66" s="178" t="s">
        <v>92</v>
      </c>
      <c r="B66" s="25">
        <f>SUM(B57:B59)</f>
        <v>1111.72</v>
      </c>
      <c r="C66" s="256">
        <f>SUM(C57:C59)</f>
        <v>461.55</v>
      </c>
      <c r="D66" s="256">
        <f>SUM(D57:D59)</f>
        <v>1146.69</v>
      </c>
      <c r="E66" s="256">
        <f t="shared" ref="E66:I66" si="99">SUM(E57:E59)</f>
        <v>632.67000000000007</v>
      </c>
      <c r="F66" s="256">
        <f t="shared" si="99"/>
        <v>431.12000000000012</v>
      </c>
      <c r="G66" s="256">
        <f t="shared" si="99"/>
        <v>1179.42</v>
      </c>
      <c r="H66" s="256">
        <f t="shared" si="99"/>
        <v>572.79999999999995</v>
      </c>
      <c r="I66" s="256">
        <f t="shared" si="99"/>
        <v>330.81000000000006</v>
      </c>
      <c r="J66" s="256">
        <f t="shared" ref="J66" si="100">SUM(J57:J59)</f>
        <v>431.05000000000007</v>
      </c>
      <c r="K66" s="3" t="str">
        <f>IF(K59="","",SUM(K57:K59))</f>
        <v/>
      </c>
      <c r="L66" s="92" t="str">
        <f t="shared" si="81"/>
        <v/>
      </c>
      <c r="N66" s="163" t="s">
        <v>92</v>
      </c>
      <c r="O66" s="25">
        <f>SUM(O57:O59)</f>
        <v>376.84800000000001</v>
      </c>
      <c r="P66" s="256">
        <f t="shared" ref="P66:V66" si="101">SUM(P57:P59)</f>
        <v>361.52099999999996</v>
      </c>
      <c r="Q66" s="256">
        <f t="shared" si="101"/>
        <v>353.411</v>
      </c>
      <c r="R66" s="256">
        <f t="shared" si="101"/>
        <v>296.82099999999997</v>
      </c>
      <c r="S66" s="256">
        <f t="shared" si="101"/>
        <v>289.45600000000002</v>
      </c>
      <c r="T66" s="256">
        <f t="shared" si="101"/>
        <v>340.12899999999996</v>
      </c>
      <c r="U66" s="256">
        <f t="shared" si="101"/>
        <v>363.57</v>
      </c>
      <c r="V66" s="256">
        <f t="shared" si="101"/>
        <v>267.97200000000004</v>
      </c>
      <c r="W66" s="256">
        <f t="shared" ref="W66" si="102">SUM(W57:W59)</f>
        <v>304.03700000000003</v>
      </c>
      <c r="X66" s="3" t="str">
        <f>IF(X59="","",SUM(X57:X59))</f>
        <v/>
      </c>
      <c r="Y66" s="92" t="str">
        <f t="shared" si="82"/>
        <v/>
      </c>
      <c r="AA66" s="183">
        <f t="shared" si="86"/>
        <v>3.3897744036268125</v>
      </c>
      <c r="AB66" s="259">
        <f t="shared" si="86"/>
        <v>7.8327591810204735</v>
      </c>
      <c r="AC66" s="259">
        <f t="shared" si="94"/>
        <v>3.0820099590996692</v>
      </c>
      <c r="AD66" s="259">
        <f t="shared" si="94"/>
        <v>4.691561161426967</v>
      </c>
      <c r="AE66" s="259">
        <f t="shared" si="94"/>
        <v>6.7140471330488012</v>
      </c>
      <c r="AF66" s="259">
        <f t="shared" si="94"/>
        <v>2.883866646317681</v>
      </c>
      <c r="AG66" s="259">
        <f t="shared" si="94"/>
        <v>6.3472416201117321</v>
      </c>
      <c r="AH66" s="259">
        <f t="shared" si="94"/>
        <v>8.1004806384329378</v>
      </c>
      <c r="AI66" s="259">
        <f t="shared" si="94"/>
        <v>7.0534044774388116</v>
      </c>
      <c r="AJ66" s="259"/>
      <c r="AK66" s="92" t="str">
        <f t="shared" si="85"/>
        <v/>
      </c>
    </row>
    <row r="67" spans="1:37" ht="20.100000000000001" customHeight="1" thickBot="1" x14ac:dyDescent="0.3">
      <c r="A67" s="179" t="s">
        <v>93</v>
      </c>
      <c r="B67" s="28">
        <f>SUM(B60:B62)</f>
        <v>468.49</v>
      </c>
      <c r="C67" s="257">
        <f>SUM(C60:C62)</f>
        <v>604.85</v>
      </c>
      <c r="D67" s="257">
        <f>IF(D62="","",SUM(D60:D62))</f>
        <v>318.30999999999995</v>
      </c>
      <c r="E67" s="257">
        <f t="shared" ref="E67:K67" si="103">IF(E62="","",SUM(E60:E62))</f>
        <v>385.83</v>
      </c>
      <c r="F67" s="257">
        <f t="shared" si="103"/>
        <v>322.33000000000004</v>
      </c>
      <c r="G67" s="257">
        <f t="shared" si="103"/>
        <v>812.32999999999993</v>
      </c>
      <c r="H67" s="257">
        <f t="shared" si="103"/>
        <v>269.86</v>
      </c>
      <c r="I67" s="257">
        <f t="shared" si="103"/>
        <v>299.23</v>
      </c>
      <c r="J67" s="257">
        <f t="shared" ref="J67" si="104">IF(J62="","",SUM(J60:J62))</f>
        <v>522.42000000000019</v>
      </c>
      <c r="K67" s="180" t="str">
        <f t="shared" si="103"/>
        <v/>
      </c>
      <c r="L67" s="95" t="str">
        <f t="shared" si="81"/>
        <v/>
      </c>
      <c r="N67" s="166" t="s">
        <v>93</v>
      </c>
      <c r="O67" s="28">
        <f>SUM(O60:O62)</f>
        <v>173.405</v>
      </c>
      <c r="P67" s="257">
        <f t="shared" ref="P67:V67" si="105">SUM(P60:P62)</f>
        <v>230.471</v>
      </c>
      <c r="Q67" s="257">
        <f t="shared" si="105"/>
        <v>139.79900000000001</v>
      </c>
      <c r="R67" s="257">
        <f t="shared" si="105"/>
        <v>227.17700000000002</v>
      </c>
      <c r="S67" s="257">
        <f t="shared" si="105"/>
        <v>179.22899999999998</v>
      </c>
      <c r="T67" s="257">
        <f t="shared" si="105"/>
        <v>388.57100000000008</v>
      </c>
      <c r="U67" s="257">
        <f t="shared" si="105"/>
        <v>211.57600000000002</v>
      </c>
      <c r="V67" s="257">
        <f t="shared" si="105"/>
        <v>147.53800000000001</v>
      </c>
      <c r="W67" s="257">
        <f t="shared" ref="W67" si="106">SUM(W60:W62)</f>
        <v>238.18999999999997</v>
      </c>
      <c r="X67" s="180" t="str">
        <f>IF(X62="","",SUM(X60:X62))</f>
        <v/>
      </c>
      <c r="Y67" s="95" t="str">
        <f t="shared" si="82"/>
        <v/>
      </c>
      <c r="AA67" s="184">
        <f t="shared" si="86"/>
        <v>3.7013596875066703</v>
      </c>
      <c r="AB67" s="260">
        <f t="shared" si="86"/>
        <v>3.8103827395221956</v>
      </c>
      <c r="AC67" s="260">
        <f t="shared" ref="AC67:AJ67" si="107">IF(Q62="","",(Q67/D67)*10)</f>
        <v>4.3919135434010883</v>
      </c>
      <c r="AD67" s="260">
        <f t="shared" si="107"/>
        <v>5.8880076717725425</v>
      </c>
      <c r="AE67" s="260">
        <f t="shared" si="107"/>
        <v>5.5604194459094707</v>
      </c>
      <c r="AF67" s="260">
        <f t="shared" si="107"/>
        <v>4.7834131449041664</v>
      </c>
      <c r="AG67" s="260">
        <f t="shared" si="107"/>
        <v>7.840213444008004</v>
      </c>
      <c r="AH67" s="260">
        <f t="shared" si="107"/>
        <v>4.9305885105103098</v>
      </c>
      <c r="AI67" s="260">
        <f t="shared" si="107"/>
        <v>4.5593583706596199</v>
      </c>
      <c r="AJ67" s="260" t="str">
        <f t="shared" si="107"/>
        <v/>
      </c>
      <c r="AK67" s="95" t="str">
        <f t="shared" si="85"/>
        <v/>
      </c>
    </row>
    <row r="69" spans="1:37" x14ac:dyDescent="0.25">
      <c r="O69" s="176"/>
      <c r="P69" s="176"/>
      <c r="Q69" s="176"/>
      <c r="R69" s="176"/>
      <c r="S69" s="176"/>
      <c r="T69" s="176"/>
      <c r="U69" s="176"/>
      <c r="V69" s="176"/>
      <c r="W69" s="176"/>
      <c r="X69" s="176"/>
    </row>
    <row r="70" spans="1:37" x14ac:dyDescent="0.25">
      <c r="B70" s="176"/>
      <c r="C70" s="176"/>
      <c r="D70" s="176"/>
      <c r="E70" s="176"/>
      <c r="F70" s="176"/>
      <c r="G70" s="176"/>
      <c r="H70" s="176"/>
      <c r="I70" s="176"/>
      <c r="J70" s="176"/>
      <c r="K70" s="176"/>
    </row>
  </sheetData>
  <mergeCells count="24">
    <mergeCell ref="O48:X48"/>
    <mergeCell ref="Y48:Y49"/>
    <mergeCell ref="AA48:AJ48"/>
    <mergeCell ref="AK48:AK49"/>
    <mergeCell ref="A48:A49"/>
    <mergeCell ref="B48:K48"/>
    <mergeCell ref="L48:L49"/>
    <mergeCell ref="N48:N49"/>
    <mergeCell ref="AA26:AJ26"/>
    <mergeCell ref="AK26:AK27"/>
    <mergeCell ref="A26:A27"/>
    <mergeCell ref="B26:K26"/>
    <mergeCell ref="L26:L27"/>
    <mergeCell ref="N26:N27"/>
    <mergeCell ref="O26:X26"/>
    <mergeCell ref="Y26:Y27"/>
    <mergeCell ref="O4:X4"/>
    <mergeCell ref="Y4:Y5"/>
    <mergeCell ref="AA4:AJ4"/>
    <mergeCell ref="AK4:AK5"/>
    <mergeCell ref="A4:A5"/>
    <mergeCell ref="B4:K4"/>
    <mergeCell ref="L4:L5"/>
    <mergeCell ref="N4:N5"/>
  </mergeCells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4294967292" r:id="rId1"/>
  <ignoredErrors>
    <ignoredError sqref="K42:K45 X42:X45 K64:K67 X64:X67 X20:X23 O20:V23 O64:V67 O42:V45 B64:I67 B42:I45 W20:W23 J64:J6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8" id="{A0B8392A-5F18-4656-A967-728CC361831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L7:L23</xm:sqref>
        </x14:conditionalFormatting>
        <x14:conditionalFormatting xmlns:xm="http://schemas.microsoft.com/office/excel/2006/main">
          <x14:cfRule type="iconSet" priority="16" id="{3AB780F1-0126-4896-BB61-62B7BD7867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AK7:AK23</xm:sqref>
        </x14:conditionalFormatting>
        <x14:conditionalFormatting xmlns:xm="http://schemas.microsoft.com/office/excel/2006/main">
          <x14:cfRule type="iconSet" priority="14" id="{BDEDE4A8-32C3-4814-9F1E-5A3E9C73929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Y7:Y23</xm:sqref>
        </x14:conditionalFormatting>
        <x14:conditionalFormatting xmlns:xm="http://schemas.microsoft.com/office/excel/2006/main">
          <x14:cfRule type="iconSet" priority="12" id="{D4A6CDAA-B8DF-4A2E-8F2B-2AC9A56705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L29:L45</xm:sqref>
        </x14:conditionalFormatting>
        <x14:conditionalFormatting xmlns:xm="http://schemas.microsoft.com/office/excel/2006/main">
          <x14:cfRule type="iconSet" priority="10" id="{2E570351-B27E-4800-8DF4-EB029E25F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AK29:AK45</xm:sqref>
        </x14:conditionalFormatting>
        <x14:conditionalFormatting xmlns:xm="http://schemas.microsoft.com/office/excel/2006/main">
          <x14:cfRule type="iconSet" priority="8" id="{8B06DD77-01FC-4286-B684-9DD7F2C228C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Y29:Y45</xm:sqref>
        </x14:conditionalFormatting>
        <x14:conditionalFormatting xmlns:xm="http://schemas.microsoft.com/office/excel/2006/main">
          <x14:cfRule type="iconSet" priority="6" id="{3C28E215-595C-4579-8060-BECCF53FCCD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L51:L67</xm:sqref>
        </x14:conditionalFormatting>
        <x14:conditionalFormatting xmlns:xm="http://schemas.microsoft.com/office/excel/2006/main">
          <x14:cfRule type="iconSet" priority="4" id="{8C38FA28-7E42-4776-8A3E-E85B08F737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AK51:AK67</xm:sqref>
        </x14:conditionalFormatting>
        <x14:conditionalFormatting xmlns:xm="http://schemas.microsoft.com/office/excel/2006/main">
          <x14:cfRule type="iconSet" priority="2" id="{D13A5D0D-BE92-4C44-A079-7E5254D71CD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Y51:Y67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S57"/>
  <sheetViews>
    <sheetView showGridLines="0" topLeftCell="A40" workbookViewId="0">
      <selection activeCell="E66" sqref="E66"/>
    </sheetView>
  </sheetViews>
  <sheetFormatPr defaultRowHeight="15" x14ac:dyDescent="0.25"/>
  <cols>
    <col min="1" max="1" width="3.140625" customWidth="1"/>
    <col min="2" max="2" width="28.7109375" customWidth="1"/>
    <col min="7" max="8" width="9.85546875" style="65" customWidth="1"/>
    <col min="9" max="9" width="1.85546875" customWidth="1"/>
    <col min="14" max="15" width="9.85546875" style="65" customWidth="1"/>
    <col min="16" max="16" width="1.85546875" customWidth="1"/>
    <col min="18" max="18" width="9.140625" style="51"/>
    <col min="19" max="19" width="9.85546875" style="65" customWidth="1"/>
  </cols>
  <sheetData>
    <row r="1" spans="1:19" ht="15.75" x14ac:dyDescent="0.25">
      <c r="A1" s="6" t="s">
        <v>25</v>
      </c>
    </row>
    <row r="3" spans="1:19" ht="8.25" customHeight="1" thickBot="1" x14ac:dyDescent="0.3">
      <c r="S3" s="91"/>
    </row>
    <row r="4" spans="1:19" x14ac:dyDescent="0.25">
      <c r="A4" s="388" t="s">
        <v>3</v>
      </c>
      <c r="B4" s="410"/>
      <c r="C4" s="413" t="s">
        <v>1</v>
      </c>
      <c r="D4" s="414"/>
      <c r="E4" s="408" t="s">
        <v>13</v>
      </c>
      <c r="F4" s="408"/>
      <c r="G4" s="413" t="s">
        <v>14</v>
      </c>
      <c r="H4" s="409"/>
      <c r="J4" s="415">
        <v>1000</v>
      </c>
      <c r="K4" s="408"/>
      <c r="L4" s="406" t="s">
        <v>13</v>
      </c>
      <c r="M4" s="407"/>
      <c r="N4" s="408" t="s">
        <v>14</v>
      </c>
      <c r="O4" s="409"/>
      <c r="Q4" s="419" t="s">
        <v>23</v>
      </c>
      <c r="R4" s="408"/>
      <c r="S4" s="208" t="s">
        <v>0</v>
      </c>
    </row>
    <row r="5" spans="1:19" x14ac:dyDescent="0.25">
      <c r="A5" s="411"/>
      <c r="B5" s="412"/>
      <c r="C5" s="416" t="s">
        <v>221</v>
      </c>
      <c r="D5" s="417"/>
      <c r="E5" s="404" t="str">
        <f>C5</f>
        <v>jan. - abril</v>
      </c>
      <c r="F5" s="404"/>
      <c r="G5" s="416" t="s">
        <v>135</v>
      </c>
      <c r="H5" s="405"/>
      <c r="J5" s="418" t="str">
        <f>C5</f>
        <v>jan. - abril</v>
      </c>
      <c r="K5" s="404"/>
      <c r="L5" s="402" t="str">
        <f>C5</f>
        <v>jan. - abril</v>
      </c>
      <c r="M5" s="403"/>
      <c r="N5" s="404" t="s">
        <v>135</v>
      </c>
      <c r="O5" s="405"/>
      <c r="Q5" s="418" t="str">
        <f>C5</f>
        <v>jan. - abril</v>
      </c>
      <c r="R5" s="417"/>
      <c r="S5" s="209" t="s">
        <v>136</v>
      </c>
    </row>
    <row r="6" spans="1:19" ht="19.5" customHeight="1" x14ac:dyDescent="0.25">
      <c r="A6" s="411"/>
      <c r="B6" s="412"/>
      <c r="C6" s="221">
        <v>2018</v>
      </c>
      <c r="D6" s="219">
        <v>2019</v>
      </c>
      <c r="E6" s="216">
        <f>C6</f>
        <v>2018</v>
      </c>
      <c r="F6" s="219">
        <f>D6</f>
        <v>2019</v>
      </c>
      <c r="G6" s="221" t="s">
        <v>1</v>
      </c>
      <c r="H6" s="222" t="s">
        <v>15</v>
      </c>
      <c r="J6" s="22">
        <f>C6</f>
        <v>2018</v>
      </c>
      <c r="K6" s="220">
        <f>D6</f>
        <v>2019</v>
      </c>
      <c r="L6" s="218">
        <f>E6</f>
        <v>2018</v>
      </c>
      <c r="M6" s="219">
        <f>D6</f>
        <v>2019</v>
      </c>
      <c r="N6" s="217">
        <v>1000</v>
      </c>
      <c r="O6" s="222" t="s">
        <v>15</v>
      </c>
      <c r="Q6" s="66">
        <f>C6</f>
        <v>2018</v>
      </c>
      <c r="R6" s="220">
        <f>D6</f>
        <v>2019</v>
      </c>
      <c r="S6" s="209" t="s">
        <v>24</v>
      </c>
    </row>
    <row r="7" spans="1:19" ht="20.100000000000001" customHeight="1" x14ac:dyDescent="0.25">
      <c r="A7" s="14" t="s">
        <v>4</v>
      </c>
      <c r="B7" s="1"/>
      <c r="C7" s="25">
        <v>211875.29000000027</v>
      </c>
      <c r="D7" s="223">
        <v>199189.66000000021</v>
      </c>
      <c r="E7" s="31">
        <f t="shared" ref="E7:E18" si="0">C7/$C$19</f>
        <v>0.21406387044891514</v>
      </c>
      <c r="F7" s="229">
        <f t="shared" ref="F7:F18" si="1">D7/$D$19</f>
        <v>0.21481004037150192</v>
      </c>
      <c r="G7" s="87">
        <f>(D7-C7)/C7</f>
        <v>-5.9873097990804147E-2</v>
      </c>
      <c r="H7" s="83">
        <f>(F7-E7)/E7</f>
        <v>3.4857349865812315E-3</v>
      </c>
      <c r="J7" s="25">
        <v>63404.296000000148</v>
      </c>
      <c r="K7" s="223">
        <v>61405.643000000164</v>
      </c>
      <c r="L7" s="31">
        <f t="shared" ref="L7:L18" si="2">J7/$J$19</f>
        <v>0.2616162073248347</v>
      </c>
      <c r="M7" s="229">
        <f t="shared" ref="M7:M18" si="3">K7/$K$19</f>
        <v>0.25275722916798055</v>
      </c>
      <c r="N7" s="87">
        <f>(K7-J7)/J7</f>
        <v>-3.1522359305116793E-2</v>
      </c>
      <c r="O7" s="83">
        <f>(M7-L7)/L7</f>
        <v>-3.3862497463142426E-2</v>
      </c>
      <c r="Q7" s="49">
        <f>(J7/C7)*10</f>
        <v>2.9925290485738127</v>
      </c>
      <c r="R7" s="236">
        <f>(K7/D7)*10</f>
        <v>3.0827726198237446</v>
      </c>
      <c r="S7" s="92">
        <f>(R7-Q7)/Q7</f>
        <v>3.0156289140431364E-2</v>
      </c>
    </row>
    <row r="8" spans="1:19" ht="20.100000000000001" customHeight="1" x14ac:dyDescent="0.25">
      <c r="A8" s="14" t="s">
        <v>5</v>
      </c>
      <c r="B8" s="1"/>
      <c r="C8" s="25">
        <v>164532.53000000006</v>
      </c>
      <c r="D8" s="223">
        <v>169130.15999999995</v>
      </c>
      <c r="E8" s="31">
        <f t="shared" si="0"/>
        <v>0.16623208013804824</v>
      </c>
      <c r="F8" s="229">
        <f t="shared" si="1"/>
        <v>0.18239328536249585</v>
      </c>
      <c r="G8" s="87">
        <f>(D8-C8)/C8</f>
        <v>2.7943592674347661E-2</v>
      </c>
      <c r="H8" s="83">
        <f>(F8-E8)/E8</f>
        <v>9.7220736280424686E-2</v>
      </c>
      <c r="J8" s="25">
        <v>41762.906000000032</v>
      </c>
      <c r="K8" s="223">
        <v>42436.523000000117</v>
      </c>
      <c r="L8" s="31">
        <f t="shared" si="2"/>
        <v>0.17232039094927518</v>
      </c>
      <c r="M8" s="229">
        <f t="shared" si="3"/>
        <v>0.17467674703778086</v>
      </c>
      <c r="N8" s="87">
        <f>(K8-J8)/J8</f>
        <v>1.6129552862056227E-2</v>
      </c>
      <c r="O8" s="83">
        <f>(M8-L8)/L8</f>
        <v>1.3674273111412009E-2</v>
      </c>
      <c r="Q8" s="49">
        <f t="shared" ref="Q8:Q18" si="4">(J8/C8)*10</f>
        <v>2.5382765341297562</v>
      </c>
      <c r="R8" s="236">
        <f t="shared" ref="R8:R18" si="5">(K8/D8)*10</f>
        <v>2.5091044081079406</v>
      </c>
      <c r="S8" s="92">
        <f t="shared" ref="S8:S19" si="6">(R8-Q8)/Q8</f>
        <v>-1.1492887252261991E-2</v>
      </c>
    </row>
    <row r="9" spans="1:19" ht="20.100000000000001" customHeight="1" x14ac:dyDescent="0.25">
      <c r="A9" s="33" t="s">
        <v>42</v>
      </c>
      <c r="B9" s="21"/>
      <c r="C9" s="27">
        <f>C10+C11</f>
        <v>406388.50999999972</v>
      </c>
      <c r="D9" s="224">
        <f>D10+D11</f>
        <v>354623.78000000026</v>
      </c>
      <c r="E9" s="34">
        <f t="shared" si="0"/>
        <v>0.4105863281960227</v>
      </c>
      <c r="F9" s="230">
        <f t="shared" si="1"/>
        <v>0.38243324728047928</v>
      </c>
      <c r="G9" s="88">
        <f>(D9-C9)/C9</f>
        <v>-0.12737744480029589</v>
      </c>
      <c r="H9" s="84">
        <f>(F9-E9)/E9</f>
        <v>-6.8567994066530469E-2</v>
      </c>
      <c r="J9" s="27">
        <f>J10+J11</f>
        <v>44249.089999999953</v>
      </c>
      <c r="K9" s="224">
        <f>K10+K11</f>
        <v>44667.841999999975</v>
      </c>
      <c r="L9" s="34">
        <f t="shared" si="2"/>
        <v>0.18257878146577369</v>
      </c>
      <c r="M9" s="230">
        <f t="shared" si="3"/>
        <v>0.18386127764891427</v>
      </c>
      <c r="N9" s="88">
        <f>(K9-J9)/J9</f>
        <v>9.4635166508514109E-3</v>
      </c>
      <c r="O9" s="84">
        <f>(M9-L9)/L9</f>
        <v>7.0243440822886499E-3</v>
      </c>
      <c r="Q9" s="50">
        <f t="shared" si="4"/>
        <v>1.0888371327230679</v>
      </c>
      <c r="R9" s="237">
        <f t="shared" si="5"/>
        <v>1.2595839455549185</v>
      </c>
      <c r="S9" s="93">
        <f t="shared" si="6"/>
        <v>0.15681575113518642</v>
      </c>
    </row>
    <row r="10" spans="1:19" ht="20.100000000000001" customHeight="1" x14ac:dyDescent="0.25">
      <c r="A10" s="14"/>
      <c r="B10" s="1" t="s">
        <v>6</v>
      </c>
      <c r="C10" s="25">
        <v>379297.25999999972</v>
      </c>
      <c r="D10" s="223">
        <v>334751.62000000029</v>
      </c>
      <c r="E10" s="44">
        <f t="shared" si="0"/>
        <v>0.38321523725710688</v>
      </c>
      <c r="F10" s="231">
        <f t="shared" si="1"/>
        <v>0.3610027197527505</v>
      </c>
      <c r="G10" s="87">
        <f t="shared" ref="G10:G18" si="7">(D10-C10)/C10</f>
        <v>-0.11744255679568966</v>
      </c>
      <c r="H10" s="83">
        <f t="shared" ref="H10:H18" si="8">(F10-E10)/E10</f>
        <v>-5.7963555059407902E-2</v>
      </c>
      <c r="J10" s="25">
        <v>40494.157999999952</v>
      </c>
      <c r="K10" s="223">
        <v>41602.326999999976</v>
      </c>
      <c r="L10" s="44">
        <f t="shared" si="2"/>
        <v>0.16708533495541966</v>
      </c>
      <c r="M10" s="231">
        <f t="shared" si="3"/>
        <v>0.17124303868066704</v>
      </c>
      <c r="N10" s="87">
        <f t="shared" ref="N10:N18" si="9">(K10-J10)/J10</f>
        <v>2.73661450128195E-2</v>
      </c>
      <c r="O10" s="83">
        <f t="shared" ref="O10:O18" si="10">(M10-L10)/L10</f>
        <v>2.488371421918446E-2</v>
      </c>
      <c r="Q10" s="49">
        <f t="shared" si="4"/>
        <v>1.0676100850293508</v>
      </c>
      <c r="R10" s="236">
        <f t="shared" si="5"/>
        <v>1.2427819468058119</v>
      </c>
      <c r="S10" s="92">
        <f t="shared" si="6"/>
        <v>0.16407850041210992</v>
      </c>
    </row>
    <row r="11" spans="1:19" ht="20.100000000000001" customHeight="1" x14ac:dyDescent="0.25">
      <c r="A11" s="14"/>
      <c r="B11" s="1" t="s">
        <v>43</v>
      </c>
      <c r="C11" s="25">
        <v>27091.250000000004</v>
      </c>
      <c r="D11" s="223">
        <v>19872.16</v>
      </c>
      <c r="E11" s="43">
        <f t="shared" si="0"/>
        <v>2.7371090938915842E-2</v>
      </c>
      <c r="F11" s="232">
        <f t="shared" si="1"/>
        <v>2.1430527527728803E-2</v>
      </c>
      <c r="G11" s="87">
        <f t="shared" si="7"/>
        <v>-0.26647312324089889</v>
      </c>
      <c r="H11" s="83">
        <f t="shared" si="8"/>
        <v>-0.21703787490402243</v>
      </c>
      <c r="J11" s="25">
        <v>3754.9320000000025</v>
      </c>
      <c r="K11" s="223">
        <v>3065.5149999999976</v>
      </c>
      <c r="L11" s="43">
        <f t="shared" si="2"/>
        <v>1.5493446510354038E-2</v>
      </c>
      <c r="M11" s="232">
        <f t="shared" si="3"/>
        <v>1.2618238968247254E-2</v>
      </c>
      <c r="N11" s="87">
        <f t="shared" si="9"/>
        <v>-0.18360305859067608</v>
      </c>
      <c r="O11" s="83">
        <f t="shared" si="10"/>
        <v>-0.18557572327017918</v>
      </c>
      <c r="Q11" s="49">
        <f t="shared" si="4"/>
        <v>1.3860312831633836</v>
      </c>
      <c r="R11" s="236">
        <f t="shared" si="5"/>
        <v>1.5426179137043974</v>
      </c>
      <c r="S11" s="92">
        <f t="shared" si="6"/>
        <v>0.11297481697789032</v>
      </c>
    </row>
    <row r="12" spans="1:19" ht="20.100000000000001" customHeight="1" x14ac:dyDescent="0.25">
      <c r="A12" s="33" t="s">
        <v>41</v>
      </c>
      <c r="B12" s="21"/>
      <c r="C12" s="27">
        <f>SUM(C13:C15)</f>
        <v>192918.13999999996</v>
      </c>
      <c r="D12" s="224">
        <f>SUM(D13:D15)</f>
        <v>190192.24999999991</v>
      </c>
      <c r="E12" s="34">
        <f t="shared" si="0"/>
        <v>0.19491090125802596</v>
      </c>
      <c r="F12" s="230">
        <f t="shared" si="1"/>
        <v>0.20510705676613297</v>
      </c>
      <c r="G12" s="88">
        <f t="shared" si="7"/>
        <v>-1.4129775458129773E-2</v>
      </c>
      <c r="H12" s="84">
        <f t="shared" si="8"/>
        <v>5.2311879131938292E-2</v>
      </c>
      <c r="J12" s="27">
        <f>SUM(J13:J15)</f>
        <v>88129.656000000003</v>
      </c>
      <c r="K12" s="224">
        <f>SUM(K13:K15)</f>
        <v>89984.869999999923</v>
      </c>
      <c r="L12" s="34">
        <f t="shared" si="2"/>
        <v>0.36363697430789715</v>
      </c>
      <c r="M12" s="230">
        <f t="shared" si="3"/>
        <v>0.3703947275373512</v>
      </c>
      <c r="N12" s="88">
        <f t="shared" si="9"/>
        <v>2.1050961551465942E-2</v>
      </c>
      <c r="O12" s="84">
        <f t="shared" si="10"/>
        <v>1.8583790172371602E-2</v>
      </c>
      <c r="Q12" s="50">
        <f t="shared" si="4"/>
        <v>4.5682410166301635</v>
      </c>
      <c r="R12" s="237">
        <f t="shared" si="5"/>
        <v>4.7312585029095535</v>
      </c>
      <c r="S12" s="93">
        <f t="shared" si="6"/>
        <v>3.5684957445533932E-2</v>
      </c>
    </row>
    <row r="13" spans="1:19" ht="20.100000000000001" customHeight="1" x14ac:dyDescent="0.25">
      <c r="A13" s="14"/>
      <c r="B13" s="5" t="s">
        <v>7</v>
      </c>
      <c r="C13" s="42">
        <v>180588.93999999994</v>
      </c>
      <c r="D13" s="225">
        <v>180666.84999999992</v>
      </c>
      <c r="E13" s="31">
        <f t="shared" si="0"/>
        <v>0.18245434593466209</v>
      </c>
      <c r="F13" s="229">
        <f t="shared" si="1"/>
        <v>0.19483467837784363</v>
      </c>
      <c r="G13" s="87">
        <f t="shared" si="7"/>
        <v>4.3142176923999009E-4</v>
      </c>
      <c r="H13" s="83">
        <f t="shared" si="8"/>
        <v>6.7854412454581958E-2</v>
      </c>
      <c r="J13" s="42">
        <v>81675.867000000013</v>
      </c>
      <c r="K13" s="225">
        <v>84635.787999999928</v>
      </c>
      <c r="L13" s="31">
        <f t="shared" si="2"/>
        <v>0.33700761466553586</v>
      </c>
      <c r="M13" s="229">
        <f t="shared" si="3"/>
        <v>0.3483768953177242</v>
      </c>
      <c r="N13" s="87">
        <f t="shared" si="9"/>
        <v>3.6239847934517969E-2</v>
      </c>
      <c r="O13" s="83">
        <f t="shared" si="10"/>
        <v>3.3735975560884028E-2</v>
      </c>
      <c r="Q13" s="49">
        <f t="shared" si="4"/>
        <v>4.5227502304404705</v>
      </c>
      <c r="R13" s="236">
        <f t="shared" si="5"/>
        <v>4.6846329583982875</v>
      </c>
      <c r="S13" s="92">
        <f t="shared" si="6"/>
        <v>3.5792984292668147E-2</v>
      </c>
    </row>
    <row r="14" spans="1:19" ht="20.100000000000001" customHeight="1" x14ac:dyDescent="0.25">
      <c r="A14" s="14"/>
      <c r="B14" s="5" t="s">
        <v>8</v>
      </c>
      <c r="C14" s="42">
        <v>9629.7899999999991</v>
      </c>
      <c r="D14" s="225">
        <v>7768.97</v>
      </c>
      <c r="E14" s="31">
        <f t="shared" si="0"/>
        <v>9.7292615812360934E-3</v>
      </c>
      <c r="F14" s="229">
        <f t="shared" si="1"/>
        <v>8.3782097893283503E-3</v>
      </c>
      <c r="G14" s="87">
        <f t="shared" si="7"/>
        <v>-0.19323578188101703</v>
      </c>
      <c r="H14" s="83">
        <f t="shared" si="8"/>
        <v>-0.13886478235032645</v>
      </c>
      <c r="J14" s="42">
        <v>5667.0750000000007</v>
      </c>
      <c r="K14" s="225">
        <v>4504.719000000001</v>
      </c>
      <c r="L14" s="31">
        <f t="shared" si="2"/>
        <v>2.3383252581581922E-2</v>
      </c>
      <c r="M14" s="229">
        <f t="shared" si="3"/>
        <v>1.8542274569461854E-2</v>
      </c>
      <c r="N14" s="87">
        <f t="shared" si="9"/>
        <v>-0.20510686729926808</v>
      </c>
      <c r="O14" s="83">
        <f t="shared" si="10"/>
        <v>-0.20702757220067486</v>
      </c>
      <c r="Q14" s="49">
        <f t="shared" si="4"/>
        <v>5.8849414161679547</v>
      </c>
      <c r="R14" s="236">
        <f t="shared" si="5"/>
        <v>5.7983477861286641</v>
      </c>
      <c r="S14" s="92">
        <f t="shared" si="6"/>
        <v>-1.4714442152540079E-2</v>
      </c>
    </row>
    <row r="15" spans="1:19" ht="20.100000000000001" customHeight="1" x14ac:dyDescent="0.25">
      <c r="A15" s="45"/>
      <c r="B15" s="46" t="s">
        <v>9</v>
      </c>
      <c r="C15" s="47">
        <v>2699.4099999999994</v>
      </c>
      <c r="D15" s="226">
        <v>1756.43</v>
      </c>
      <c r="E15" s="48">
        <f t="shared" si="0"/>
        <v>2.7272937421277637E-3</v>
      </c>
      <c r="F15" s="233">
        <f t="shared" si="1"/>
        <v>1.894168598960994E-3</v>
      </c>
      <c r="G15" s="87">
        <f t="shared" si="7"/>
        <v>-0.34932818652964892</v>
      </c>
      <c r="H15" s="83">
        <f t="shared" si="8"/>
        <v>-0.30547686532540025</v>
      </c>
      <c r="J15" s="47">
        <v>786.71399999999949</v>
      </c>
      <c r="K15" s="226">
        <v>844.36300000000017</v>
      </c>
      <c r="L15" s="48">
        <f t="shared" si="2"/>
        <v>3.2461070607794364E-3</v>
      </c>
      <c r="M15" s="233">
        <f t="shared" si="3"/>
        <v>3.4755576501651979E-3</v>
      </c>
      <c r="N15" s="87">
        <f t="shared" si="9"/>
        <v>7.3278218005527695E-2</v>
      </c>
      <c r="O15" s="83">
        <f t="shared" si="10"/>
        <v>7.0684849602793809E-2</v>
      </c>
      <c r="Q15" s="49">
        <f t="shared" si="4"/>
        <v>2.914392404266116</v>
      </c>
      <c r="R15" s="236">
        <f t="shared" si="5"/>
        <v>4.8072681518762499</v>
      </c>
      <c r="S15" s="92">
        <f t="shared" si="6"/>
        <v>0.64949241043838979</v>
      </c>
    </row>
    <row r="16" spans="1:19" ht="20.100000000000001" customHeight="1" x14ac:dyDescent="0.25">
      <c r="A16" s="14" t="s">
        <v>44</v>
      </c>
      <c r="B16" s="5"/>
      <c r="C16" s="42">
        <v>1506.2399999999998</v>
      </c>
      <c r="D16" s="225">
        <v>802.99</v>
      </c>
      <c r="E16" s="31">
        <f t="shared" si="0"/>
        <v>1.5217988101631555E-3</v>
      </c>
      <c r="F16" s="229">
        <f t="shared" si="1"/>
        <v>8.6596018246083727E-4</v>
      </c>
      <c r="G16" s="89">
        <f t="shared" si="7"/>
        <v>-0.46689106649670697</v>
      </c>
      <c r="H16" s="85">
        <f t="shared" si="8"/>
        <v>-0.43096276808890677</v>
      </c>
      <c r="J16" s="42">
        <v>388.65800000000013</v>
      </c>
      <c r="K16" s="225">
        <v>228.85799999999995</v>
      </c>
      <c r="L16" s="31">
        <f t="shared" si="2"/>
        <v>1.6036647091934495E-3</v>
      </c>
      <c r="M16" s="229">
        <f t="shared" si="3"/>
        <v>9.4202277065848043E-4</v>
      </c>
      <c r="N16" s="89">
        <f t="shared" si="9"/>
        <v>-0.41115839632787726</v>
      </c>
      <c r="O16" s="85">
        <f t="shared" si="10"/>
        <v>-0.41258121772083933</v>
      </c>
      <c r="Q16" s="81">
        <f t="shared" si="4"/>
        <v>2.5803192054387099</v>
      </c>
      <c r="R16" s="238">
        <f t="shared" si="5"/>
        <v>2.8500728527129842</v>
      </c>
      <c r="S16" s="94">
        <f t="shared" si="6"/>
        <v>0.10454274289231219</v>
      </c>
    </row>
    <row r="17" spans="1:19" ht="20.100000000000001" customHeight="1" x14ac:dyDescent="0.25">
      <c r="A17" s="14" t="s">
        <v>10</v>
      </c>
      <c r="B17" s="1"/>
      <c r="C17" s="25">
        <v>4182.7800000000016</v>
      </c>
      <c r="D17" s="223">
        <v>4781.8700000000063</v>
      </c>
      <c r="E17" s="31">
        <f t="shared" si="0"/>
        <v>4.2259863150455748E-3</v>
      </c>
      <c r="F17" s="229">
        <f t="shared" si="1"/>
        <v>5.1568624985417122E-3</v>
      </c>
      <c r="G17" s="87">
        <f t="shared" si="7"/>
        <v>0.14322770980065996</v>
      </c>
      <c r="H17" s="83">
        <f t="shared" si="8"/>
        <v>0.22027430145289015</v>
      </c>
      <c r="J17" s="25">
        <v>2307.0189999999966</v>
      </c>
      <c r="K17" s="223">
        <v>2297.3179999999998</v>
      </c>
      <c r="L17" s="31">
        <f t="shared" si="2"/>
        <v>9.5191272371564616E-3</v>
      </c>
      <c r="M17" s="229">
        <f t="shared" si="3"/>
        <v>9.4561949656275911E-3</v>
      </c>
      <c r="N17" s="87">
        <f t="shared" si="9"/>
        <v>-4.2049935436148786E-3</v>
      </c>
      <c r="O17" s="83">
        <f t="shared" si="10"/>
        <v>-6.6111388114683412E-3</v>
      </c>
      <c r="Q17" s="49">
        <f t="shared" si="4"/>
        <v>5.515515996538177</v>
      </c>
      <c r="R17" s="236">
        <f t="shared" si="5"/>
        <v>4.8042251253170765</v>
      </c>
      <c r="S17" s="92">
        <f t="shared" si="6"/>
        <v>-0.12896180006866872</v>
      </c>
    </row>
    <row r="18" spans="1:19" ht="20.100000000000001" customHeight="1" thickBot="1" x14ac:dyDescent="0.3">
      <c r="A18" s="14" t="s">
        <v>11</v>
      </c>
      <c r="B18" s="16"/>
      <c r="C18" s="28">
        <v>8372.5499999999975</v>
      </c>
      <c r="D18" s="227">
        <v>8562.1099999999988</v>
      </c>
      <c r="E18" s="32">
        <f t="shared" si="0"/>
        <v>8.4590348337791627E-3</v>
      </c>
      <c r="F18" s="234">
        <f t="shared" si="1"/>
        <v>9.2335475383874752E-3</v>
      </c>
      <c r="G18" s="90">
        <f t="shared" si="7"/>
        <v>2.2640653086574744E-2</v>
      </c>
      <c r="H18" s="86">
        <f t="shared" si="8"/>
        <v>9.1560410830261438E-2</v>
      </c>
      <c r="J18" s="28">
        <v>2114.5220000000008</v>
      </c>
      <c r="K18" s="227">
        <v>1922.1179999999999</v>
      </c>
      <c r="L18" s="32">
        <f t="shared" si="2"/>
        <v>8.7248540058693022E-3</v>
      </c>
      <c r="M18" s="234">
        <f t="shared" si="3"/>
        <v>7.9118008716869744E-3</v>
      </c>
      <c r="N18" s="90">
        <f t="shared" si="9"/>
        <v>-9.0991722952043455E-2</v>
      </c>
      <c r="O18" s="86">
        <f t="shared" si="10"/>
        <v>-9.3188164940683049E-2</v>
      </c>
      <c r="Q18" s="82">
        <f t="shared" si="4"/>
        <v>2.5255412030982214</v>
      </c>
      <c r="R18" s="239">
        <f t="shared" si="5"/>
        <v>2.2449115930535819</v>
      </c>
      <c r="S18" s="95">
        <f t="shared" si="6"/>
        <v>-0.11111662312235318</v>
      </c>
    </row>
    <row r="19" spans="1:19" ht="26.25" customHeight="1" thickBot="1" x14ac:dyDescent="0.3">
      <c r="A19" s="18" t="s">
        <v>12</v>
      </c>
      <c r="B19" s="75"/>
      <c r="C19" s="76">
        <f>C7+C8+C9+C12+C16+C17+C18</f>
        <v>989776.04</v>
      </c>
      <c r="D19" s="242">
        <f>D7+D8+D9+D12+D16+D17+D18</f>
        <v>927282.8200000003</v>
      </c>
      <c r="E19" s="77">
        <f>E7+E8+E9+E12+E16+E17+E18</f>
        <v>0.99999999999999989</v>
      </c>
      <c r="F19" s="235">
        <f>F7+F8+F9+F12+F16+F17+F18</f>
        <v>1</v>
      </c>
      <c r="G19" s="90">
        <f>(D19-C19)/C19</f>
        <v>-6.3138748034353043E-2</v>
      </c>
      <c r="H19" s="86">
        <v>0</v>
      </c>
      <c r="I19" s="2"/>
      <c r="J19" s="76">
        <f>J7+J8+J9+J12+J16+J17+J18</f>
        <v>242356.14700000014</v>
      </c>
      <c r="K19" s="228">
        <f>K7+K8+K9+K12+K16+K17+K18</f>
        <v>242943.1720000002</v>
      </c>
      <c r="L19" s="77">
        <f>L7+L8+L9+L12+L16+L17+L18</f>
        <v>1</v>
      </c>
      <c r="M19" s="235">
        <f>M7+M8+M9+M12+M16+M17+M18</f>
        <v>0.99999999999999978</v>
      </c>
      <c r="N19" s="90">
        <f>(K19-J19)/J19</f>
        <v>2.4221584938798851E-3</v>
      </c>
      <c r="O19" s="86">
        <f>(M19-L19)/L19</f>
        <v>-2.2204460492503131E-16</v>
      </c>
      <c r="P19" s="2"/>
      <c r="Q19" s="35">
        <f>(J19/C19)*10</f>
        <v>2.4485958156756364</v>
      </c>
      <c r="R19" s="240">
        <f>(K19/D19)*10</f>
        <v>2.6199468679900715</v>
      </c>
      <c r="S19" s="95">
        <f t="shared" si="6"/>
        <v>6.9979312721791309E-2</v>
      </c>
    </row>
    <row r="21" spans="1:19" x14ac:dyDescent="0.25">
      <c r="A21" s="2"/>
    </row>
    <row r="22" spans="1:19" ht="8.25" customHeight="1" thickBot="1" x14ac:dyDescent="0.3"/>
    <row r="23" spans="1:19" ht="15" customHeight="1" x14ac:dyDescent="0.25">
      <c r="A23" s="388" t="s">
        <v>2</v>
      </c>
      <c r="B23" s="410"/>
      <c r="C23" s="413" t="s">
        <v>1</v>
      </c>
      <c r="D23" s="414"/>
      <c r="E23" s="408" t="s">
        <v>13</v>
      </c>
      <c r="F23" s="408"/>
      <c r="G23" s="413" t="s">
        <v>14</v>
      </c>
      <c r="H23" s="409"/>
      <c r="J23" s="415">
        <v>1000</v>
      </c>
      <c r="K23" s="408"/>
      <c r="L23" s="406" t="s">
        <v>13</v>
      </c>
      <c r="M23" s="407"/>
      <c r="N23" s="408" t="s">
        <v>14</v>
      </c>
      <c r="O23" s="409"/>
      <c r="Q23" s="419" t="s">
        <v>23</v>
      </c>
      <c r="R23" s="408"/>
      <c r="S23" s="208" t="s">
        <v>0</v>
      </c>
    </row>
    <row r="24" spans="1:19" ht="15" customHeight="1" x14ac:dyDescent="0.25">
      <c r="A24" s="411"/>
      <c r="B24" s="412"/>
      <c r="C24" s="416" t="str">
        <f>C5</f>
        <v>jan. - abril</v>
      </c>
      <c r="D24" s="417"/>
      <c r="E24" s="404" t="str">
        <f>C5</f>
        <v>jan. - abril</v>
      </c>
      <c r="F24" s="404"/>
      <c r="G24" s="416" t="str">
        <f>G5</f>
        <v>2019/2018</v>
      </c>
      <c r="H24" s="405"/>
      <c r="J24" s="418" t="str">
        <f>C5</f>
        <v>jan. - abril</v>
      </c>
      <c r="K24" s="404"/>
      <c r="L24" s="402" t="str">
        <f>C5</f>
        <v>jan. - abril</v>
      </c>
      <c r="M24" s="403"/>
      <c r="N24" s="404" t="str">
        <f>N5</f>
        <v>2019/2018</v>
      </c>
      <c r="O24" s="405"/>
      <c r="Q24" s="418" t="str">
        <f>C5</f>
        <v>jan. - abril</v>
      </c>
      <c r="R24" s="417"/>
      <c r="S24" s="209" t="str">
        <f>S5</f>
        <v>2019 /2018</v>
      </c>
    </row>
    <row r="25" spans="1:19" ht="19.5" customHeight="1" x14ac:dyDescent="0.25">
      <c r="A25" s="411"/>
      <c r="B25" s="412"/>
      <c r="C25" s="221">
        <f>C6</f>
        <v>2018</v>
      </c>
      <c r="D25" s="219">
        <f>D6</f>
        <v>2019</v>
      </c>
      <c r="E25" s="216">
        <f>C6</f>
        <v>2018</v>
      </c>
      <c r="F25" s="219">
        <f>D6</f>
        <v>2019</v>
      </c>
      <c r="G25" s="221" t="s">
        <v>1</v>
      </c>
      <c r="H25" s="222" t="s">
        <v>15</v>
      </c>
      <c r="J25" s="215">
        <f>C6</f>
        <v>2018</v>
      </c>
      <c r="K25" s="220">
        <f>D6</f>
        <v>2019</v>
      </c>
      <c r="L25" s="218">
        <f>C6</f>
        <v>2018</v>
      </c>
      <c r="M25" s="219">
        <f>D6</f>
        <v>2019</v>
      </c>
      <c r="N25" s="217">
        <v>1000</v>
      </c>
      <c r="O25" s="222" t="s">
        <v>15</v>
      </c>
      <c r="Q25" s="215">
        <f>C6</f>
        <v>2018</v>
      </c>
      <c r="R25" s="220">
        <f>D6</f>
        <v>2019</v>
      </c>
      <c r="S25" s="209" t="s">
        <v>24</v>
      </c>
    </row>
    <row r="26" spans="1:19" ht="20.100000000000001" customHeight="1" x14ac:dyDescent="0.25">
      <c r="A26" s="14" t="s">
        <v>4</v>
      </c>
      <c r="B26" s="1"/>
      <c r="C26" s="25">
        <v>100159.32000000007</v>
      </c>
      <c r="D26" s="223">
        <v>90602.21</v>
      </c>
      <c r="E26" s="31">
        <f>C26/$C$38</f>
        <v>0.17187245014523983</v>
      </c>
      <c r="F26" s="229">
        <f>D26/$D$38</f>
        <v>0.18034589419145527</v>
      </c>
      <c r="G26" s="87">
        <f>(D26-C26)/C26</f>
        <v>-9.5419078324414069E-2</v>
      </c>
      <c r="H26" s="83">
        <f>(F26-E26)/E26</f>
        <v>4.9300769489554662E-2</v>
      </c>
      <c r="J26" s="25">
        <v>26061.121000000021</v>
      </c>
      <c r="K26" s="223">
        <v>24315.139999999989</v>
      </c>
      <c r="L26" s="31">
        <f>J26/$J$38</f>
        <v>0.18830153003585501</v>
      </c>
      <c r="M26" s="229">
        <f>K26/$K$38</f>
        <v>0.18011837624133548</v>
      </c>
      <c r="N26" s="87">
        <f>(K26-J26)/J26</f>
        <v>-6.6995621562097471E-2</v>
      </c>
      <c r="O26" s="83">
        <f>(M26-L26)/L26</f>
        <v>-4.3457712706643198E-2</v>
      </c>
      <c r="Q26" s="49">
        <f t="shared" ref="Q26:Q38" si="11">(J26/C26)*10</f>
        <v>2.6019666467384166</v>
      </c>
      <c r="R26" s="236">
        <f t="shared" ref="R26:R38" si="12">(K26/D26)*10</f>
        <v>2.6837248230479132</v>
      </c>
      <c r="S26" s="92">
        <f>(R26-Q26)/Q26</f>
        <v>3.1421684982772938E-2</v>
      </c>
    </row>
    <row r="27" spans="1:19" ht="20.100000000000001" customHeight="1" x14ac:dyDescent="0.25">
      <c r="A27" s="14" t="s">
        <v>5</v>
      </c>
      <c r="B27" s="1"/>
      <c r="C27" s="25">
        <v>61413.609999999986</v>
      </c>
      <c r="D27" s="223">
        <v>63485.859999999993</v>
      </c>
      <c r="E27" s="31">
        <f>C27/$C$38</f>
        <v>0.10538517656633645</v>
      </c>
      <c r="F27" s="229">
        <f>D27/$D$38</f>
        <v>0.12637014251874806</v>
      </c>
      <c r="G27" s="87">
        <f t="shared" ref="G27:G38" si="13">(D27-C27)/C27</f>
        <v>3.3742520591119915E-2</v>
      </c>
      <c r="H27" s="83">
        <f t="shared" ref="H27:H38" si="14">(F27-E27)/E27</f>
        <v>0.19912635378280438</v>
      </c>
      <c r="J27" s="25">
        <v>14845.581000000006</v>
      </c>
      <c r="K27" s="223">
        <v>15304.450999999994</v>
      </c>
      <c r="L27" s="31">
        <f t="shared" ref="L27:L37" si="15">J27/$J$38</f>
        <v>0.10726497975935945</v>
      </c>
      <c r="M27" s="229">
        <f t="shared" ref="M27:M37" si="16">K27/$K$38</f>
        <v>0.11337022379410866</v>
      </c>
      <c r="N27" s="87">
        <f t="shared" ref="N27:N38" si="17">(K27-J27)/J27</f>
        <v>3.0909534628519281E-2</v>
      </c>
      <c r="O27" s="83">
        <f t="shared" ref="O27:O37" si="18">(M27-L27)/L27</f>
        <v>5.691740257114529E-2</v>
      </c>
      <c r="Q27" s="49">
        <f t="shared" si="11"/>
        <v>2.4173112442014091</v>
      </c>
      <c r="R27" s="236">
        <f t="shared" si="12"/>
        <v>2.4106865686311876</v>
      </c>
      <c r="S27" s="92">
        <f t="shared" ref="S27:S36" si="19">(R27-Q27)/Q27</f>
        <v>-2.7405141088523979E-3</v>
      </c>
    </row>
    <row r="28" spans="1:19" ht="20.100000000000001" customHeight="1" x14ac:dyDescent="0.25">
      <c r="A28" s="33" t="s">
        <v>42</v>
      </c>
      <c r="B28" s="21"/>
      <c r="C28" s="27">
        <f>C29+C30</f>
        <v>246397.99999999991</v>
      </c>
      <c r="D28" s="224">
        <f>D29+D30</f>
        <v>176629.12</v>
      </c>
      <c r="E28" s="34">
        <f>C28/$C$38</f>
        <v>0.42281664822491566</v>
      </c>
      <c r="F28" s="230">
        <f>D28/$D$38</f>
        <v>0.35158454287869856</v>
      </c>
      <c r="G28" s="88">
        <f>(D28-C28)/C28</f>
        <v>-0.28315522041574992</v>
      </c>
      <c r="H28" s="84">
        <f t="shared" si="14"/>
        <v>-0.16847043664261172</v>
      </c>
      <c r="J28" s="27">
        <f>J29+J30</f>
        <v>26874.156999999981</v>
      </c>
      <c r="K28" s="224">
        <f>K29+K30</f>
        <v>24690.744999999992</v>
      </c>
      <c r="L28" s="34">
        <f t="shared" si="15"/>
        <v>0.19417602495010769</v>
      </c>
      <c r="M28" s="230">
        <f t="shared" si="16"/>
        <v>0.18290073170826379</v>
      </c>
      <c r="N28" s="88">
        <f t="shared" si="17"/>
        <v>-8.1245785681760774E-2</v>
      </c>
      <c r="O28" s="84">
        <f t="shared" si="18"/>
        <v>-5.8067381103001844E-2</v>
      </c>
      <c r="Q28" s="50">
        <f t="shared" ref="Q28:R30" si="20">(J28/C28)*10</f>
        <v>1.090680809097476</v>
      </c>
      <c r="R28" s="237">
        <f t="shared" si="20"/>
        <v>1.3978864300518508</v>
      </c>
      <c r="S28" s="93">
        <f t="shared" si="19"/>
        <v>0.28166409309849633</v>
      </c>
    </row>
    <row r="29" spans="1:19" ht="20.100000000000001" customHeight="1" x14ac:dyDescent="0.25">
      <c r="A29" s="14"/>
      <c r="B29" s="1" t="s">
        <v>6</v>
      </c>
      <c r="C29" s="25">
        <v>225774.36999999994</v>
      </c>
      <c r="D29" s="223">
        <v>162371.48000000001</v>
      </c>
      <c r="E29" s="44">
        <f t="shared" ref="E29:E36" si="21">C29/$C$38</f>
        <v>0.38742669331119556</v>
      </c>
      <c r="F29" s="231">
        <f t="shared" ref="F29:F36" si="22">D29/$D$38</f>
        <v>0.3232043650126194</v>
      </c>
      <c r="G29" s="87">
        <f>(D29-C29)/C29</f>
        <v>-0.28082412543106616</v>
      </c>
      <c r="H29" s="83">
        <f>(F29-E29)/E29</f>
        <v>-0.16576640021804173</v>
      </c>
      <c r="J29" s="25">
        <v>24507.583999999981</v>
      </c>
      <c r="K29" s="223">
        <v>22582.377999999993</v>
      </c>
      <c r="L29" s="44">
        <f>J29/$J$38</f>
        <v>0.17707663322242478</v>
      </c>
      <c r="M29" s="231">
        <f>K29/$K$38</f>
        <v>0.16728265833666012</v>
      </c>
      <c r="N29" s="87">
        <f>(K29-J29)/J29</f>
        <v>-7.8555519793382683E-2</v>
      </c>
      <c r="O29" s="83">
        <f>(M29-L29)/L29</f>
        <v>-5.5309244972274352E-2</v>
      </c>
      <c r="Q29" s="49">
        <f t="shared" si="20"/>
        <v>1.0854900846362672</v>
      </c>
      <c r="R29" s="236">
        <f t="shared" si="20"/>
        <v>1.3907847609691057</v>
      </c>
      <c r="S29" s="92">
        <f t="shared" si="19"/>
        <v>0.28125054355990609</v>
      </c>
    </row>
    <row r="30" spans="1:19" ht="20.100000000000001" customHeight="1" x14ac:dyDescent="0.25">
      <c r="A30" s="14"/>
      <c r="B30" s="1" t="s">
        <v>43</v>
      </c>
      <c r="C30" s="25">
        <v>20623.629999999986</v>
      </c>
      <c r="D30" s="223">
        <v>14257.639999999996</v>
      </c>
      <c r="E30" s="43">
        <f t="shared" si="21"/>
        <v>3.5389954913720142E-2</v>
      </c>
      <c r="F30" s="232">
        <f t="shared" si="22"/>
        <v>2.8380177866079197E-2</v>
      </c>
      <c r="G30" s="87">
        <f>(D30-C30)/C30</f>
        <v>-0.30867456408013499</v>
      </c>
      <c r="H30" s="83">
        <f>(F30-E30)/E30</f>
        <v>-0.19807250573589633</v>
      </c>
      <c r="J30" s="25">
        <v>2366.5730000000008</v>
      </c>
      <c r="K30" s="223">
        <v>2108.3669999999988</v>
      </c>
      <c r="L30" s="43">
        <f>J30/$J$38</f>
        <v>1.7099391727682909E-2</v>
      </c>
      <c r="M30" s="232">
        <f>K30/$K$38</f>
        <v>1.5618073371603688E-2</v>
      </c>
      <c r="N30" s="87">
        <f>(K30-J30)/J30</f>
        <v>-0.10910544487746707</v>
      </c>
      <c r="O30" s="83">
        <f>(M30-L30)/L30</f>
        <v>-8.6629886002380613E-2</v>
      </c>
      <c r="Q30" s="49">
        <f t="shared" si="20"/>
        <v>1.1475055555205376</v>
      </c>
      <c r="R30" s="236">
        <f t="shared" si="20"/>
        <v>1.4787629649787759</v>
      </c>
      <c r="S30" s="92">
        <f t="shared" si="19"/>
        <v>0.2886760834094364</v>
      </c>
    </row>
    <row r="31" spans="1:19" ht="20.100000000000001" customHeight="1" x14ac:dyDescent="0.25">
      <c r="A31" s="33" t="s">
        <v>41</v>
      </c>
      <c r="B31" s="21"/>
      <c r="C31" s="27">
        <f>SUM(C32:C34)</f>
        <v>167231.40000000005</v>
      </c>
      <c r="D31" s="224">
        <f>SUM(D32:D34)</f>
        <v>163226.02999999997</v>
      </c>
      <c r="E31" s="34">
        <f t="shared" si="21"/>
        <v>0.28696750795850701</v>
      </c>
      <c r="F31" s="230">
        <f t="shared" si="22"/>
        <v>0.32490536749237459</v>
      </c>
      <c r="G31" s="88">
        <f t="shared" si="13"/>
        <v>-2.3951064214017711E-2</v>
      </c>
      <c r="H31" s="84">
        <f t="shared" si="14"/>
        <v>0.13220263089629319</v>
      </c>
      <c r="J31" s="27">
        <f>SUM(J32:J34)</f>
        <v>67911.577999999994</v>
      </c>
      <c r="K31" s="224">
        <f>SUM(K32:K34)</f>
        <v>68047.087</v>
      </c>
      <c r="L31" s="34">
        <f t="shared" si="15"/>
        <v>0.490687029331904</v>
      </c>
      <c r="M31" s="230">
        <f t="shared" si="16"/>
        <v>0.5040699259141791</v>
      </c>
      <c r="N31" s="88">
        <f t="shared" si="17"/>
        <v>1.9953740435836357E-3</v>
      </c>
      <c r="O31" s="84">
        <f t="shared" si="18"/>
        <v>2.7273793237405534E-2</v>
      </c>
      <c r="Q31" s="50">
        <f t="shared" si="11"/>
        <v>4.0609346091702854</v>
      </c>
      <c r="R31" s="237">
        <f t="shared" si="12"/>
        <v>4.1688869722555904</v>
      </c>
      <c r="S31" s="93">
        <f t="shared" si="19"/>
        <v>2.6583132572863908E-2</v>
      </c>
    </row>
    <row r="32" spans="1:19" ht="20.100000000000001" customHeight="1" x14ac:dyDescent="0.25">
      <c r="A32" s="14"/>
      <c r="B32" s="5" t="s">
        <v>7</v>
      </c>
      <c r="C32" s="42">
        <v>158408.43000000005</v>
      </c>
      <c r="D32" s="225">
        <v>156410.92999999996</v>
      </c>
      <c r="E32" s="31">
        <f t="shared" si="21"/>
        <v>0.27182737450454642</v>
      </c>
      <c r="F32" s="229">
        <f t="shared" si="22"/>
        <v>0.31133974582040669</v>
      </c>
      <c r="G32" s="87">
        <f t="shared" si="13"/>
        <v>-1.2609808707782071E-2</v>
      </c>
      <c r="H32" s="83">
        <f t="shared" si="14"/>
        <v>0.14535832304556734</v>
      </c>
      <c r="J32" s="42">
        <v>64144.974999999991</v>
      </c>
      <c r="K32" s="225">
        <v>64909.019000000008</v>
      </c>
      <c r="L32" s="31">
        <f t="shared" si="15"/>
        <v>0.46347188736093348</v>
      </c>
      <c r="M32" s="229">
        <f t="shared" si="16"/>
        <v>0.48082417397958638</v>
      </c>
      <c r="N32" s="87">
        <f t="shared" si="17"/>
        <v>1.1911205827112978E-2</v>
      </c>
      <c r="O32" s="83">
        <f t="shared" si="18"/>
        <v>3.7439782415841824E-2</v>
      </c>
      <c r="Q32" s="49">
        <f t="shared" si="11"/>
        <v>4.0493409978244195</v>
      </c>
      <c r="R32" s="236">
        <f t="shared" si="12"/>
        <v>4.1499030150898033</v>
      </c>
      <c r="S32" s="92">
        <f t="shared" si="19"/>
        <v>2.4834168651000882E-2</v>
      </c>
    </row>
    <row r="33" spans="1:19" ht="20.100000000000001" customHeight="1" x14ac:dyDescent="0.25">
      <c r="A33" s="14"/>
      <c r="B33" s="5" t="s">
        <v>8</v>
      </c>
      <c r="C33" s="42">
        <v>6593.51</v>
      </c>
      <c r="D33" s="225">
        <v>5479.94</v>
      </c>
      <c r="E33" s="31">
        <f t="shared" si="21"/>
        <v>1.1314401083764742E-2</v>
      </c>
      <c r="F33" s="229">
        <f t="shared" si="22"/>
        <v>1.0907953342589803E-2</v>
      </c>
      <c r="G33" s="87">
        <f t="shared" si="13"/>
        <v>-0.16888880126063366</v>
      </c>
      <c r="H33" s="83">
        <f t="shared" si="14"/>
        <v>-3.5923045167468748E-2</v>
      </c>
      <c r="J33" s="42">
        <v>3244.848</v>
      </c>
      <c r="K33" s="225">
        <v>2798.8640000000005</v>
      </c>
      <c r="L33" s="31">
        <f t="shared" si="15"/>
        <v>2.3445263276809295E-2</v>
      </c>
      <c r="M33" s="229">
        <f t="shared" si="16"/>
        <v>2.0733042828473516E-2</v>
      </c>
      <c r="N33" s="87">
        <f t="shared" si="17"/>
        <v>-0.13744372617762049</v>
      </c>
      <c r="O33" s="83">
        <f t="shared" si="18"/>
        <v>-0.11568308772282168</v>
      </c>
      <c r="Q33" s="49">
        <f t="shared" si="11"/>
        <v>4.9212756179940573</v>
      </c>
      <c r="R33" s="236">
        <f t="shared" si="12"/>
        <v>5.1074719796202164</v>
      </c>
      <c r="S33" s="92">
        <f t="shared" si="19"/>
        <v>3.7834979399518749E-2</v>
      </c>
    </row>
    <row r="34" spans="1:19" ht="20.100000000000001" customHeight="1" x14ac:dyDescent="0.25">
      <c r="A34" s="45"/>
      <c r="B34" s="46" t="s">
        <v>9</v>
      </c>
      <c r="C34" s="47">
        <v>2229.4599999999996</v>
      </c>
      <c r="D34" s="226">
        <v>1335.1600000000005</v>
      </c>
      <c r="E34" s="48">
        <f t="shared" si="21"/>
        <v>3.8257323701958645E-3</v>
      </c>
      <c r="F34" s="233">
        <f t="shared" si="22"/>
        <v>2.657668329378097E-3</v>
      </c>
      <c r="G34" s="87">
        <f t="shared" si="13"/>
        <v>-0.40112852439604174</v>
      </c>
      <c r="H34" s="83">
        <f t="shared" si="14"/>
        <v>-0.30531776083384699</v>
      </c>
      <c r="J34" s="47">
        <v>521.755</v>
      </c>
      <c r="K34" s="226">
        <v>339.20400000000012</v>
      </c>
      <c r="L34" s="48">
        <f t="shared" si="15"/>
        <v>3.7698786941612163E-3</v>
      </c>
      <c r="M34" s="233">
        <f t="shared" si="16"/>
        <v>2.5127091061193153E-3</v>
      </c>
      <c r="N34" s="87">
        <f t="shared" si="17"/>
        <v>-0.34987877452060812</v>
      </c>
      <c r="O34" s="83">
        <f t="shared" si="18"/>
        <v>-0.33347746440462495</v>
      </c>
      <c r="Q34" s="49">
        <f t="shared" si="11"/>
        <v>2.3402752235967457</v>
      </c>
      <c r="R34" s="236">
        <f t="shared" si="12"/>
        <v>2.5405494472572574</v>
      </c>
      <c r="S34" s="92">
        <f t="shared" si="19"/>
        <v>8.5577209740618568E-2</v>
      </c>
    </row>
    <row r="35" spans="1:19" ht="20.100000000000001" customHeight="1" x14ac:dyDescent="0.25">
      <c r="A35" s="14" t="s">
        <v>44</v>
      </c>
      <c r="B35" s="5"/>
      <c r="C35" s="42">
        <v>1304.56</v>
      </c>
      <c r="D35" s="225">
        <v>547.1</v>
      </c>
      <c r="E35" s="31">
        <f t="shared" si="21"/>
        <v>2.2386126778963147E-3</v>
      </c>
      <c r="F35" s="229">
        <f t="shared" si="22"/>
        <v>1.0890158055983975E-3</v>
      </c>
      <c r="G35" s="89">
        <f>(D35-C35)/C35</f>
        <v>-0.58062488501870357</v>
      </c>
      <c r="H35" s="85">
        <f>(F35-E35)/E35</f>
        <v>-0.51353093978643272</v>
      </c>
      <c r="J35" s="42">
        <v>291.02900000000005</v>
      </c>
      <c r="K35" s="225">
        <v>127.10399999999997</v>
      </c>
      <c r="L35" s="31">
        <f>J35/$J$38</f>
        <v>2.1027954240650207E-3</v>
      </c>
      <c r="M35" s="229">
        <f>K35/$K$38</f>
        <v>9.4154366759881746E-4</v>
      </c>
      <c r="N35" s="89">
        <f>(K35-J35)/J35</f>
        <v>-0.56326001876101706</v>
      </c>
      <c r="O35" s="85">
        <f>(M35-L35)/L35</f>
        <v>-0.55224190768939785</v>
      </c>
      <c r="Q35" s="81">
        <f>(J35/C35)*10</f>
        <v>2.2308594468633109</v>
      </c>
      <c r="R35" s="238">
        <f>(K35/D35)*10</f>
        <v>2.3232315847194291</v>
      </c>
      <c r="S35" s="94">
        <f t="shared" si="19"/>
        <v>4.1406525178445279E-2</v>
      </c>
    </row>
    <row r="36" spans="1:19" ht="20.100000000000001" customHeight="1" x14ac:dyDescent="0.25">
      <c r="A36" s="14" t="s">
        <v>10</v>
      </c>
      <c r="B36" s="1"/>
      <c r="C36" s="25">
        <v>1398.8700000000001</v>
      </c>
      <c r="D36" s="223">
        <v>2169.9699999999993</v>
      </c>
      <c r="E36" s="31">
        <f t="shared" si="21"/>
        <v>2.4004477499914288E-3</v>
      </c>
      <c r="F36" s="229">
        <f t="shared" si="22"/>
        <v>4.3193778608560654E-3</v>
      </c>
      <c r="G36" s="87">
        <f t="shared" si="13"/>
        <v>0.55123063615632562</v>
      </c>
      <c r="H36" s="83">
        <f t="shared" si="14"/>
        <v>0.79940507385402926</v>
      </c>
      <c r="J36" s="25">
        <v>980.37899999999979</v>
      </c>
      <c r="K36" s="223">
        <v>1122.78</v>
      </c>
      <c r="L36" s="31">
        <f t="shared" si="15"/>
        <v>7.0836118567202582E-3</v>
      </c>
      <c r="M36" s="229">
        <f t="shared" si="16"/>
        <v>8.3171764783688991E-3</v>
      </c>
      <c r="N36" s="87">
        <f t="shared" si="17"/>
        <v>0.14525096926800779</v>
      </c>
      <c r="O36" s="83">
        <f t="shared" si="18"/>
        <v>0.17414345204111542</v>
      </c>
      <c r="Q36" s="49">
        <f t="shared" si="11"/>
        <v>7.0083638937142103</v>
      </c>
      <c r="R36" s="236">
        <f t="shared" si="12"/>
        <v>5.1741729148329254</v>
      </c>
      <c r="S36" s="92">
        <f t="shared" si="19"/>
        <v>-0.26171457514162011</v>
      </c>
    </row>
    <row r="37" spans="1:19" ht="20.100000000000001" customHeight="1" thickBot="1" x14ac:dyDescent="0.3">
      <c r="A37" s="14" t="s">
        <v>11</v>
      </c>
      <c r="B37" s="16"/>
      <c r="C37" s="28">
        <v>4848.0200000000023</v>
      </c>
      <c r="D37" s="227">
        <v>5719.93</v>
      </c>
      <c r="E37" s="32">
        <f>C37/$C$38</f>
        <v>8.3191566771132781E-3</v>
      </c>
      <c r="F37" s="234">
        <f>D37/$D$38</f>
        <v>1.138565925226913E-2</v>
      </c>
      <c r="G37" s="90">
        <f t="shared" si="13"/>
        <v>0.1798486804922417</v>
      </c>
      <c r="H37" s="86">
        <f t="shared" si="14"/>
        <v>0.36860738343732208</v>
      </c>
      <c r="J37" s="28">
        <v>1437.1600000000005</v>
      </c>
      <c r="K37" s="227">
        <v>1388.0250000000001</v>
      </c>
      <c r="L37" s="32">
        <f t="shared" si="15"/>
        <v>1.0384028641988549E-2</v>
      </c>
      <c r="M37" s="234">
        <f t="shared" si="16"/>
        <v>1.0282022196145274E-2</v>
      </c>
      <c r="N37" s="90">
        <f t="shared" si="17"/>
        <v>-3.4188955996549045E-2</v>
      </c>
      <c r="O37" s="86">
        <f t="shared" si="18"/>
        <v>-9.8233979662580313E-3</v>
      </c>
      <c r="Q37" s="82">
        <f t="shared" si="11"/>
        <v>2.9644267144112439</v>
      </c>
      <c r="R37" s="239">
        <f t="shared" si="12"/>
        <v>2.4266468295940684</v>
      </c>
      <c r="S37" s="95">
        <f>(R37-Q37)/Q37</f>
        <v>-0.1814110911235606</v>
      </c>
    </row>
    <row r="38" spans="1:19" ht="26.25" customHeight="1" thickBot="1" x14ac:dyDescent="0.3">
      <c r="A38" s="18" t="s">
        <v>12</v>
      </c>
      <c r="B38" s="75"/>
      <c r="C38" s="76">
        <f>C26+C27+C28+C31+C35+C36+C37</f>
        <v>582753.78</v>
      </c>
      <c r="D38" s="228">
        <f>D26+D27+D28+D31+D35+D36+D37</f>
        <v>502380.21999999991</v>
      </c>
      <c r="E38" s="77">
        <f>C38/$C$38</f>
        <v>1</v>
      </c>
      <c r="F38" s="235">
        <f>D38/$D$38</f>
        <v>1</v>
      </c>
      <c r="G38" s="90">
        <f t="shared" si="13"/>
        <v>-0.13792027226318482</v>
      </c>
      <c r="H38" s="86">
        <f t="shared" si="14"/>
        <v>0</v>
      </c>
      <c r="I38" s="2"/>
      <c r="J38" s="76">
        <f>J26+J27+J28+J31+J35+J36+J37</f>
        <v>138401.005</v>
      </c>
      <c r="K38" s="228">
        <f>K26+K27+K28+K31+K35+K36+K37</f>
        <v>134995.33199999997</v>
      </c>
      <c r="L38" s="77">
        <f>L26+L27+L28+L31+L35+L36+L37</f>
        <v>0.99999999999999989</v>
      </c>
      <c r="M38" s="235">
        <f>M26+M27+M28+M31+M35+M36+M37</f>
        <v>1</v>
      </c>
      <c r="N38" s="90">
        <f t="shared" si="17"/>
        <v>-2.4607285185537769E-2</v>
      </c>
      <c r="O38" s="86">
        <v>0</v>
      </c>
      <c r="P38" s="2"/>
      <c r="Q38" s="35">
        <f t="shared" si="11"/>
        <v>2.3749482156941135</v>
      </c>
      <c r="R38" s="240">
        <f t="shared" si="12"/>
        <v>2.6871147912630793</v>
      </c>
      <c r="S38" s="95">
        <f>(R38-Q38)/Q38</f>
        <v>0.13144142407236889</v>
      </c>
    </row>
    <row r="40" spans="1:19" x14ac:dyDescent="0.25">
      <c r="A40" s="2"/>
    </row>
    <row r="41" spans="1:19" ht="8.25" customHeight="1" thickBot="1" x14ac:dyDescent="0.3"/>
    <row r="42" spans="1:19" ht="15" customHeight="1" x14ac:dyDescent="0.25">
      <c r="A42" s="388" t="s">
        <v>16</v>
      </c>
      <c r="B42" s="410"/>
      <c r="C42" s="413" t="s">
        <v>1</v>
      </c>
      <c r="D42" s="414"/>
      <c r="E42" s="408" t="s">
        <v>13</v>
      </c>
      <c r="F42" s="408"/>
      <c r="G42" s="413" t="s">
        <v>14</v>
      </c>
      <c r="H42" s="409"/>
      <c r="J42" s="415">
        <v>1000</v>
      </c>
      <c r="K42" s="408"/>
      <c r="L42" s="406" t="s">
        <v>13</v>
      </c>
      <c r="M42" s="407"/>
      <c r="N42" s="408" t="s">
        <v>14</v>
      </c>
      <c r="O42" s="409"/>
      <c r="Q42" s="419" t="s">
        <v>23</v>
      </c>
      <c r="R42" s="408"/>
      <c r="S42" s="208" t="s">
        <v>0</v>
      </c>
    </row>
    <row r="43" spans="1:19" ht="15" customHeight="1" x14ac:dyDescent="0.25">
      <c r="A43" s="411"/>
      <c r="B43" s="412"/>
      <c r="C43" s="416" t="str">
        <f>C5</f>
        <v>jan. - abril</v>
      </c>
      <c r="D43" s="417"/>
      <c r="E43" s="404" t="str">
        <f>C5</f>
        <v>jan. - abril</v>
      </c>
      <c r="F43" s="404"/>
      <c r="G43" s="416" t="str">
        <f>C5</f>
        <v>jan. - abril</v>
      </c>
      <c r="H43" s="405"/>
      <c r="J43" s="418" t="str">
        <f>C5</f>
        <v>jan. - abril</v>
      </c>
      <c r="K43" s="404"/>
      <c r="L43" s="402" t="str">
        <f>C5</f>
        <v>jan. - abril</v>
      </c>
      <c r="M43" s="403"/>
      <c r="N43" s="404" t="str">
        <f>C5</f>
        <v>jan. - abril</v>
      </c>
      <c r="O43" s="405"/>
      <c r="Q43" s="418" t="str">
        <f>C5</f>
        <v>jan. - abril</v>
      </c>
      <c r="R43" s="417"/>
      <c r="S43" s="209" t="str">
        <f>S24</f>
        <v>2019 /2018</v>
      </c>
    </row>
    <row r="44" spans="1:19" ht="15.75" customHeight="1" x14ac:dyDescent="0.25">
      <c r="A44" s="411"/>
      <c r="B44" s="412"/>
      <c r="C44" s="221">
        <f>C6</f>
        <v>2018</v>
      </c>
      <c r="D44" s="219">
        <f>D6</f>
        <v>2019</v>
      </c>
      <c r="E44" s="216">
        <f>C6</f>
        <v>2018</v>
      </c>
      <c r="F44" s="219">
        <f>D6</f>
        <v>2019</v>
      </c>
      <c r="G44" s="221" t="s">
        <v>1</v>
      </c>
      <c r="H44" s="222" t="s">
        <v>15</v>
      </c>
      <c r="J44" s="215">
        <f>C6</f>
        <v>2018</v>
      </c>
      <c r="K44" s="220">
        <f>D6</f>
        <v>2019</v>
      </c>
      <c r="L44" s="218">
        <f>C6</f>
        <v>2018</v>
      </c>
      <c r="M44" s="219">
        <f>D6</f>
        <v>2019</v>
      </c>
      <c r="N44" s="217">
        <v>1000</v>
      </c>
      <c r="O44" s="222" t="s">
        <v>15</v>
      </c>
      <c r="Q44" s="215">
        <f>Q25</f>
        <v>2018</v>
      </c>
      <c r="R44" s="220">
        <f>R25</f>
        <v>2019</v>
      </c>
      <c r="S44" s="209" t="s">
        <v>24</v>
      </c>
    </row>
    <row r="45" spans="1:19" ht="20.100000000000001" customHeight="1" x14ac:dyDescent="0.25">
      <c r="A45" s="14" t="s">
        <v>4</v>
      </c>
      <c r="B45" s="1"/>
      <c r="C45" s="25">
        <v>111715.97000000003</v>
      </c>
      <c r="D45" s="223">
        <v>108587.4499999999</v>
      </c>
      <c r="E45" s="31">
        <f>C45/$C$57</f>
        <v>0.27447140114646312</v>
      </c>
      <c r="F45" s="229">
        <f>D45/$D$57</f>
        <v>0.25555845033661817</v>
      </c>
      <c r="G45" s="87">
        <f>(D45-C45)/C45</f>
        <v>-2.8004232519308871E-2</v>
      </c>
      <c r="H45" s="83">
        <f>(F45-E45)/E45</f>
        <v>-6.890681772616683E-2</v>
      </c>
      <c r="J45" s="25">
        <v>37343.175000000054</v>
      </c>
      <c r="K45" s="223">
        <v>37090.502999999997</v>
      </c>
      <c r="L45" s="31">
        <f>J45/$J$57</f>
        <v>0.35922393333847819</v>
      </c>
      <c r="M45" s="229">
        <f>K45/$K$57</f>
        <v>0.3435965277304297</v>
      </c>
      <c r="N45" s="87">
        <f>(K45-J45)/J45</f>
        <v>-6.7662163166376859E-3</v>
      </c>
      <c r="O45" s="83">
        <f>(M45-L45)/L45</f>
        <v>-4.3503241732291774E-2</v>
      </c>
      <c r="Q45" s="49">
        <f t="shared" ref="Q45:R47" si="23">(J45/C45)*10</f>
        <v>3.3426890533197757</v>
      </c>
      <c r="R45" s="236">
        <f t="shared" si="23"/>
        <v>3.4157264950968118</v>
      </c>
      <c r="S45" s="92">
        <f>(R45-Q45)/Q45</f>
        <v>2.1849906052284252E-2</v>
      </c>
    </row>
    <row r="46" spans="1:19" ht="20.100000000000001" customHeight="1" x14ac:dyDescent="0.25">
      <c r="A46" s="14" t="s">
        <v>5</v>
      </c>
      <c r="B46" s="1"/>
      <c r="C46" s="25">
        <v>103118.9200000001</v>
      </c>
      <c r="D46" s="223">
        <v>105644.29999999996</v>
      </c>
      <c r="E46" s="31">
        <f>C46/$C$57</f>
        <v>0.25334958338642238</v>
      </c>
      <c r="F46" s="229">
        <f>D46/$D$57</f>
        <v>0.2486318040887488</v>
      </c>
      <c r="G46" s="87">
        <f>(D46-C46)/C46</f>
        <v>2.4489977203018192E-2</v>
      </c>
      <c r="H46" s="83">
        <f>(F46-E46)/E46</f>
        <v>-1.8621618534409728E-2</v>
      </c>
      <c r="J46" s="25">
        <v>26917.325000000001</v>
      </c>
      <c r="K46" s="223">
        <v>27132.072000000004</v>
      </c>
      <c r="L46" s="31">
        <f>J46/$J$57</f>
        <v>0.25893211708565594</v>
      </c>
      <c r="M46" s="229">
        <f>K46/$K$57</f>
        <v>0.25134427886653404</v>
      </c>
      <c r="N46" s="87">
        <f>(K46-J46)/J46</f>
        <v>7.9780215901841291E-3</v>
      </c>
      <c r="O46" s="83">
        <f>(M46-L46)/L46</f>
        <v>-2.9304353220160048E-2</v>
      </c>
      <c r="Q46" s="49">
        <f t="shared" si="23"/>
        <v>2.6103187465500972</v>
      </c>
      <c r="R46" s="236">
        <f t="shared" si="23"/>
        <v>2.5682476006750972</v>
      </c>
      <c r="S46" s="92">
        <f>(R46-Q46)/Q46</f>
        <v>-1.6117244658570135E-2</v>
      </c>
    </row>
    <row r="47" spans="1:19" ht="20.100000000000001" customHeight="1" x14ac:dyDescent="0.25">
      <c r="A47" s="33" t="s">
        <v>42</v>
      </c>
      <c r="B47" s="21"/>
      <c r="C47" s="27">
        <f>C48+C49</f>
        <v>159990.50999999995</v>
      </c>
      <c r="D47" s="224">
        <f>D48+D49</f>
        <v>177994.66</v>
      </c>
      <c r="E47" s="34">
        <f>C47/$C$57</f>
        <v>0.39307557773375817</v>
      </c>
      <c r="F47" s="230">
        <f>D47/$D$57</f>
        <v>0.41890696832638835</v>
      </c>
      <c r="G47" s="88">
        <f>(D47-C47)/C47</f>
        <v>0.11253261209055498</v>
      </c>
      <c r="H47" s="84">
        <f>(F47-E47)/E47</f>
        <v>6.5716091397890281E-2</v>
      </c>
      <c r="J47" s="27">
        <f>J48+J49</f>
        <v>17374.933000000008</v>
      </c>
      <c r="K47" s="224">
        <f>K48+K49</f>
        <v>19977.097000000031</v>
      </c>
      <c r="L47" s="34">
        <f>J47/$J$57</f>
        <v>0.16713875490641916</v>
      </c>
      <c r="M47" s="230">
        <f>K47/$K$57</f>
        <v>0.18506249870307759</v>
      </c>
      <c r="N47" s="88">
        <f>(K47-J47)/J47</f>
        <v>0.14976541204504334</v>
      </c>
      <c r="O47" s="84">
        <f>(M47-L47)/L47</f>
        <v>0.10723870598829047</v>
      </c>
      <c r="Q47" s="50">
        <f t="shared" si="23"/>
        <v>1.0859977257401088</v>
      </c>
      <c r="R47" s="237">
        <f t="shared" si="23"/>
        <v>1.1223424904994359</v>
      </c>
      <c r="S47" s="93">
        <f>(R47-Q47)/Q47</f>
        <v>3.3466704301390808E-2</v>
      </c>
    </row>
    <row r="48" spans="1:19" ht="20.100000000000001" customHeight="1" x14ac:dyDescent="0.25">
      <c r="A48" s="14"/>
      <c r="B48" s="1" t="s">
        <v>6</v>
      </c>
      <c r="C48" s="25">
        <v>153522.88999999996</v>
      </c>
      <c r="D48" s="223">
        <v>172380.14</v>
      </c>
      <c r="E48" s="44">
        <f t="shared" ref="E48:E54" si="24">C48/$C$57</f>
        <v>0.37718548857745504</v>
      </c>
      <c r="F48" s="231">
        <f t="shared" ref="F48:F54" si="25">D48/$D$57</f>
        <v>0.40569330477149368</v>
      </c>
      <c r="G48" s="87">
        <f t="shared" ref="G48:G56" si="26">(D48-C48)/C48</f>
        <v>0.12283021769587625</v>
      </c>
      <c r="H48" s="83">
        <f t="shared" ref="H48:H56" si="27">(F48-E48)/E48</f>
        <v>7.5580363129968506E-2</v>
      </c>
      <c r="J48" s="25">
        <v>15986.57400000001</v>
      </c>
      <c r="K48" s="223">
        <v>19019.94900000003</v>
      </c>
      <c r="L48" s="44">
        <f t="shared" ref="L48:L55" si="28">J48/$J$57</f>
        <v>0.1537833886081364</v>
      </c>
      <c r="M48" s="231">
        <f t="shared" ref="M48:M55" si="29">K48/$K$57</f>
        <v>0.17619573490307935</v>
      </c>
      <c r="N48" s="87">
        <f t="shared" ref="N48:N55" si="30">(K48-J48)/J48</f>
        <v>0.18974515740520878</v>
      </c>
      <c r="O48" s="83">
        <f t="shared" ref="O48:O55" si="31">(M48-L48)/L48</f>
        <v>0.14573970893600899</v>
      </c>
      <c r="Q48" s="49">
        <f t="shared" ref="Q48:Q55" si="32">(J48/C48)*10</f>
        <v>1.0413153374066899</v>
      </c>
      <c r="R48" s="236">
        <f t="shared" ref="R48:R55" si="33">(K48/D48)*10</f>
        <v>1.1033724070533895</v>
      </c>
      <c r="S48" s="92">
        <f t="shared" ref="S48:S55" si="34">(R48-Q48)/Q48</f>
        <v>5.9594886791207329E-2</v>
      </c>
    </row>
    <row r="49" spans="1:19" ht="20.100000000000001" customHeight="1" x14ac:dyDescent="0.25">
      <c r="A49" s="14"/>
      <c r="B49" s="1" t="s">
        <v>43</v>
      </c>
      <c r="C49" s="25">
        <v>6467.6200000000017</v>
      </c>
      <c r="D49" s="223">
        <v>5614.5200000000023</v>
      </c>
      <c r="E49" s="43">
        <f t="shared" si="24"/>
        <v>1.5890089156303147E-2</v>
      </c>
      <c r="F49" s="232">
        <f t="shared" si="25"/>
        <v>1.3213663554894707E-2</v>
      </c>
      <c r="G49" s="87">
        <f t="shared" si="26"/>
        <v>-0.13190323488392935</v>
      </c>
      <c r="H49" s="83">
        <f t="shared" si="27"/>
        <v>-0.16843364282489115</v>
      </c>
      <c r="J49" s="25">
        <v>1388.3589999999988</v>
      </c>
      <c r="K49" s="223">
        <v>957.14799999999957</v>
      </c>
      <c r="L49" s="43">
        <f t="shared" si="28"/>
        <v>1.3355366298282755E-2</v>
      </c>
      <c r="M49" s="232">
        <f t="shared" si="29"/>
        <v>8.866763799998215E-3</v>
      </c>
      <c r="N49" s="87">
        <f t="shared" si="30"/>
        <v>-0.31059041645568586</v>
      </c>
      <c r="O49" s="83">
        <f t="shared" si="31"/>
        <v>-0.33608980824896495</v>
      </c>
      <c r="Q49" s="49">
        <f t="shared" si="32"/>
        <v>2.1466304452024061</v>
      </c>
      <c r="R49" s="236">
        <f t="shared" si="33"/>
        <v>1.7047726252644912</v>
      </c>
      <c r="S49" s="92">
        <f t="shared" si="34"/>
        <v>-0.20583786134471413</v>
      </c>
    </row>
    <row r="50" spans="1:19" ht="20.100000000000001" customHeight="1" x14ac:dyDescent="0.25">
      <c r="A50" s="33" t="s">
        <v>41</v>
      </c>
      <c r="B50" s="21"/>
      <c r="C50" s="27">
        <f>SUM(C51:C53)</f>
        <v>25686.74</v>
      </c>
      <c r="D50" s="224">
        <f>SUM(D51:D53)</f>
        <v>26966.219999999998</v>
      </c>
      <c r="E50" s="34">
        <f t="shared" si="24"/>
        <v>6.3108931683490715E-2</v>
      </c>
      <c r="F50" s="230">
        <f t="shared" si="25"/>
        <v>6.3464473975918256E-2</v>
      </c>
      <c r="G50" s="88">
        <f t="shared" si="26"/>
        <v>4.9810914113663153E-2</v>
      </c>
      <c r="H50" s="84">
        <f t="shared" si="27"/>
        <v>5.6337872143151909E-3</v>
      </c>
      <c r="J50" s="27">
        <f>SUM(J51:J53)</f>
        <v>20218.07799999999</v>
      </c>
      <c r="K50" s="224">
        <f>SUM(K51:K53)</f>
        <v>21937.783000000007</v>
      </c>
      <c r="L50" s="34">
        <f t="shared" si="28"/>
        <v>0.19448848427334148</v>
      </c>
      <c r="M50" s="230">
        <f t="shared" si="29"/>
        <v>0.20322577089083024</v>
      </c>
      <c r="N50" s="88">
        <f t="shared" si="30"/>
        <v>8.5057788381270316E-2</v>
      </c>
      <c r="O50" s="84">
        <f t="shared" si="31"/>
        <v>4.4924441928443699E-2</v>
      </c>
      <c r="Q50" s="50">
        <f t="shared" si="32"/>
        <v>7.8710174977439689</v>
      </c>
      <c r="R50" s="237">
        <f t="shared" si="33"/>
        <v>8.1352829577152477</v>
      </c>
      <c r="S50" s="93">
        <f t="shared" si="34"/>
        <v>3.357449783932305E-2</v>
      </c>
    </row>
    <row r="51" spans="1:19" ht="20.100000000000001" customHeight="1" x14ac:dyDescent="0.25">
      <c r="A51" s="14"/>
      <c r="B51" s="5" t="s">
        <v>7</v>
      </c>
      <c r="C51" s="42">
        <v>22180.510000000002</v>
      </c>
      <c r="D51" s="225">
        <v>24255.919999999998</v>
      </c>
      <c r="E51" s="31">
        <f t="shared" si="24"/>
        <v>5.4494587101943756E-2</v>
      </c>
      <c r="F51" s="229">
        <f t="shared" si="25"/>
        <v>5.7085835671516261E-2</v>
      </c>
      <c r="G51" s="87">
        <f t="shared" si="26"/>
        <v>9.3569083848838289E-2</v>
      </c>
      <c r="H51" s="83">
        <f t="shared" si="27"/>
        <v>4.7550567999075234E-2</v>
      </c>
      <c r="J51" s="42">
        <v>17530.891999999993</v>
      </c>
      <c r="K51" s="225">
        <v>19726.769000000008</v>
      </c>
      <c r="L51" s="31">
        <f t="shared" si="28"/>
        <v>0.16863900777510346</v>
      </c>
      <c r="M51" s="229">
        <f t="shared" si="29"/>
        <v>0.18274352687371978</v>
      </c>
      <c r="N51" s="87">
        <f t="shared" si="30"/>
        <v>0.12525757388728515</v>
      </c>
      <c r="O51" s="83">
        <f t="shared" si="31"/>
        <v>8.3637346333453697E-2</v>
      </c>
      <c r="Q51" s="49">
        <f t="shared" si="32"/>
        <v>7.9037371097418365</v>
      </c>
      <c r="R51" s="236">
        <f t="shared" si="33"/>
        <v>8.1327647023901832</v>
      </c>
      <c r="S51" s="92">
        <f t="shared" si="34"/>
        <v>2.8977126828529796E-2</v>
      </c>
    </row>
    <row r="52" spans="1:19" ht="20.100000000000001" customHeight="1" x14ac:dyDescent="0.25">
      <c r="A52" s="14"/>
      <c r="B52" s="5" t="s">
        <v>8</v>
      </c>
      <c r="C52" s="42">
        <v>3036.2799999999993</v>
      </c>
      <c r="D52" s="225">
        <v>2289.0300000000002</v>
      </c>
      <c r="E52" s="31">
        <f t="shared" si="24"/>
        <v>7.4597394255537736E-3</v>
      </c>
      <c r="F52" s="229">
        <f t="shared" si="25"/>
        <v>5.3871875578073679E-3</v>
      </c>
      <c r="G52" s="87">
        <f t="shared" si="26"/>
        <v>-0.24610707839856644</v>
      </c>
      <c r="H52" s="83">
        <f t="shared" si="27"/>
        <v>-0.27783167072119946</v>
      </c>
      <c r="J52" s="42">
        <v>2422.2270000000003</v>
      </c>
      <c r="K52" s="225">
        <v>1705.855</v>
      </c>
      <c r="L52" s="31">
        <f t="shared" si="28"/>
        <v>2.3300694447610865E-2</v>
      </c>
      <c r="M52" s="229">
        <f t="shared" si="29"/>
        <v>1.5802585767348377E-2</v>
      </c>
      <c r="N52" s="87">
        <f t="shared" si="30"/>
        <v>-0.29574932489812072</v>
      </c>
      <c r="O52" s="83">
        <f t="shared" si="31"/>
        <v>-0.32179764844010073</v>
      </c>
      <c r="Q52" s="49">
        <f t="shared" si="32"/>
        <v>7.9776140540398144</v>
      </c>
      <c r="R52" s="236">
        <f t="shared" si="33"/>
        <v>7.4523051248782233</v>
      </c>
      <c r="S52" s="92">
        <f t="shared" si="34"/>
        <v>-6.5847874515260349E-2</v>
      </c>
    </row>
    <row r="53" spans="1:19" ht="20.100000000000001" customHeight="1" x14ac:dyDescent="0.25">
      <c r="A53" s="45"/>
      <c r="B53" s="46" t="s">
        <v>9</v>
      </c>
      <c r="C53" s="47">
        <v>469.94999999999982</v>
      </c>
      <c r="D53" s="226">
        <v>421.26999999999992</v>
      </c>
      <c r="E53" s="48">
        <f t="shared" si="24"/>
        <v>1.1546051559931875E-3</v>
      </c>
      <c r="F53" s="233">
        <f t="shared" si="25"/>
        <v>9.9145074659463144E-4</v>
      </c>
      <c r="G53" s="87">
        <f t="shared" si="26"/>
        <v>-0.10358548781785278</v>
      </c>
      <c r="H53" s="83">
        <f t="shared" si="27"/>
        <v>-0.14130753578543584</v>
      </c>
      <c r="J53" s="47">
        <v>264.95900000000012</v>
      </c>
      <c r="K53" s="226">
        <v>505.15900000000011</v>
      </c>
      <c r="L53" s="48">
        <f t="shared" si="28"/>
        <v>2.5487820506271829E-3</v>
      </c>
      <c r="M53" s="233">
        <f t="shared" si="29"/>
        <v>4.6796582497621074E-3</v>
      </c>
      <c r="N53" s="87">
        <f t="shared" si="30"/>
        <v>0.90655535384719854</v>
      </c>
      <c r="O53" s="83">
        <f t="shared" si="31"/>
        <v>0.83603703918527539</v>
      </c>
      <c r="Q53" s="49">
        <f t="shared" si="32"/>
        <v>5.6380253218427532</v>
      </c>
      <c r="R53" s="236">
        <f t="shared" si="33"/>
        <v>11.991335722933041</v>
      </c>
      <c r="S53" s="92">
        <f t="shared" si="34"/>
        <v>1.1268680146710919</v>
      </c>
    </row>
    <row r="54" spans="1:19" ht="20.100000000000001" customHeight="1" x14ac:dyDescent="0.25">
      <c r="A54" s="14" t="s">
        <v>44</v>
      </c>
      <c r="B54" s="5"/>
      <c r="C54" s="42">
        <v>201.68000000000004</v>
      </c>
      <c r="D54" s="225">
        <v>255.88999999999993</v>
      </c>
      <c r="E54" s="31">
        <f t="shared" si="24"/>
        <v>4.9550115514566701E-4</v>
      </c>
      <c r="F54" s="229">
        <f t="shared" si="25"/>
        <v>6.0223213508225177E-4</v>
      </c>
      <c r="G54" s="89">
        <f t="shared" si="26"/>
        <v>0.26879214597381934</v>
      </c>
      <c r="H54" s="85">
        <f t="shared" si="27"/>
        <v>0.21540006280148444</v>
      </c>
      <c r="J54" s="42">
        <v>97.629000000000033</v>
      </c>
      <c r="K54" s="225">
        <v>101.754</v>
      </c>
      <c r="L54" s="31">
        <f t="shared" si="28"/>
        <v>9.3914546333840785E-4</v>
      </c>
      <c r="M54" s="229">
        <f t="shared" si="29"/>
        <v>9.4262191814120579E-4</v>
      </c>
      <c r="N54" s="89">
        <f t="shared" si="30"/>
        <v>4.22517899394644E-2</v>
      </c>
      <c r="O54" s="85">
        <f t="shared" si="31"/>
        <v>3.7017213397806171E-3</v>
      </c>
      <c r="Q54" s="81">
        <f t="shared" si="32"/>
        <v>4.8407873859579542</v>
      </c>
      <c r="R54" s="238">
        <f t="shared" si="33"/>
        <v>3.9764742662862962</v>
      </c>
      <c r="S54" s="94">
        <f t="shared" si="34"/>
        <v>-0.17854804410101502</v>
      </c>
    </row>
    <row r="55" spans="1:19" ht="20.100000000000001" customHeight="1" x14ac:dyDescent="0.25">
      <c r="A55" s="14" t="s">
        <v>10</v>
      </c>
      <c r="B55" s="1"/>
      <c r="C55" s="25">
        <v>2783.9100000000026</v>
      </c>
      <c r="D55" s="223">
        <v>2611.9000000000019</v>
      </c>
      <c r="E55" s="31">
        <f>C55/$C$57</f>
        <v>6.8396996272390657E-3</v>
      </c>
      <c r="F55" s="229">
        <f>D55/$D$57</f>
        <v>6.1470558193807302E-3</v>
      </c>
      <c r="G55" s="87">
        <f t="shared" si="26"/>
        <v>-6.1787198580414066E-2</v>
      </c>
      <c r="H55" s="83">
        <f t="shared" si="27"/>
        <v>-0.10126816170404405</v>
      </c>
      <c r="J55" s="25">
        <v>1326.639999999999</v>
      </c>
      <c r="K55" s="223">
        <v>1174.5380000000002</v>
      </c>
      <c r="L55" s="31">
        <f t="shared" si="28"/>
        <v>1.2761658292958691E-2</v>
      </c>
      <c r="M55" s="229">
        <f t="shared" si="29"/>
        <v>1.0880606781942094E-2</v>
      </c>
      <c r="N55" s="87">
        <f t="shared" si="30"/>
        <v>-0.11465205330760331</v>
      </c>
      <c r="O55" s="83">
        <f t="shared" si="31"/>
        <v>-0.14739867404649729</v>
      </c>
      <c r="Q55" s="49">
        <f t="shared" si="32"/>
        <v>4.7653839384175409</v>
      </c>
      <c r="R55" s="236">
        <f t="shared" si="33"/>
        <v>4.4968720088824208</v>
      </c>
      <c r="S55" s="92">
        <f t="shared" si="34"/>
        <v>-5.6346337043366529E-2</v>
      </c>
    </row>
    <row r="56" spans="1:19" ht="20.100000000000001" customHeight="1" thickBot="1" x14ac:dyDescent="0.3">
      <c r="A56" s="14" t="s">
        <v>11</v>
      </c>
      <c r="B56" s="16"/>
      <c r="C56" s="28">
        <v>3524.5299999999997</v>
      </c>
      <c r="D56" s="227">
        <v>2842.1799999999989</v>
      </c>
      <c r="E56" s="32">
        <f>C56/$C$57</f>
        <v>8.6593052674809462E-3</v>
      </c>
      <c r="F56" s="234">
        <f>D56/$D$57</f>
        <v>6.6890153178634348E-3</v>
      </c>
      <c r="G56" s="90">
        <f t="shared" si="26"/>
        <v>-0.19360028145596742</v>
      </c>
      <c r="H56" s="86">
        <f t="shared" si="27"/>
        <v>-0.22753441399239213</v>
      </c>
      <c r="J56" s="28">
        <v>677.36199999999997</v>
      </c>
      <c r="K56" s="227">
        <v>534.09299999999996</v>
      </c>
      <c r="L56" s="32">
        <f>J56/$J$57</f>
        <v>6.5159066398081554E-3</v>
      </c>
      <c r="M56" s="234">
        <f>K56/$K$57</f>
        <v>4.9476951090452557E-3</v>
      </c>
      <c r="N56" s="90">
        <f>(K56-J56)/J56</f>
        <v>-0.21151024120042167</v>
      </c>
      <c r="O56" s="86">
        <f>(M56-L56)/L56</f>
        <v>-0.24067434011133587</v>
      </c>
      <c r="Q56" s="82">
        <f>(J56/C56)*10</f>
        <v>1.9218505729841995</v>
      </c>
      <c r="R56" s="239">
        <f>(K56/D56)*10</f>
        <v>1.8791666959868838</v>
      </c>
      <c r="S56" s="95">
        <f>(R56-Q56)/Q56</f>
        <v>-2.22097792603289E-2</v>
      </c>
    </row>
    <row r="57" spans="1:19" ht="26.25" customHeight="1" thickBot="1" x14ac:dyDescent="0.3">
      <c r="A57" s="18" t="s">
        <v>12</v>
      </c>
      <c r="B57" s="75"/>
      <c r="C57" s="76">
        <f>C45+C46+C47+C50+C54+C55+C56</f>
        <v>407022.26000000007</v>
      </c>
      <c r="D57" s="228">
        <f>D45+D46+D47+D50+D54+D55+D56</f>
        <v>424902.59999999986</v>
      </c>
      <c r="E57" s="77">
        <f>E45+E46+E47+E50+E54+E55+E56</f>
        <v>1</v>
      </c>
      <c r="F57" s="235">
        <f>F45+F46+F47+F50+F54+F55+F56</f>
        <v>1</v>
      </c>
      <c r="G57" s="90">
        <f>(D57-C57)/C57</f>
        <v>4.3929636673924882E-2</v>
      </c>
      <c r="H57" s="86">
        <v>0</v>
      </c>
      <c r="I57" s="2"/>
      <c r="J57" s="76">
        <f>J45+J46+J47+J50+J54+J55+J56</f>
        <v>103955.14200000005</v>
      </c>
      <c r="K57" s="228">
        <f>K45+K46+K47+K50+K54+K55+K56</f>
        <v>107947.84000000003</v>
      </c>
      <c r="L57" s="77">
        <f>L45+L46+L47+L50+L54+L55+L56</f>
        <v>1</v>
      </c>
      <c r="M57" s="235">
        <f>M45+M46+M47+M50+M54+M55+M56</f>
        <v>1.0000000000000002</v>
      </c>
      <c r="N57" s="90">
        <f>(K57-J57)/J57</f>
        <v>3.8407893281507642E-2</v>
      </c>
      <c r="O57" s="86">
        <v>0</v>
      </c>
      <c r="P57" s="2"/>
      <c r="Q57" s="35">
        <f>(J57/C57)*10</f>
        <v>2.554040705292139</v>
      </c>
      <c r="R57" s="240">
        <f>(K57/D57)*10</f>
        <v>2.5405314064917479</v>
      </c>
      <c r="S57" s="95">
        <f>(R57-Q57)/Q57</f>
        <v>-5.2893827308229434E-3</v>
      </c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45">
    <mergeCell ref="Q43:R43"/>
    <mergeCell ref="Q4:R4"/>
    <mergeCell ref="Q5:R5"/>
    <mergeCell ref="Q23:R23"/>
    <mergeCell ref="Q24:R24"/>
    <mergeCell ref="Q42:R42"/>
    <mergeCell ref="A4:B6"/>
    <mergeCell ref="G4:H4"/>
    <mergeCell ref="E4:F4"/>
    <mergeCell ref="A23:B25"/>
    <mergeCell ref="C23:D23"/>
    <mergeCell ref="C24:D24"/>
    <mergeCell ref="E24:F24"/>
    <mergeCell ref="G24:H24"/>
    <mergeCell ref="E23:F23"/>
    <mergeCell ref="G23:H23"/>
    <mergeCell ref="J24:K24"/>
    <mergeCell ref="L24:M24"/>
    <mergeCell ref="N24:O24"/>
    <mergeCell ref="C4:D4"/>
    <mergeCell ref="C5:D5"/>
    <mergeCell ref="E5:F5"/>
    <mergeCell ref="G5:H5"/>
    <mergeCell ref="J4:K4"/>
    <mergeCell ref="J5:K5"/>
    <mergeCell ref="L5:M5"/>
    <mergeCell ref="N5:O5"/>
    <mergeCell ref="J23:K23"/>
    <mergeCell ref="A42:B44"/>
    <mergeCell ref="C42:D42"/>
    <mergeCell ref="J42:K42"/>
    <mergeCell ref="C43:D43"/>
    <mergeCell ref="E43:F43"/>
    <mergeCell ref="G43:H43"/>
    <mergeCell ref="J43:K43"/>
    <mergeCell ref="E42:F42"/>
    <mergeCell ref="G42:H42"/>
    <mergeCell ref="L43:M43"/>
    <mergeCell ref="N43:O43"/>
    <mergeCell ref="L4:M4"/>
    <mergeCell ref="N4:O4"/>
    <mergeCell ref="L23:M23"/>
    <mergeCell ref="N23:O23"/>
    <mergeCell ref="L42:M42"/>
    <mergeCell ref="N42:O4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6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G7:H19</xm:sqref>
        </x14:conditionalFormatting>
        <x14:conditionalFormatting xmlns:xm="http://schemas.microsoft.com/office/excel/2006/main">
          <x14:cfRule type="iconSet" priority="15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N7:O19</xm:sqref>
        </x14:conditionalFormatting>
        <x14:conditionalFormatting xmlns:xm="http://schemas.microsoft.com/office/excel/2006/main">
          <x14:cfRule type="iconSet" priority="14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S7:S19</xm:sqref>
        </x14:conditionalFormatting>
        <x14:conditionalFormatting xmlns:xm="http://schemas.microsoft.com/office/excel/2006/main">
          <x14:cfRule type="iconSet" priority="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G26:H38</xm:sqref>
        </x14:conditionalFormatting>
        <x14:conditionalFormatting xmlns:xm="http://schemas.microsoft.com/office/excel/2006/main">
          <x14:cfRule type="iconSet" priority="5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N26:O38</xm:sqref>
        </x14:conditionalFormatting>
        <x14:conditionalFormatting xmlns:xm="http://schemas.microsoft.com/office/excel/2006/main">
          <x14:cfRule type="iconSet" priority="4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S26:S38</xm:sqref>
        </x14:conditionalFormatting>
        <x14:conditionalFormatting xmlns:xm="http://schemas.microsoft.com/office/excel/2006/main">
          <x14:cfRule type="iconSet" priority="3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G45:H57</xm:sqref>
        </x14:conditionalFormatting>
        <x14:conditionalFormatting xmlns:xm="http://schemas.microsoft.com/office/excel/2006/main">
          <x14:cfRule type="iconSet" priority="2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N45:O57</xm:sqref>
        </x14:conditionalFormatting>
        <x14:conditionalFormatting xmlns:xm="http://schemas.microsoft.com/office/excel/2006/main">
          <x14:cfRule type="iconSet" priority="1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S45:S57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U19"/>
  <sheetViews>
    <sheetView showGridLines="0" workbookViewId="0">
      <selection activeCell="L7" sqref="L7:M1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99</v>
      </c>
      <c r="B1" s="6"/>
    </row>
    <row r="3" spans="1:21" ht="15.75" thickBot="1" x14ac:dyDescent="0.3"/>
    <row r="4" spans="1:21" x14ac:dyDescent="0.25">
      <c r="A4" s="388" t="s">
        <v>17</v>
      </c>
      <c r="B4" s="410"/>
      <c r="C4" s="410"/>
      <c r="D4" s="410"/>
      <c r="E4" s="413" t="s">
        <v>1</v>
      </c>
      <c r="F4" s="414"/>
      <c r="G4" s="408" t="s">
        <v>13</v>
      </c>
      <c r="H4" s="408"/>
      <c r="I4" s="421" t="s">
        <v>137</v>
      </c>
      <c r="J4" s="409"/>
      <c r="L4" s="415" t="s">
        <v>20</v>
      </c>
      <c r="M4" s="408"/>
      <c r="N4" s="406" t="s">
        <v>13</v>
      </c>
      <c r="O4" s="407"/>
      <c r="P4" s="422" t="s">
        <v>137</v>
      </c>
      <c r="Q4" s="409"/>
      <c r="R4"/>
      <c r="S4" s="419" t="s">
        <v>23</v>
      </c>
      <c r="T4" s="408"/>
      <c r="U4" s="208" t="s">
        <v>0</v>
      </c>
    </row>
    <row r="5" spans="1:21" x14ac:dyDescent="0.25">
      <c r="A5" s="411"/>
      <c r="B5" s="412"/>
      <c r="C5" s="412"/>
      <c r="D5" s="412"/>
      <c r="E5" s="416" t="s">
        <v>222</v>
      </c>
      <c r="F5" s="417"/>
      <c r="G5" s="404" t="str">
        <f>E5</f>
        <v>jan.-abril</v>
      </c>
      <c r="H5" s="404"/>
      <c r="I5" s="416" t="str">
        <f>G5</f>
        <v>jan.-abril</v>
      </c>
      <c r="J5" s="405"/>
      <c r="L5" s="418" t="str">
        <f>E5</f>
        <v>jan.-abril</v>
      </c>
      <c r="M5" s="404"/>
      <c r="N5" s="402" t="str">
        <f>E5</f>
        <v>jan.-abril</v>
      </c>
      <c r="O5" s="403"/>
      <c r="P5" s="404" t="str">
        <f>E5</f>
        <v>jan.-abril</v>
      </c>
      <c r="Q5" s="405"/>
      <c r="R5"/>
      <c r="S5" s="418" t="str">
        <f>E5</f>
        <v>jan.-abril</v>
      </c>
      <c r="T5" s="417"/>
      <c r="U5" s="209" t="s">
        <v>135</v>
      </c>
    </row>
    <row r="6" spans="1:21" ht="15.75" thickBot="1" x14ac:dyDescent="0.3">
      <c r="A6" s="389"/>
      <c r="B6" s="420"/>
      <c r="C6" s="420"/>
      <c r="D6" s="420"/>
      <c r="E6" s="148">
        <v>2018</v>
      </c>
      <c r="F6" s="241">
        <v>2019</v>
      </c>
      <c r="G6" s="216">
        <f>E6</f>
        <v>2018</v>
      </c>
      <c r="H6" s="219">
        <f>F6</f>
        <v>2019</v>
      </c>
      <c r="I6" s="221" t="s">
        <v>1</v>
      </c>
      <c r="J6" s="222" t="s">
        <v>15</v>
      </c>
      <c r="L6" s="215">
        <f>E6</f>
        <v>2018</v>
      </c>
      <c r="M6" s="220">
        <f>F6</f>
        <v>2019</v>
      </c>
      <c r="N6" s="218">
        <f>G6</f>
        <v>2018</v>
      </c>
      <c r="O6" s="219">
        <f>H6</f>
        <v>2019</v>
      </c>
      <c r="P6" s="217">
        <v>1000</v>
      </c>
      <c r="Q6" s="222" t="s">
        <v>15</v>
      </c>
      <c r="R6"/>
      <c r="S6" s="291">
        <f>E6</f>
        <v>2018</v>
      </c>
      <c r="T6" s="220">
        <f>F6</f>
        <v>2019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582753.77999999968</v>
      </c>
      <c r="F7" s="242">
        <v>502380.22000000044</v>
      </c>
      <c r="G7" s="20">
        <f>E7/E15</f>
        <v>0.58877337543955865</v>
      </c>
      <c r="H7" s="243">
        <f>F7/F15</f>
        <v>0.5417766933285787</v>
      </c>
      <c r="I7" s="153">
        <f t="shared" ref="I7:I11" si="0">(F7-E7)/E7</f>
        <v>-0.1379202722631834</v>
      </c>
      <c r="J7" s="99">
        <f t="shared" ref="J7:J11" si="1">(H7-G7)/G7</f>
        <v>-7.9821343952405796E-2</v>
      </c>
      <c r="K7" s="12"/>
      <c r="L7" s="23">
        <v>138401.005</v>
      </c>
      <c r="M7" s="242">
        <v>134995.33200000014</v>
      </c>
      <c r="N7" s="20">
        <f>L7/L15</f>
        <v>0.57106455401768719</v>
      </c>
      <c r="O7" s="243">
        <f>M7/M15</f>
        <v>0.55566629384422528</v>
      </c>
      <c r="P7" s="153">
        <f t="shared" ref="P7:P18" si="2">(M7-L7)/L7</f>
        <v>-2.4607285185536509E-2</v>
      </c>
      <c r="Q7" s="99">
        <f t="shared" ref="Q7:Q18" si="3">(O7-N7)/N7</f>
        <v>-2.6964132277390463E-2</v>
      </c>
      <c r="R7" s="67"/>
      <c r="S7" s="331">
        <f>(L7/E7)*10</f>
        <v>2.3749482156941149</v>
      </c>
      <c r="T7" s="332">
        <f>(M7/F7)*10</f>
        <v>2.6871147912630802</v>
      </c>
      <c r="U7" s="95">
        <f>(T7-S7)/S7</f>
        <v>0.13144142407236861</v>
      </c>
    </row>
    <row r="8" spans="1:21" s="9" customFormat="1" ht="24" customHeight="1" x14ac:dyDescent="0.25">
      <c r="A8" s="73"/>
      <c r="B8" s="300" t="s">
        <v>36</v>
      </c>
      <c r="C8" s="300"/>
      <c r="D8" s="301"/>
      <c r="E8" s="303">
        <v>405947.7999999997</v>
      </c>
      <c r="F8" s="304">
        <v>415906.36000000039</v>
      </c>
      <c r="G8" s="305">
        <f>E8/E7</f>
        <v>0.69660260290375109</v>
      </c>
      <c r="H8" s="306">
        <f>F8/F7</f>
        <v>0.82787168650867671</v>
      </c>
      <c r="I8" s="315">
        <f t="shared" si="0"/>
        <v>2.4531626972730741E-2</v>
      </c>
      <c r="J8" s="314">
        <f t="shared" si="1"/>
        <v>0.18844185057267571</v>
      </c>
      <c r="K8" s="5"/>
      <c r="L8" s="303">
        <v>124731.815</v>
      </c>
      <c r="M8" s="304">
        <v>127212.17300000016</v>
      </c>
      <c r="N8" s="318">
        <f>L8/L7</f>
        <v>0.90123489348939334</v>
      </c>
      <c r="O8" s="306">
        <f>M8/M7</f>
        <v>0.94234497678779017</v>
      </c>
      <c r="P8" s="313">
        <f t="shared" si="2"/>
        <v>1.9885528002620285E-2</v>
      </c>
      <c r="Q8" s="314">
        <f t="shared" si="3"/>
        <v>4.5615281427050798E-2</v>
      </c>
      <c r="R8" s="72"/>
      <c r="S8" s="333">
        <f t="shared" ref="S8:S18" si="4">(L8/E8)*10</f>
        <v>3.0726072416207231</v>
      </c>
      <c r="T8" s="334">
        <f t="shared" ref="T8:T18" si="5">(M8/F8)*10</f>
        <v>3.058673423508119</v>
      </c>
      <c r="U8" s="307">
        <f t="shared" ref="U8:U18" si="6">(T8-S8)/S8</f>
        <v>-4.5348516803124959E-3</v>
      </c>
    </row>
    <row r="9" spans="1:21" ht="24" customHeight="1" x14ac:dyDescent="0.25">
      <c r="A9" s="14"/>
      <c r="B9" s="1" t="s">
        <v>40</v>
      </c>
      <c r="D9" s="1"/>
      <c r="E9" s="25">
        <v>54397.640000000036</v>
      </c>
      <c r="F9" s="223">
        <v>49988.470000000008</v>
      </c>
      <c r="G9" s="4">
        <f>E9/E7</f>
        <v>9.334583809992629E-2</v>
      </c>
      <c r="H9" s="229">
        <f>F9/F7</f>
        <v>9.9503260697644438E-2</v>
      </c>
      <c r="I9" s="311">
        <f t="shared" ref="I9:I10" si="7">(F9-E9)/E9</f>
        <v>-8.1054435449773643E-2</v>
      </c>
      <c r="J9" s="312">
        <f t="shared" ref="J9:J10" si="8">(H9-G9)/G9</f>
        <v>6.596354720310782E-2</v>
      </c>
      <c r="K9" s="1"/>
      <c r="L9" s="25">
        <v>5803.6789999999955</v>
      </c>
      <c r="M9" s="223">
        <v>5192.7049999999981</v>
      </c>
      <c r="N9" s="4">
        <f>L9/L7</f>
        <v>4.1933792316031199E-2</v>
      </c>
      <c r="O9" s="229">
        <f>M9/M7</f>
        <v>3.8465811543765029E-2</v>
      </c>
      <c r="P9" s="311">
        <f t="shared" si="2"/>
        <v>-0.10527356871391369</v>
      </c>
      <c r="Q9" s="312">
        <f t="shared" si="3"/>
        <v>-8.2701338961426785E-2</v>
      </c>
      <c r="R9" s="8"/>
      <c r="S9" s="333">
        <f t="shared" si="4"/>
        <v>1.0668990419437299</v>
      </c>
      <c r="T9" s="334">
        <f t="shared" si="5"/>
        <v>1.0387805427931676</v>
      </c>
      <c r="U9" s="307">
        <f t="shared" si="6"/>
        <v>-2.635535139232539E-2</v>
      </c>
    </row>
    <row r="10" spans="1:21" ht="24" customHeight="1" thickBot="1" x14ac:dyDescent="0.3">
      <c r="A10" s="14"/>
      <c r="B10" s="1" t="s">
        <v>39</v>
      </c>
      <c r="D10" s="1"/>
      <c r="E10" s="25">
        <v>122408.34</v>
      </c>
      <c r="F10" s="223">
        <v>36485.39</v>
      </c>
      <c r="G10" s="4">
        <f>E10/E7</f>
        <v>0.21005155899632272</v>
      </c>
      <c r="H10" s="229">
        <f>F10/F7</f>
        <v>7.2625052793678799E-2</v>
      </c>
      <c r="I10" s="316">
        <f t="shared" si="7"/>
        <v>-0.70193705755669911</v>
      </c>
      <c r="J10" s="309">
        <f t="shared" si="8"/>
        <v>-0.65425130315290725</v>
      </c>
      <c r="K10" s="1"/>
      <c r="L10" s="25">
        <v>7865.5110000000059</v>
      </c>
      <c r="M10" s="223">
        <v>2590.4540000000002</v>
      </c>
      <c r="N10" s="4">
        <f>L10/L7</f>
        <v>5.6831314194575433E-2</v>
      </c>
      <c r="O10" s="229">
        <f>M10/M7</f>
        <v>1.9189211668444933E-2</v>
      </c>
      <c r="P10" s="317">
        <f t="shared" si="2"/>
        <v>-0.67065661722423398</v>
      </c>
      <c r="Q10" s="312">
        <f t="shared" si="3"/>
        <v>-0.66234791610227184</v>
      </c>
      <c r="R10" s="8"/>
      <c r="S10" s="333">
        <f t="shared" si="4"/>
        <v>0.6425633253420483</v>
      </c>
      <c r="T10" s="334">
        <f t="shared" si="5"/>
        <v>0.70999761822471963</v>
      </c>
      <c r="U10" s="307">
        <f t="shared" si="6"/>
        <v>0.10494575432977725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407022.26000000042</v>
      </c>
      <c r="F11" s="242">
        <v>424902.60000000097</v>
      </c>
      <c r="G11" s="20">
        <f>E11/E15</f>
        <v>0.41122662456044135</v>
      </c>
      <c r="H11" s="243">
        <f>F11/F15</f>
        <v>0.45822330667142125</v>
      </c>
      <c r="I11" s="153">
        <f t="shared" si="0"/>
        <v>4.3929636673926707E-2</v>
      </c>
      <c r="J11" s="99">
        <f t="shared" si="1"/>
        <v>0.11428414237821903</v>
      </c>
      <c r="K11" s="12"/>
      <c r="L11" s="23">
        <v>103955.14199999995</v>
      </c>
      <c r="M11" s="242">
        <v>107947.83999999981</v>
      </c>
      <c r="N11" s="20">
        <f>L11/L15</f>
        <v>0.42893544598231287</v>
      </c>
      <c r="O11" s="243">
        <f>M11/M15</f>
        <v>0.44433370615577467</v>
      </c>
      <c r="P11" s="153">
        <f t="shared" si="2"/>
        <v>3.840789328150656E-2</v>
      </c>
      <c r="Q11" s="99">
        <f t="shared" si="3"/>
        <v>3.5898782247286563E-2</v>
      </c>
      <c r="R11" s="8"/>
      <c r="S11" s="335">
        <f t="shared" si="4"/>
        <v>2.5540407052921346</v>
      </c>
      <c r="T11" s="336">
        <f t="shared" si="5"/>
        <v>2.5405314064917359</v>
      </c>
      <c r="U11" s="98">
        <f t="shared" si="6"/>
        <v>-5.2893827308259081E-3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312583.38000000041</v>
      </c>
      <c r="F12" s="225">
        <v>325361.33000000101</v>
      </c>
      <c r="G12" s="74">
        <f>E12/E11</f>
        <v>0.76797612985589558</v>
      </c>
      <c r="H12" s="231">
        <f>F12/F11</f>
        <v>0.76573155824417238</v>
      </c>
      <c r="I12" s="315">
        <f t="shared" ref="I12:I18" si="9">(F12-E12)/E12</f>
        <v>4.0878532953353364E-2</v>
      </c>
      <c r="J12" s="314">
        <f t="shared" ref="J12:J18" si="10">(H12-G12)/G12</f>
        <v>-2.9227101266082007E-3</v>
      </c>
      <c r="K12" s="5"/>
      <c r="L12" s="42">
        <v>95624.920999999944</v>
      </c>
      <c r="M12" s="225">
        <v>99063.786999999807</v>
      </c>
      <c r="N12" s="74">
        <f>L12/L11</f>
        <v>0.91986715770154004</v>
      </c>
      <c r="O12" s="231">
        <f>M12/M11</f>
        <v>0.91770050239078416</v>
      </c>
      <c r="P12" s="315">
        <f t="shared" si="2"/>
        <v>3.5962027095424898E-2</v>
      </c>
      <c r="Q12" s="314">
        <f t="shared" si="3"/>
        <v>-2.3554002255822197E-3</v>
      </c>
      <c r="R12" s="72"/>
      <c r="S12" s="333">
        <f t="shared" si="4"/>
        <v>3.0591812334999968</v>
      </c>
      <c r="T12" s="334">
        <f t="shared" si="5"/>
        <v>3.0447314375067096</v>
      </c>
      <c r="U12" s="307">
        <f t="shared" si="6"/>
        <v>-4.7234194022415807E-3</v>
      </c>
    </row>
    <row r="13" spans="1:21" ht="24" customHeight="1" x14ac:dyDescent="0.25">
      <c r="A13" s="14"/>
      <c r="B13" s="5" t="s">
        <v>40</v>
      </c>
      <c r="D13" s="5"/>
      <c r="E13" s="273">
        <v>40654.359999999979</v>
      </c>
      <c r="F13" s="269">
        <v>45075.969999999994</v>
      </c>
      <c r="G13" s="261">
        <f>E13/E11</f>
        <v>9.9882399552299522E-2</v>
      </c>
      <c r="H13" s="272">
        <f>F13/F11</f>
        <v>0.1060854181640684</v>
      </c>
      <c r="I13" s="311">
        <f t="shared" ref="I13:I14" si="11">(F13-E13)/E13</f>
        <v>0.10876102833742844</v>
      </c>
      <c r="J13" s="312">
        <f t="shared" ref="J13:J14" si="12">(H13-G13)/G13</f>
        <v>6.210321978218903E-2</v>
      </c>
      <c r="K13" s="321"/>
      <c r="L13" s="273">
        <v>4344.5230000000001</v>
      </c>
      <c r="M13" s="269">
        <v>4675.6470000000027</v>
      </c>
      <c r="N13" s="261">
        <f>L13/L11</f>
        <v>4.1792285753407009E-2</v>
      </c>
      <c r="O13" s="272">
        <f>M13/M11</f>
        <v>4.3313946809866791E-2</v>
      </c>
      <c r="P13" s="311">
        <f t="shared" si="2"/>
        <v>7.6216422378245552E-2</v>
      </c>
      <c r="Q13" s="312">
        <f t="shared" si="3"/>
        <v>3.6410094088613766E-2</v>
      </c>
      <c r="R13" s="322"/>
      <c r="S13" s="333">
        <f t="shared" si="4"/>
        <v>1.0686487254995534</v>
      </c>
      <c r="T13" s="334">
        <f t="shared" si="5"/>
        <v>1.0372815049792614</v>
      </c>
      <c r="U13" s="307">
        <f t="shared" si="6"/>
        <v>-2.9352227511083163E-2</v>
      </c>
    </row>
    <row r="14" spans="1:21" ht="24" customHeight="1" thickBot="1" x14ac:dyDescent="0.3">
      <c r="A14" s="14"/>
      <c r="B14" s="1" t="s">
        <v>39</v>
      </c>
      <c r="D14" s="1"/>
      <c r="E14" s="273">
        <v>53784.52</v>
      </c>
      <c r="F14" s="269">
        <v>54465.3</v>
      </c>
      <c r="G14" s="261">
        <f>E14/E11</f>
        <v>0.13214147059180484</v>
      </c>
      <c r="H14" s="272">
        <f>F14/F11</f>
        <v>0.12818302359175934</v>
      </c>
      <c r="I14" s="316">
        <f t="shared" si="11"/>
        <v>1.2657545330887143E-2</v>
      </c>
      <c r="J14" s="309">
        <f t="shared" si="12"/>
        <v>-2.9956129459717019E-2</v>
      </c>
      <c r="K14" s="321"/>
      <c r="L14" s="273">
        <v>3985.6980000000003</v>
      </c>
      <c r="M14" s="269">
        <v>4208.4059999999999</v>
      </c>
      <c r="N14" s="261">
        <f>L14/L11</f>
        <v>3.834055654505289E-2</v>
      </c>
      <c r="O14" s="272">
        <f>M14/M11</f>
        <v>3.8985550799349088E-2</v>
      </c>
      <c r="P14" s="317">
        <f t="shared" si="2"/>
        <v>5.5876787453540036E-2</v>
      </c>
      <c r="Q14" s="312">
        <f t="shared" si="3"/>
        <v>1.6822767127500714E-2</v>
      </c>
      <c r="R14" s="322"/>
      <c r="S14" s="333">
        <f t="shared" si="4"/>
        <v>0.74104928332538811</v>
      </c>
      <c r="T14" s="334">
        <f t="shared" si="5"/>
        <v>0.77267654818756148</v>
      </c>
      <c r="U14" s="307">
        <f t="shared" si="6"/>
        <v>4.2679030361177921E-2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f>E7+E11</f>
        <v>989776.04</v>
      </c>
      <c r="F15" s="242">
        <f>F7+F11</f>
        <v>927282.82000000146</v>
      </c>
      <c r="G15" s="20">
        <f>G7+G11</f>
        <v>1</v>
      </c>
      <c r="H15" s="243">
        <f>H7+H11</f>
        <v>1</v>
      </c>
      <c r="I15" s="153">
        <f t="shared" si="9"/>
        <v>-6.3138748034351863E-2</v>
      </c>
      <c r="J15" s="99">
        <v>0</v>
      </c>
      <c r="K15" s="12"/>
      <c r="L15" s="23">
        <f>L7+L11</f>
        <v>242356.14699999994</v>
      </c>
      <c r="M15" s="242">
        <f>M7+M11</f>
        <v>242943.17199999996</v>
      </c>
      <c r="N15" s="20">
        <f>N7+N11</f>
        <v>1</v>
      </c>
      <c r="O15" s="243">
        <f>O7+O11</f>
        <v>1</v>
      </c>
      <c r="P15" s="153">
        <f t="shared" si="2"/>
        <v>2.4221584938797672E-3</v>
      </c>
      <c r="Q15" s="99">
        <v>0</v>
      </c>
      <c r="R15" s="8"/>
      <c r="S15" s="335">
        <f t="shared" si="4"/>
        <v>2.4485958156756342</v>
      </c>
      <c r="T15" s="336">
        <f t="shared" si="5"/>
        <v>2.6199468679900657</v>
      </c>
      <c r="U15" s="98">
        <f t="shared" si="6"/>
        <v>6.9979312721789921E-2</v>
      </c>
    </row>
    <row r="16" spans="1:21" s="68" customFormat="1" ht="24" customHeight="1" x14ac:dyDescent="0.25">
      <c r="A16" s="302"/>
      <c r="B16" s="300" t="s">
        <v>36</v>
      </c>
      <c r="C16" s="300"/>
      <c r="D16" s="301"/>
      <c r="E16" s="303">
        <f>E8+E12</f>
        <v>718531.18000000017</v>
      </c>
      <c r="F16" s="304">
        <f t="shared" ref="F16:F17" si="13">F8+F12</f>
        <v>741267.69000000134</v>
      </c>
      <c r="G16" s="305">
        <f>E16/E15</f>
        <v>0.72595329747525528</v>
      </c>
      <c r="H16" s="306">
        <f>F16/F15</f>
        <v>0.79939763145832921</v>
      </c>
      <c r="I16" s="313">
        <f t="shared" si="9"/>
        <v>3.1643038789216031E-2</v>
      </c>
      <c r="J16" s="314">
        <f t="shared" si="10"/>
        <v>0.10116950255409142</v>
      </c>
      <c r="K16" s="5"/>
      <c r="L16" s="303">
        <f t="shared" ref="L16:M18" si="14">L8+L12</f>
        <v>220356.73599999995</v>
      </c>
      <c r="M16" s="304">
        <f t="shared" si="14"/>
        <v>226275.95999999996</v>
      </c>
      <c r="N16" s="318">
        <f>L16/L15</f>
        <v>0.90922693204889082</v>
      </c>
      <c r="O16" s="306">
        <f>M16/M15</f>
        <v>0.9313946061427073</v>
      </c>
      <c r="P16" s="313">
        <f t="shared" si="2"/>
        <v>2.6862006160773857E-2</v>
      </c>
      <c r="Q16" s="314">
        <f t="shared" si="3"/>
        <v>2.4380793520780226E-2</v>
      </c>
      <c r="R16" s="72"/>
      <c r="S16" s="333">
        <f t="shared" si="4"/>
        <v>3.0667665110928088</v>
      </c>
      <c r="T16" s="334">
        <f t="shared" si="5"/>
        <v>3.0525539296067192</v>
      </c>
      <c r="U16" s="307">
        <f t="shared" si="6"/>
        <v>-4.6343865549207126E-3</v>
      </c>
    </row>
    <row r="17" spans="1:21" ht="24" customHeight="1" x14ac:dyDescent="0.25">
      <c r="A17" s="14"/>
      <c r="B17" s="5" t="s">
        <v>40</v>
      </c>
      <c r="C17" s="5"/>
      <c r="D17" s="323"/>
      <c r="E17" s="273">
        <f>E9+E13</f>
        <v>95052.000000000015</v>
      </c>
      <c r="F17" s="269">
        <f t="shared" si="13"/>
        <v>95064.44</v>
      </c>
      <c r="G17" s="310">
        <f>E17/E15</f>
        <v>9.6033846202217638E-2</v>
      </c>
      <c r="H17" s="272">
        <f>F17/F15</f>
        <v>0.1025193586569412</v>
      </c>
      <c r="I17" s="311">
        <f t="shared" si="9"/>
        <v>1.3087573117859461E-4</v>
      </c>
      <c r="J17" s="312">
        <f t="shared" si="10"/>
        <v>6.7533611442231273E-2</v>
      </c>
      <c r="K17" s="321"/>
      <c r="L17" s="273">
        <f t="shared" si="14"/>
        <v>10148.201999999996</v>
      </c>
      <c r="M17" s="269">
        <f t="shared" si="14"/>
        <v>9868.3520000000008</v>
      </c>
      <c r="N17" s="74">
        <f>L17/L15</f>
        <v>4.1873095135482569E-2</v>
      </c>
      <c r="O17" s="231">
        <f>M17/M15</f>
        <v>4.0620001454496533E-2</v>
      </c>
      <c r="P17" s="311">
        <f t="shared" si="2"/>
        <v>-2.7576313518394197E-2</v>
      </c>
      <c r="Q17" s="312">
        <f t="shared" si="3"/>
        <v>-2.9925986529813133E-2</v>
      </c>
      <c r="R17" s="322"/>
      <c r="S17" s="333">
        <f t="shared" si="4"/>
        <v>1.0676473930059329</v>
      </c>
      <c r="T17" s="334">
        <f t="shared" si="5"/>
        <v>1.0380697556310226</v>
      </c>
      <c r="U17" s="307">
        <f t="shared" si="6"/>
        <v>-2.7703563525440095E-2</v>
      </c>
    </row>
    <row r="18" spans="1:21" ht="24" customHeight="1" thickBot="1" x14ac:dyDescent="0.3">
      <c r="A18" s="15"/>
      <c r="B18" s="324" t="s">
        <v>39</v>
      </c>
      <c r="C18" s="324"/>
      <c r="D18" s="325"/>
      <c r="E18" s="326">
        <f>E10+E14</f>
        <v>176192.86</v>
      </c>
      <c r="F18" s="327">
        <f>F10+F14</f>
        <v>90950.69</v>
      </c>
      <c r="G18" s="328">
        <f>E18/E15</f>
        <v>0.17801285632252725</v>
      </c>
      <c r="H18" s="329">
        <f>F18/F15</f>
        <v>9.8083009884729511E-2</v>
      </c>
      <c r="I18" s="308">
        <f t="shared" si="9"/>
        <v>-0.48380036512262753</v>
      </c>
      <c r="J18" s="309">
        <f t="shared" si="10"/>
        <v>-0.44901165055730158</v>
      </c>
      <c r="K18" s="321"/>
      <c r="L18" s="326">
        <f t="shared" si="14"/>
        <v>11851.209000000006</v>
      </c>
      <c r="M18" s="327">
        <f t="shared" si="14"/>
        <v>6798.8600000000006</v>
      </c>
      <c r="N18" s="319">
        <f>L18/L15</f>
        <v>4.8899972815626622E-2</v>
      </c>
      <c r="O18" s="320">
        <f>M18/M15</f>
        <v>2.7985392402796162E-2</v>
      </c>
      <c r="P18" s="308">
        <f t="shared" si="2"/>
        <v>-0.42631507047086953</v>
      </c>
      <c r="Q18" s="309">
        <f t="shared" si="3"/>
        <v>-0.42770126870391495</v>
      </c>
      <c r="R18" s="322"/>
      <c r="S18" s="337">
        <f t="shared" si="4"/>
        <v>0.67262708602380417</v>
      </c>
      <c r="T18" s="338">
        <f t="shared" si="5"/>
        <v>0.74753253658658347</v>
      </c>
      <c r="U18" s="330">
        <f t="shared" si="6"/>
        <v>0.11136252482126242</v>
      </c>
    </row>
    <row r="19" spans="1:21" ht="6.75" customHeight="1" x14ac:dyDescent="0.25">
      <c r="S19" s="339"/>
      <c r="T19" s="339"/>
    </row>
  </sheetData>
  <mergeCells count="15"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L4:M4"/>
    <mergeCell ref="A4:D6"/>
    <mergeCell ref="E4:F4"/>
    <mergeCell ref="G4:H4"/>
    <mergeCell ref="I4:J4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J17:J18 I17:I18 P17:Q18 P13:Q14 P9:Q10 U9:U10 U17:U18 U13:U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1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219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pageSetUpPr fitToPage="1"/>
  </sheetPr>
  <dimension ref="A1:S96"/>
  <sheetViews>
    <sheetView showGridLines="0" zoomScaleNormal="100" workbookViewId="0">
      <selection activeCell="I96" sqref="I96:J96"/>
    </sheetView>
  </sheetViews>
  <sheetFormatPr defaultRowHeight="15" x14ac:dyDescent="0.25"/>
  <cols>
    <col min="1" max="1" width="26.7109375" customWidth="1"/>
    <col min="2" max="5" width="9.7109375" customWidth="1"/>
    <col min="6" max="6" width="11.28515625" customWidth="1"/>
    <col min="7" max="7" width="10.85546875" customWidth="1"/>
    <col min="8" max="8" width="1.85546875" customWidth="1"/>
    <col min="9" max="12" width="9.7109375" customWidth="1"/>
    <col min="13" max="14" width="10.42578125" customWidth="1"/>
    <col min="15" max="15" width="1.85546875" customWidth="1"/>
    <col min="16" max="17" width="9.7109375" style="51" customWidth="1"/>
    <col min="18" max="18" width="10" customWidth="1"/>
    <col min="19" max="19" width="1.85546875" customWidth="1"/>
  </cols>
  <sheetData>
    <row r="1" spans="1:19" ht="15.75" x14ac:dyDescent="0.25">
      <c r="A1" s="6" t="s">
        <v>32</v>
      </c>
    </row>
    <row r="3" spans="1:19" ht="8.25" customHeight="1" thickBot="1" x14ac:dyDescent="0.3"/>
    <row r="4" spans="1:19" x14ac:dyDescent="0.25">
      <c r="A4" s="427" t="s">
        <v>3</v>
      </c>
      <c r="B4" s="413" t="s">
        <v>1</v>
      </c>
      <c r="C4" s="408"/>
      <c r="D4" s="413" t="s">
        <v>13</v>
      </c>
      <c r="E4" s="408"/>
      <c r="F4" s="425" t="s">
        <v>138</v>
      </c>
      <c r="G4" s="426"/>
      <c r="I4" s="423" t="s">
        <v>20</v>
      </c>
      <c r="J4" s="424"/>
      <c r="K4" s="413" t="s">
        <v>13</v>
      </c>
      <c r="L4" s="414"/>
      <c r="M4" s="425" t="s">
        <v>138</v>
      </c>
      <c r="N4" s="426"/>
      <c r="P4" s="419" t="s">
        <v>23</v>
      </c>
      <c r="Q4" s="408"/>
      <c r="R4" s="208" t="s">
        <v>0</v>
      </c>
    </row>
    <row r="5" spans="1:19" x14ac:dyDescent="0.25">
      <c r="A5" s="428"/>
      <c r="B5" s="416" t="s">
        <v>222</v>
      </c>
      <c r="C5" s="404"/>
      <c r="D5" s="416" t="str">
        <f>B5</f>
        <v>jan.-abril</v>
      </c>
      <c r="E5" s="404"/>
      <c r="F5" s="416" t="str">
        <f>B5</f>
        <v>jan.-abril</v>
      </c>
      <c r="G5" s="405"/>
      <c r="I5" s="418" t="str">
        <f>B5</f>
        <v>jan.-abril</v>
      </c>
      <c r="J5" s="404"/>
      <c r="K5" s="416" t="str">
        <f>B5</f>
        <v>jan.-abril</v>
      </c>
      <c r="L5" s="417"/>
      <c r="M5" s="404" t="str">
        <f>B5</f>
        <v>jan.-abril</v>
      </c>
      <c r="N5" s="405"/>
      <c r="P5" s="418" t="str">
        <f>B5</f>
        <v>jan.-abril</v>
      </c>
      <c r="Q5" s="417"/>
      <c r="R5" s="209" t="s">
        <v>136</v>
      </c>
    </row>
    <row r="6" spans="1:19" ht="19.5" customHeight="1" thickBot="1" x14ac:dyDescent="0.3">
      <c r="A6" s="429"/>
      <c r="B6" s="148">
        <v>2018</v>
      </c>
      <c r="C6" s="213">
        <v>2019</v>
      </c>
      <c r="D6" s="148">
        <f>B6</f>
        <v>2018</v>
      </c>
      <c r="E6" s="213">
        <f>C6</f>
        <v>2019</v>
      </c>
      <c r="F6" s="148" t="s">
        <v>1</v>
      </c>
      <c r="G6" s="212" t="s">
        <v>15</v>
      </c>
      <c r="I6" s="36">
        <f>B6</f>
        <v>2018</v>
      </c>
      <c r="J6" s="213">
        <f>C6</f>
        <v>2019</v>
      </c>
      <c r="K6" s="148">
        <f>B6</f>
        <v>2018</v>
      </c>
      <c r="L6" s="213">
        <f>C6</f>
        <v>2019</v>
      </c>
      <c r="M6" s="37">
        <v>1000</v>
      </c>
      <c r="N6" s="212" t="s">
        <v>15</v>
      </c>
      <c r="P6" s="36">
        <f>B6</f>
        <v>2018</v>
      </c>
      <c r="Q6" s="213">
        <f>C6</f>
        <v>2019</v>
      </c>
      <c r="R6" s="210" t="s">
        <v>24</v>
      </c>
    </row>
    <row r="7" spans="1:19" ht="20.100000000000001" customHeight="1" x14ac:dyDescent="0.25">
      <c r="A7" s="14" t="s">
        <v>167</v>
      </c>
      <c r="B7" s="25">
        <v>149397.9</v>
      </c>
      <c r="C7" s="245">
        <v>140369.72999999989</v>
      </c>
      <c r="D7" s="31">
        <f>B7/$B$33</f>
        <v>0.1509411159316405</v>
      </c>
      <c r="E7" s="247">
        <f>C7/$C$33</f>
        <v>0.15137747294832868</v>
      </c>
      <c r="F7" s="87">
        <f>(C7-B7)/B7</f>
        <v>-6.0430367495126106E-2</v>
      </c>
      <c r="G7" s="83">
        <f>(E7-D7)/D7</f>
        <v>2.8909089083838367E-3</v>
      </c>
      <c r="H7" s="1"/>
      <c r="I7" s="25">
        <v>37930.998</v>
      </c>
      <c r="J7" s="245">
        <v>36103.305999999982</v>
      </c>
      <c r="K7" s="31">
        <f t="shared" ref="K7:K32" si="0">I7/$I$33</f>
        <v>0.15650932922283178</v>
      </c>
      <c r="L7" s="247">
        <f>J7/$J$33</f>
        <v>0.1486080292061058</v>
      </c>
      <c r="M7" s="87">
        <f>(J7-I7)/I7</f>
        <v>-4.8184653617603664E-2</v>
      </c>
      <c r="N7" s="83">
        <f>(L7-K7)/K7</f>
        <v>-5.0484530576937199E-2</v>
      </c>
      <c r="O7" s="1"/>
      <c r="P7" s="62">
        <f t="shared" ref="P7:P33" si="1">(I7/B7)*10</f>
        <v>2.5389244427130504</v>
      </c>
      <c r="Q7" s="249">
        <f t="shared" ref="Q7:Q33" si="2">(J7/C7)*10</f>
        <v>2.5720150633615955</v>
      </c>
      <c r="R7" s="92">
        <f>(Q7-P7)/P7</f>
        <v>1.3033322335967197E-2</v>
      </c>
      <c r="S7" s="4"/>
    </row>
    <row r="8" spans="1:19" ht="20.100000000000001" customHeight="1" x14ac:dyDescent="0.25">
      <c r="A8" s="14" t="s">
        <v>140</v>
      </c>
      <c r="B8" s="25">
        <v>75808.920000000013</v>
      </c>
      <c r="C8" s="223">
        <v>78818.319999999978</v>
      </c>
      <c r="D8" s="31">
        <f t="shared" ref="D8:D32" si="3">B8/$B$33</f>
        <v>7.659199347763565E-2</v>
      </c>
      <c r="E8" s="229">
        <f t="shared" ref="E8:E32" si="4">C8/$C$33</f>
        <v>8.4999223861388917E-2</v>
      </c>
      <c r="F8" s="87">
        <f t="shared" ref="F8:F33" si="5">(C8-B8)/B8</f>
        <v>3.9697175477502705E-2</v>
      </c>
      <c r="G8" s="83">
        <f t="shared" ref="G8:G32" si="6">(E8-D8)/D8</f>
        <v>0.10976643904963933</v>
      </c>
      <c r="H8" s="1"/>
      <c r="I8" s="25">
        <v>25969.681999999986</v>
      </c>
      <c r="J8" s="223">
        <v>27821.524999999998</v>
      </c>
      <c r="K8" s="31">
        <f t="shared" si="0"/>
        <v>0.10715503741689703</v>
      </c>
      <c r="L8" s="229">
        <f t="shared" ref="L8:L32" si="7">J8/$J$33</f>
        <v>0.11451865376977956</v>
      </c>
      <c r="M8" s="87">
        <f t="shared" ref="M8:M33" si="8">(J8-I8)/I8</f>
        <v>7.1307881243983379E-2</v>
      </c>
      <c r="N8" s="83">
        <f t="shared" ref="N8:N33" si="9">(L8-K8)/K8</f>
        <v>6.8719273777430284E-2</v>
      </c>
      <c r="O8" s="1"/>
      <c r="P8" s="62">
        <f t="shared" si="1"/>
        <v>3.4256762924468491</v>
      </c>
      <c r="Q8" s="236">
        <f t="shared" si="2"/>
        <v>3.5298297400908831</v>
      </c>
      <c r="R8" s="92">
        <f t="shared" ref="R8:R33" si="10">(Q8-P8)/P8</f>
        <v>3.0403762280072466E-2</v>
      </c>
      <c r="S8" s="4"/>
    </row>
    <row r="9" spans="1:19" ht="20.100000000000001" customHeight="1" x14ac:dyDescent="0.25">
      <c r="A9" s="14" t="s">
        <v>168</v>
      </c>
      <c r="B9" s="25">
        <v>54450.199999999961</v>
      </c>
      <c r="C9" s="223">
        <v>58312.749999999964</v>
      </c>
      <c r="D9" s="31">
        <f t="shared" si="3"/>
        <v>5.5012647103480077E-2</v>
      </c>
      <c r="E9" s="229">
        <f t="shared" si="4"/>
        <v>6.2885614552850216E-2</v>
      </c>
      <c r="F9" s="87">
        <f t="shared" si="5"/>
        <v>7.0937296832702279E-2</v>
      </c>
      <c r="G9" s="83">
        <f t="shared" si="6"/>
        <v>0.14311195450313277</v>
      </c>
      <c r="H9" s="1"/>
      <c r="I9" s="25">
        <v>15855.709999999997</v>
      </c>
      <c r="J9" s="223">
        <v>18110.052999999996</v>
      </c>
      <c r="K9" s="31">
        <f t="shared" si="0"/>
        <v>6.5423180704387102E-2</v>
      </c>
      <c r="L9" s="229">
        <f t="shared" si="7"/>
        <v>7.4544400037717465E-2</v>
      </c>
      <c r="M9" s="87">
        <f t="shared" si="8"/>
        <v>0.142178622086302</v>
      </c>
      <c r="N9" s="83">
        <f t="shared" si="9"/>
        <v>0.13941876923631014</v>
      </c>
      <c r="O9" s="1"/>
      <c r="P9" s="62">
        <f t="shared" si="1"/>
        <v>2.9119654289607766</v>
      </c>
      <c r="Q9" s="236">
        <f t="shared" si="2"/>
        <v>3.1056763743778175</v>
      </c>
      <c r="R9" s="92">
        <f t="shared" si="10"/>
        <v>6.6522405620101255E-2</v>
      </c>
      <c r="S9" s="4"/>
    </row>
    <row r="10" spans="1:19" ht="20.100000000000001" customHeight="1" x14ac:dyDescent="0.25">
      <c r="A10" s="14" t="s">
        <v>170</v>
      </c>
      <c r="B10" s="25">
        <v>83884.579999999944</v>
      </c>
      <c r="C10" s="223">
        <v>85696.789999999964</v>
      </c>
      <c r="D10" s="31">
        <f t="shared" si="3"/>
        <v>8.4751071565644251E-2</v>
      </c>
      <c r="E10" s="229">
        <f t="shared" si="4"/>
        <v>9.2417100966024568E-2</v>
      </c>
      <c r="F10" s="87">
        <f t="shared" si="5"/>
        <v>2.1603612964385375E-2</v>
      </c>
      <c r="G10" s="83">
        <f t="shared" si="6"/>
        <v>9.0453480513725024E-2</v>
      </c>
      <c r="H10" s="1"/>
      <c r="I10" s="25">
        <v>16135.517000000002</v>
      </c>
      <c r="J10" s="223">
        <v>16494.624</v>
      </c>
      <c r="K10" s="31">
        <f t="shared" si="0"/>
        <v>6.657770887899124E-2</v>
      </c>
      <c r="L10" s="229">
        <f t="shared" si="7"/>
        <v>6.7894989038835812E-2</v>
      </c>
      <c r="M10" s="87">
        <f t="shared" si="8"/>
        <v>2.2255686012415846E-2</v>
      </c>
      <c r="N10" s="83">
        <f t="shared" si="9"/>
        <v>1.9785603650597283E-2</v>
      </c>
      <c r="O10" s="1"/>
      <c r="P10" s="62">
        <f t="shared" si="1"/>
        <v>1.923537913642771</v>
      </c>
      <c r="Q10" s="236">
        <f t="shared" si="2"/>
        <v>1.9247656767540542</v>
      </c>
      <c r="R10" s="92">
        <f t="shared" si="10"/>
        <v>6.38283811603183E-4</v>
      </c>
      <c r="S10" s="4"/>
    </row>
    <row r="11" spans="1:19" ht="20.100000000000001" customHeight="1" x14ac:dyDescent="0.25">
      <c r="A11" s="14" t="s">
        <v>169</v>
      </c>
      <c r="B11" s="25">
        <v>56711</v>
      </c>
      <c r="C11" s="223">
        <v>46357.910000000025</v>
      </c>
      <c r="D11" s="31">
        <f t="shared" si="3"/>
        <v>5.7296800193304354E-2</v>
      </c>
      <c r="E11" s="229">
        <f t="shared" si="4"/>
        <v>4.9993280367256282E-2</v>
      </c>
      <c r="F11" s="87">
        <f t="shared" si="5"/>
        <v>-0.18255876285024025</v>
      </c>
      <c r="G11" s="83">
        <f t="shared" si="6"/>
        <v>-0.12746819720137798</v>
      </c>
      <c r="H11" s="1"/>
      <c r="I11" s="25">
        <v>18250.674999999996</v>
      </c>
      <c r="J11" s="223">
        <v>15367.663999999995</v>
      </c>
      <c r="K11" s="31">
        <f t="shared" si="0"/>
        <v>7.5305187121992009E-2</v>
      </c>
      <c r="L11" s="229">
        <f t="shared" si="7"/>
        <v>6.3256208740042286E-2</v>
      </c>
      <c r="M11" s="87">
        <f t="shared" si="8"/>
        <v>-0.15796736285096311</v>
      </c>
      <c r="N11" s="83">
        <f t="shared" si="9"/>
        <v>-0.16000197121123624</v>
      </c>
      <c r="O11" s="1"/>
      <c r="P11" s="62">
        <f t="shared" si="1"/>
        <v>3.2181895928479474</v>
      </c>
      <c r="Q11" s="236">
        <f t="shared" si="2"/>
        <v>3.3150036315269578</v>
      </c>
      <c r="R11" s="92">
        <f t="shared" si="10"/>
        <v>3.0083385669436118E-2</v>
      </c>
      <c r="S11" s="4"/>
    </row>
    <row r="12" spans="1:19" ht="20.100000000000001" customHeight="1" x14ac:dyDescent="0.25">
      <c r="A12" s="14" t="s">
        <v>143</v>
      </c>
      <c r="B12" s="25">
        <v>54851.56</v>
      </c>
      <c r="C12" s="223">
        <v>50331.020000000004</v>
      </c>
      <c r="D12" s="31">
        <f t="shared" si="3"/>
        <v>5.5418152979334612E-2</v>
      </c>
      <c r="E12" s="229">
        <f t="shared" si="4"/>
        <v>5.4277960202044957E-2</v>
      </c>
      <c r="F12" s="87">
        <f t="shared" si="5"/>
        <v>-8.2414064431348785E-2</v>
      </c>
      <c r="G12" s="83">
        <f t="shared" si="6"/>
        <v>-2.0574355441164406E-2</v>
      </c>
      <c r="H12" s="1"/>
      <c r="I12" s="25">
        <v>15491.318999999996</v>
      </c>
      <c r="J12" s="223">
        <v>14270.248999999996</v>
      </c>
      <c r="K12" s="31">
        <f t="shared" si="0"/>
        <v>6.391964549593207E-2</v>
      </c>
      <c r="L12" s="229">
        <f t="shared" si="7"/>
        <v>5.8739041243768719E-2</v>
      </c>
      <c r="M12" s="87">
        <f t="shared" si="8"/>
        <v>-7.8822855561879526E-2</v>
      </c>
      <c r="N12" s="83">
        <f t="shared" si="9"/>
        <v>-8.1048701255595226E-2</v>
      </c>
      <c r="O12" s="1"/>
      <c r="P12" s="62">
        <f t="shared" si="1"/>
        <v>2.8242257831864759</v>
      </c>
      <c r="Q12" s="236">
        <f t="shared" si="2"/>
        <v>2.8352791181263552</v>
      </c>
      <c r="R12" s="92">
        <f t="shared" si="10"/>
        <v>3.913757535138806E-3</v>
      </c>
      <c r="S12" s="4"/>
    </row>
    <row r="13" spans="1:19" ht="20.100000000000001" customHeight="1" x14ac:dyDescent="0.25">
      <c r="A13" s="14" t="s">
        <v>141</v>
      </c>
      <c r="B13" s="25">
        <v>40555.059999999983</v>
      </c>
      <c r="C13" s="223">
        <v>40671.349999999991</v>
      </c>
      <c r="D13" s="31">
        <f t="shared" si="3"/>
        <v>4.0973976294677729E-2</v>
      </c>
      <c r="E13" s="229">
        <f t="shared" si="4"/>
        <v>4.386078240940558E-2</v>
      </c>
      <c r="F13" s="87">
        <f t="shared" si="5"/>
        <v>2.8674596955351119E-3</v>
      </c>
      <c r="G13" s="83">
        <f t="shared" si="6"/>
        <v>7.0454624514995623E-2</v>
      </c>
      <c r="H13" s="1"/>
      <c r="I13" s="25">
        <v>14056.866</v>
      </c>
      <c r="J13" s="223">
        <v>13852.348000000002</v>
      </c>
      <c r="K13" s="31">
        <f t="shared" si="0"/>
        <v>5.800086432303285E-2</v>
      </c>
      <c r="L13" s="229">
        <f t="shared" si="7"/>
        <v>5.7018881765485488E-2</v>
      </c>
      <c r="M13" s="87">
        <f t="shared" si="8"/>
        <v>-1.4549331266300626E-2</v>
      </c>
      <c r="N13" s="83">
        <f t="shared" si="9"/>
        <v>-1.693048145072908E-2</v>
      </c>
      <c r="O13" s="1"/>
      <c r="P13" s="62">
        <f t="shared" si="1"/>
        <v>3.4661189010693132</v>
      </c>
      <c r="Q13" s="236">
        <f t="shared" si="2"/>
        <v>3.4059228424923207</v>
      </c>
      <c r="R13" s="92">
        <f t="shared" si="10"/>
        <v>-1.7366991812779922E-2</v>
      </c>
      <c r="S13" s="4"/>
    </row>
    <row r="14" spans="1:19" ht="20.100000000000001" customHeight="1" x14ac:dyDescent="0.25">
      <c r="A14" s="14" t="s">
        <v>171</v>
      </c>
      <c r="B14" s="25">
        <v>33269.919999999998</v>
      </c>
      <c r="C14" s="223">
        <v>40148.279999999992</v>
      </c>
      <c r="D14" s="31">
        <f t="shared" si="3"/>
        <v>3.3613583937635035E-2</v>
      </c>
      <c r="E14" s="229">
        <f t="shared" si="4"/>
        <v>4.329669345108756E-2</v>
      </c>
      <c r="F14" s="87">
        <f t="shared" si="5"/>
        <v>0.20674410999485401</v>
      </c>
      <c r="G14" s="83">
        <f t="shared" si="6"/>
        <v>0.28807132055356205</v>
      </c>
      <c r="H14" s="1"/>
      <c r="I14" s="25">
        <v>11414.417000000001</v>
      </c>
      <c r="J14" s="223">
        <v>13340.961999999996</v>
      </c>
      <c r="K14" s="31">
        <f t="shared" si="0"/>
        <v>4.7097699568560997E-2</v>
      </c>
      <c r="L14" s="229">
        <f t="shared" si="7"/>
        <v>5.4913920363236217E-2</v>
      </c>
      <c r="M14" s="87">
        <f t="shared" si="8"/>
        <v>0.16878172577714609</v>
      </c>
      <c r="N14" s="83">
        <f t="shared" si="9"/>
        <v>0.1659575916929234</v>
      </c>
      <c r="O14" s="1"/>
      <c r="P14" s="62">
        <f t="shared" si="1"/>
        <v>3.4308519527549213</v>
      </c>
      <c r="Q14" s="236">
        <f t="shared" si="2"/>
        <v>3.3229224265647246</v>
      </c>
      <c r="R14" s="92">
        <f t="shared" si="10"/>
        <v>-3.1458520413138472E-2</v>
      </c>
      <c r="S14" s="4"/>
    </row>
    <row r="15" spans="1:19" ht="20.100000000000001" customHeight="1" x14ac:dyDescent="0.25">
      <c r="A15" s="14" t="s">
        <v>142</v>
      </c>
      <c r="B15" s="25">
        <v>69599.589999999982</v>
      </c>
      <c r="C15" s="223">
        <v>81402.489999999991</v>
      </c>
      <c r="D15" s="31">
        <f t="shared" si="3"/>
        <v>7.0318523774327776E-2</v>
      </c>
      <c r="E15" s="229">
        <f t="shared" si="4"/>
        <v>8.778604352876937E-2</v>
      </c>
      <c r="F15" s="87">
        <f t="shared" si="5"/>
        <v>0.169582895531425</v>
      </c>
      <c r="G15" s="83">
        <f t="shared" si="6"/>
        <v>0.24840566634333583</v>
      </c>
      <c r="H15" s="1"/>
      <c r="I15" s="25">
        <v>10287.475999999999</v>
      </c>
      <c r="J15" s="223">
        <v>11376.455</v>
      </c>
      <c r="K15" s="31">
        <f t="shared" si="0"/>
        <v>4.2447761805686747E-2</v>
      </c>
      <c r="L15" s="229">
        <f t="shared" si="7"/>
        <v>4.6827638358158924E-2</v>
      </c>
      <c r="M15" s="87">
        <f t="shared" si="8"/>
        <v>0.10585482775366876</v>
      </c>
      <c r="N15" s="83">
        <f t="shared" si="9"/>
        <v>0.10318274429926251</v>
      </c>
      <c r="O15" s="1"/>
      <c r="P15" s="62">
        <f t="shared" si="1"/>
        <v>1.4780943393488384</v>
      </c>
      <c r="Q15" s="236">
        <f t="shared" si="2"/>
        <v>1.3975561435528572</v>
      </c>
      <c r="R15" s="92">
        <f t="shared" si="10"/>
        <v>-5.4487858895029398E-2</v>
      </c>
      <c r="S15" s="4"/>
    </row>
    <row r="16" spans="1:19" ht="20.100000000000001" customHeight="1" x14ac:dyDescent="0.25">
      <c r="A16" s="14" t="s">
        <v>144</v>
      </c>
      <c r="B16" s="25">
        <v>33640.160000000003</v>
      </c>
      <c r="C16" s="223">
        <v>33458.490000000005</v>
      </c>
      <c r="D16" s="31">
        <f t="shared" si="3"/>
        <v>3.3987648357299109E-2</v>
      </c>
      <c r="E16" s="229">
        <f t="shared" si="4"/>
        <v>3.6082292563125472E-2</v>
      </c>
      <c r="F16" s="87">
        <f t="shared" si="5"/>
        <v>-5.400390485657566E-3</v>
      </c>
      <c r="G16" s="83">
        <f t="shared" si="6"/>
        <v>6.1629571537464775E-2</v>
      </c>
      <c r="H16" s="1"/>
      <c r="I16" s="25">
        <v>9709.3249999999989</v>
      </c>
      <c r="J16" s="223">
        <v>10397.159999999998</v>
      </c>
      <c r="K16" s="31">
        <f t="shared" si="0"/>
        <v>4.0062218846877454E-2</v>
      </c>
      <c r="L16" s="229">
        <f t="shared" si="7"/>
        <v>4.2796675100628061E-2</v>
      </c>
      <c r="M16" s="87">
        <f t="shared" si="8"/>
        <v>7.0842720786460353E-2</v>
      </c>
      <c r="N16" s="83">
        <f t="shared" si="9"/>
        <v>6.8255237289827173E-2</v>
      </c>
      <c r="O16" s="1"/>
      <c r="P16" s="62">
        <f t="shared" si="1"/>
        <v>2.8862303270852454</v>
      </c>
      <c r="Q16" s="236">
        <f t="shared" si="2"/>
        <v>3.1074803435540566</v>
      </c>
      <c r="R16" s="92">
        <f t="shared" si="10"/>
        <v>7.6657089488851624E-2</v>
      </c>
      <c r="S16" s="4"/>
    </row>
    <row r="17" spans="1:19" ht="20.100000000000001" customHeight="1" x14ac:dyDescent="0.25">
      <c r="A17" s="14" t="s">
        <v>172</v>
      </c>
      <c r="B17" s="25">
        <v>37306.699999999997</v>
      </c>
      <c r="C17" s="223">
        <v>32625.52</v>
      </c>
      <c r="D17" s="31">
        <f t="shared" si="3"/>
        <v>3.7692062135591814E-2</v>
      </c>
      <c r="E17" s="229">
        <f t="shared" si="4"/>
        <v>3.5184001360016579E-2</v>
      </c>
      <c r="F17" s="87">
        <f t="shared" si="5"/>
        <v>-0.12547826529819034</v>
      </c>
      <c r="G17" s="83">
        <f t="shared" si="6"/>
        <v>-6.6540821421572652E-2</v>
      </c>
      <c r="H17" s="1"/>
      <c r="I17" s="25">
        <v>8253.16</v>
      </c>
      <c r="J17" s="223">
        <v>7291.4349999999977</v>
      </c>
      <c r="K17" s="31">
        <f t="shared" si="0"/>
        <v>3.4053850509514837E-2</v>
      </c>
      <c r="L17" s="229">
        <f t="shared" si="7"/>
        <v>3.0012924174711932E-2</v>
      </c>
      <c r="M17" s="87">
        <f t="shared" si="8"/>
        <v>-0.11652809348176968</v>
      </c>
      <c r="N17" s="83">
        <f t="shared" si="9"/>
        <v>-0.11866283178972219</v>
      </c>
      <c r="O17" s="1"/>
      <c r="P17" s="62">
        <f t="shared" si="1"/>
        <v>2.2122460576786476</v>
      </c>
      <c r="Q17" s="236">
        <f t="shared" si="2"/>
        <v>2.2348869841768031</v>
      </c>
      <c r="R17" s="92">
        <f t="shared" si="10"/>
        <v>1.0234361778866987E-2</v>
      </c>
      <c r="S17" s="4"/>
    </row>
    <row r="18" spans="1:19" ht="20.100000000000001" customHeight="1" x14ac:dyDescent="0.25">
      <c r="A18" s="14" t="s">
        <v>173</v>
      </c>
      <c r="B18" s="25">
        <v>24955.979999999996</v>
      </c>
      <c r="C18" s="223">
        <v>29886.249999999996</v>
      </c>
      <c r="D18" s="31">
        <f t="shared" si="3"/>
        <v>2.5213764519900889E-2</v>
      </c>
      <c r="E18" s="229">
        <f t="shared" si="4"/>
        <v>3.2229918807295498E-2</v>
      </c>
      <c r="F18" s="87">
        <f t="shared" si="5"/>
        <v>0.19755866129080088</v>
      </c>
      <c r="G18" s="83">
        <f t="shared" si="6"/>
        <v>0.27826682849587381</v>
      </c>
      <c r="H18" s="1"/>
      <c r="I18" s="25">
        <v>5920.081000000001</v>
      </c>
      <c r="J18" s="223">
        <v>6842.3390000000009</v>
      </c>
      <c r="K18" s="31">
        <f t="shared" si="0"/>
        <v>2.4427195568511837E-2</v>
      </c>
      <c r="L18" s="229">
        <f t="shared" si="7"/>
        <v>2.8164360182141697E-2</v>
      </c>
      <c r="M18" s="87">
        <f t="shared" si="8"/>
        <v>0.15578469281079088</v>
      </c>
      <c r="N18" s="83">
        <f t="shared" si="9"/>
        <v>0.15299196353294423</v>
      </c>
      <c r="O18" s="1"/>
      <c r="P18" s="62">
        <f t="shared" si="1"/>
        <v>2.3722093862873757</v>
      </c>
      <c r="Q18" s="236">
        <f t="shared" si="2"/>
        <v>2.2894605378727682</v>
      </c>
      <c r="R18" s="92">
        <f t="shared" si="10"/>
        <v>-3.4882607282872916E-2</v>
      </c>
      <c r="S18" s="4"/>
    </row>
    <row r="19" spans="1:19" ht="20.100000000000001" customHeight="1" x14ac:dyDescent="0.25">
      <c r="A19" s="14" t="s">
        <v>145</v>
      </c>
      <c r="B19" s="25">
        <v>29453.240000000009</v>
      </c>
      <c r="C19" s="223">
        <v>21125.73</v>
      </c>
      <c r="D19" s="31">
        <f t="shared" si="3"/>
        <v>2.9757479277837458E-2</v>
      </c>
      <c r="E19" s="229">
        <f t="shared" si="4"/>
        <v>2.2782402029188902E-2</v>
      </c>
      <c r="F19" s="87">
        <f t="shared" si="5"/>
        <v>-0.28273663610523009</v>
      </c>
      <c r="G19" s="83">
        <f t="shared" si="6"/>
        <v>-0.23439744957979017</v>
      </c>
      <c r="H19" s="1"/>
      <c r="I19" s="25">
        <v>6747.4840000000013</v>
      </c>
      <c r="J19" s="223">
        <v>5954.9789999999985</v>
      </c>
      <c r="K19" s="31">
        <f t="shared" si="0"/>
        <v>2.7841191913320868E-2</v>
      </c>
      <c r="L19" s="229">
        <f t="shared" si="7"/>
        <v>2.4511818755704726E-2</v>
      </c>
      <c r="M19" s="87">
        <f t="shared" si="8"/>
        <v>-0.11745192726651929</v>
      </c>
      <c r="N19" s="83">
        <f t="shared" si="9"/>
        <v>-0.11958443330952272</v>
      </c>
      <c r="O19" s="1"/>
      <c r="P19" s="62">
        <f t="shared" si="1"/>
        <v>2.2909140047071217</v>
      </c>
      <c r="Q19" s="236">
        <f t="shared" si="2"/>
        <v>2.8188275624084937</v>
      </c>
      <c r="R19" s="92">
        <f t="shared" si="10"/>
        <v>0.23043796345767345</v>
      </c>
      <c r="S19" s="4"/>
    </row>
    <row r="20" spans="1:19" ht="20.100000000000001" customHeight="1" x14ac:dyDescent="0.25">
      <c r="A20" s="14" t="s">
        <v>174</v>
      </c>
      <c r="B20" s="25">
        <v>9315.1600000000017</v>
      </c>
      <c r="C20" s="223">
        <v>10240.820000000003</v>
      </c>
      <c r="D20" s="31">
        <f t="shared" si="3"/>
        <v>9.4113815889097542E-3</v>
      </c>
      <c r="E20" s="229">
        <f t="shared" si="4"/>
        <v>1.1043901363340266E-2</v>
      </c>
      <c r="F20" s="87">
        <f t="shared" si="5"/>
        <v>9.937134735205852E-2</v>
      </c>
      <c r="G20" s="83">
        <f t="shared" si="6"/>
        <v>0.17346228702003233</v>
      </c>
      <c r="H20" s="1"/>
      <c r="I20" s="25">
        <v>3999.8840000000005</v>
      </c>
      <c r="J20" s="223">
        <v>5266.9439999999995</v>
      </c>
      <c r="K20" s="31">
        <f t="shared" si="0"/>
        <v>1.6504157412603204E-2</v>
      </c>
      <c r="L20" s="229">
        <f t="shared" si="7"/>
        <v>2.1679736691673723E-2</v>
      </c>
      <c r="M20" s="87">
        <f t="shared" si="8"/>
        <v>0.31677418645140681</v>
      </c>
      <c r="N20" s="83">
        <f t="shared" si="9"/>
        <v>0.31359245732340446</v>
      </c>
      <c r="O20" s="1"/>
      <c r="P20" s="62">
        <f t="shared" si="1"/>
        <v>4.2939509358937471</v>
      </c>
      <c r="Q20" s="236">
        <f t="shared" si="2"/>
        <v>5.143088151144144</v>
      </c>
      <c r="R20" s="92">
        <f t="shared" si="10"/>
        <v>0.19775196035714754</v>
      </c>
      <c r="S20" s="4"/>
    </row>
    <row r="21" spans="1:19" ht="20.100000000000001" customHeight="1" x14ac:dyDescent="0.25">
      <c r="A21" s="14" t="s">
        <v>175</v>
      </c>
      <c r="B21" s="25">
        <v>87740.810000000027</v>
      </c>
      <c r="C21" s="223">
        <v>11767.589999999998</v>
      </c>
      <c r="D21" s="31">
        <f t="shared" si="3"/>
        <v>8.8647134759899882E-2</v>
      </c>
      <c r="E21" s="229">
        <f t="shared" si="4"/>
        <v>1.2690400108998032E-2</v>
      </c>
      <c r="F21" s="87">
        <f t="shared" si="5"/>
        <v>-0.86588236420429676</v>
      </c>
      <c r="G21" s="83">
        <f t="shared" si="6"/>
        <v>-0.85684365159268949</v>
      </c>
      <c r="H21" s="1"/>
      <c r="I21" s="25">
        <v>8853.643</v>
      </c>
      <c r="J21" s="223">
        <v>3995.7859999999991</v>
      </c>
      <c r="K21" s="31">
        <f t="shared" si="0"/>
        <v>3.6531538851374806E-2</v>
      </c>
      <c r="L21" s="229">
        <f t="shared" si="7"/>
        <v>1.644741017870632E-2</v>
      </c>
      <c r="M21" s="87">
        <f t="shared" si="8"/>
        <v>-0.54868453584586607</v>
      </c>
      <c r="N21" s="83">
        <f t="shared" si="9"/>
        <v>-0.54977505202775356</v>
      </c>
      <c r="O21" s="1"/>
      <c r="P21" s="62">
        <f t="shared" si="1"/>
        <v>1.0090678442562813</v>
      </c>
      <c r="Q21" s="236">
        <f t="shared" si="2"/>
        <v>3.3955856721724667</v>
      </c>
      <c r="R21" s="92">
        <f t="shared" si="10"/>
        <v>2.3650717258512319</v>
      </c>
      <c r="S21" s="4"/>
    </row>
    <row r="22" spans="1:19" ht="20.100000000000001" customHeight="1" x14ac:dyDescent="0.25">
      <c r="A22" s="14" t="s">
        <v>176</v>
      </c>
      <c r="B22" s="25">
        <v>19454.909999999989</v>
      </c>
      <c r="C22" s="223">
        <v>15987.449999999999</v>
      </c>
      <c r="D22" s="31">
        <f t="shared" si="3"/>
        <v>1.9655870837204742E-2</v>
      </c>
      <c r="E22" s="229">
        <f t="shared" si="4"/>
        <v>1.7241179988646833E-2</v>
      </c>
      <c r="F22" s="87">
        <f t="shared" si="5"/>
        <v>-0.17823058549229948</v>
      </c>
      <c r="G22" s="83">
        <f t="shared" si="6"/>
        <v>-0.12284832702438034</v>
      </c>
      <c r="H22" s="1"/>
      <c r="I22" s="25">
        <v>4232.1669999999995</v>
      </c>
      <c r="J22" s="223">
        <v>3858.5619999999972</v>
      </c>
      <c r="K22" s="31">
        <f t="shared" si="0"/>
        <v>1.7462594006332346E-2</v>
      </c>
      <c r="L22" s="229">
        <f t="shared" si="7"/>
        <v>1.5882570266267857E-2</v>
      </c>
      <c r="M22" s="87">
        <f t="shared" si="8"/>
        <v>-8.8277471092232968E-2</v>
      </c>
      <c r="N22" s="83">
        <f t="shared" si="9"/>
        <v>-9.0480471543433638E-2</v>
      </c>
      <c r="O22" s="1"/>
      <c r="P22" s="62">
        <f t="shared" si="1"/>
        <v>2.175372181110065</v>
      </c>
      <c r="Q22" s="236">
        <f t="shared" si="2"/>
        <v>2.413494334618715</v>
      </c>
      <c r="R22" s="92">
        <f t="shared" si="10"/>
        <v>0.10946271887467975</v>
      </c>
      <c r="S22" s="4"/>
    </row>
    <row r="23" spans="1:19" ht="20.100000000000001" customHeight="1" x14ac:dyDescent="0.25">
      <c r="A23" s="14" t="s">
        <v>147</v>
      </c>
      <c r="B23" s="25">
        <v>12135.02</v>
      </c>
      <c r="C23" s="223">
        <v>11274.54</v>
      </c>
      <c r="D23" s="31">
        <f t="shared" si="3"/>
        <v>1.2260369527635772E-2</v>
      </c>
      <c r="E23" s="229">
        <f t="shared" si="4"/>
        <v>1.2158685308113445E-2</v>
      </c>
      <c r="F23" s="87">
        <f t="shared" si="5"/>
        <v>-7.0908824212897834E-2</v>
      </c>
      <c r="G23" s="83">
        <f t="shared" si="6"/>
        <v>-8.293732035818591E-3</v>
      </c>
      <c r="H23" s="1"/>
      <c r="I23" s="25">
        <v>3191.8590000000008</v>
      </c>
      <c r="J23" s="223">
        <v>2993.1090000000013</v>
      </c>
      <c r="K23" s="31">
        <f t="shared" si="0"/>
        <v>1.3170117777124101E-2</v>
      </c>
      <c r="L23" s="229">
        <f t="shared" si="7"/>
        <v>1.2320202191152759E-2</v>
      </c>
      <c r="M23" s="87">
        <f t="shared" si="8"/>
        <v>-6.226778814477691E-2</v>
      </c>
      <c r="N23" s="83">
        <f t="shared" si="9"/>
        <v>-6.4533635944213588E-2</v>
      </c>
      <c r="O23" s="1"/>
      <c r="P23" s="62">
        <f t="shared" si="1"/>
        <v>2.6302873831275111</v>
      </c>
      <c r="Q23" s="236">
        <f t="shared" si="2"/>
        <v>2.654750437711872</v>
      </c>
      <c r="R23" s="92">
        <f t="shared" si="10"/>
        <v>9.3005253879419967E-3</v>
      </c>
      <c r="S23" s="4"/>
    </row>
    <row r="24" spans="1:19" ht="20.100000000000001" customHeight="1" x14ac:dyDescent="0.25">
      <c r="A24" s="14" t="s">
        <v>148</v>
      </c>
      <c r="B24" s="25">
        <v>5312.74</v>
      </c>
      <c r="C24" s="223">
        <v>6843.1600000000017</v>
      </c>
      <c r="D24" s="31">
        <f t="shared" si="3"/>
        <v>5.3676183149472898E-3</v>
      </c>
      <c r="E24" s="229">
        <f t="shared" si="4"/>
        <v>7.3797981073347218E-3</v>
      </c>
      <c r="F24" s="87">
        <f t="shared" si="5"/>
        <v>0.28806604501631961</v>
      </c>
      <c r="G24" s="83">
        <f t="shared" si="6"/>
        <v>0.37487385919078553</v>
      </c>
      <c r="H24" s="1"/>
      <c r="I24" s="25">
        <v>2049.1839999999997</v>
      </c>
      <c r="J24" s="223">
        <v>2257.3690000000006</v>
      </c>
      <c r="K24" s="31">
        <f t="shared" si="0"/>
        <v>8.4552590283587924E-3</v>
      </c>
      <c r="L24" s="229">
        <f t="shared" si="7"/>
        <v>9.2917573332746348E-3</v>
      </c>
      <c r="M24" s="87">
        <f t="shared" si="8"/>
        <v>0.10159409794337691</v>
      </c>
      <c r="N24" s="83">
        <f t="shared" si="9"/>
        <v>9.8932309715201089E-2</v>
      </c>
      <c r="O24" s="1"/>
      <c r="P24" s="62">
        <f t="shared" si="1"/>
        <v>3.8571132786471765</v>
      </c>
      <c r="Q24" s="236">
        <f t="shared" si="2"/>
        <v>3.2987231045306551</v>
      </c>
      <c r="R24" s="92">
        <f t="shared" si="10"/>
        <v>-0.14476893307949934</v>
      </c>
      <c r="S24" s="4"/>
    </row>
    <row r="25" spans="1:19" ht="20.100000000000001" customHeight="1" x14ac:dyDescent="0.25">
      <c r="A25" s="14" t="s">
        <v>146</v>
      </c>
      <c r="B25" s="25">
        <v>6383.79</v>
      </c>
      <c r="C25" s="223">
        <v>10473.530000000001</v>
      </c>
      <c r="D25" s="31">
        <f t="shared" si="3"/>
        <v>6.4497317999332475E-3</v>
      </c>
      <c r="E25" s="229">
        <f t="shared" si="4"/>
        <v>1.1294860396529296E-2</v>
      </c>
      <c r="F25" s="87">
        <f t="shared" si="5"/>
        <v>0.64064450741644086</v>
      </c>
      <c r="G25" s="83">
        <f t="shared" si="6"/>
        <v>0.75121396468705781</v>
      </c>
      <c r="H25" s="1"/>
      <c r="I25" s="25">
        <v>1387.2110000000002</v>
      </c>
      <c r="J25" s="223">
        <v>2232.7090000000007</v>
      </c>
      <c r="K25" s="31">
        <f t="shared" si="0"/>
        <v>5.7238531688655735E-3</v>
      </c>
      <c r="L25" s="229">
        <f t="shared" si="7"/>
        <v>9.1902521137741666E-3</v>
      </c>
      <c r="M25" s="87">
        <f t="shared" si="8"/>
        <v>0.60949487857290663</v>
      </c>
      <c r="N25" s="83">
        <f t="shared" si="9"/>
        <v>0.60560584673341789</v>
      </c>
      <c r="O25" s="1"/>
      <c r="P25" s="62">
        <f t="shared" si="1"/>
        <v>2.1730210423588501</v>
      </c>
      <c r="Q25" s="236">
        <f t="shared" si="2"/>
        <v>2.1317635983283578</v>
      </c>
      <c r="R25" s="92">
        <f t="shared" si="10"/>
        <v>-1.8986214687413527E-2</v>
      </c>
      <c r="S25" s="4"/>
    </row>
    <row r="26" spans="1:19" ht="20.100000000000001" customHeight="1" x14ac:dyDescent="0.25">
      <c r="A26" s="14" t="s">
        <v>177</v>
      </c>
      <c r="B26" s="25">
        <v>5654.2099999999991</v>
      </c>
      <c r="C26" s="223">
        <v>6089.6799999999976</v>
      </c>
      <c r="D26" s="31">
        <f t="shared" si="3"/>
        <v>5.7126155529083136E-3</v>
      </c>
      <c r="E26" s="229">
        <f t="shared" si="4"/>
        <v>6.5672304809874507E-3</v>
      </c>
      <c r="F26" s="87">
        <f t="shared" si="5"/>
        <v>7.7016948433114171E-2</v>
      </c>
      <c r="G26" s="83">
        <f t="shared" si="6"/>
        <v>0.14960133762966937</v>
      </c>
      <c r="H26" s="1"/>
      <c r="I26" s="25">
        <v>1927.6799999999996</v>
      </c>
      <c r="J26" s="223">
        <v>2172.8899999999994</v>
      </c>
      <c r="K26" s="31">
        <f t="shared" si="0"/>
        <v>7.9539142037936446E-3</v>
      </c>
      <c r="L26" s="229">
        <f t="shared" si="7"/>
        <v>8.944025806989957E-3</v>
      </c>
      <c r="M26" s="87">
        <f t="shared" si="8"/>
        <v>0.12720472277556433</v>
      </c>
      <c r="N26" s="83">
        <f t="shared" si="9"/>
        <v>0.1244810514455984</v>
      </c>
      <c r="O26" s="1"/>
      <c r="P26" s="62">
        <f t="shared" si="1"/>
        <v>3.4092826407225765</v>
      </c>
      <c r="Q26" s="236">
        <f t="shared" si="2"/>
        <v>3.5681513642752987</v>
      </c>
      <c r="R26" s="92">
        <f t="shared" si="10"/>
        <v>4.6598871462018458E-2</v>
      </c>
      <c r="S26" s="4"/>
    </row>
    <row r="27" spans="1:19" ht="20.100000000000001" customHeight="1" x14ac:dyDescent="0.25">
      <c r="A27" s="14" t="s">
        <v>178</v>
      </c>
      <c r="B27" s="25">
        <v>4744.9799999999996</v>
      </c>
      <c r="C27" s="223">
        <v>9120.1899999999987</v>
      </c>
      <c r="D27" s="31">
        <f t="shared" si="3"/>
        <v>4.79399359879433E-3</v>
      </c>
      <c r="E27" s="229">
        <f t="shared" si="4"/>
        <v>9.8353919681160498E-3</v>
      </c>
      <c r="F27" s="87">
        <f t="shared" si="5"/>
        <v>0.92207132590653695</v>
      </c>
      <c r="G27" s="83">
        <f t="shared" si="6"/>
        <v>1.05160723839715</v>
      </c>
      <c r="H27" s="1"/>
      <c r="I27" s="25">
        <v>1313.1959999999999</v>
      </c>
      <c r="J27" s="223">
        <v>2115.2759999999998</v>
      </c>
      <c r="K27" s="31">
        <f t="shared" si="0"/>
        <v>5.4184555096099974E-3</v>
      </c>
      <c r="L27" s="229">
        <f t="shared" si="7"/>
        <v>8.7068756968399184E-3</v>
      </c>
      <c r="M27" s="87">
        <f t="shared" si="8"/>
        <v>0.61078468103771255</v>
      </c>
      <c r="N27" s="83">
        <f t="shared" si="9"/>
        <v>0.60689253264102383</v>
      </c>
      <c r="O27" s="1"/>
      <c r="P27" s="62">
        <f t="shared" si="1"/>
        <v>2.767548019169733</v>
      </c>
      <c r="Q27" s="236">
        <f t="shared" si="2"/>
        <v>2.3193332595044622</v>
      </c>
      <c r="R27" s="92">
        <f t="shared" si="10"/>
        <v>-0.16195374264896609</v>
      </c>
      <c r="S27" s="4"/>
    </row>
    <row r="28" spans="1:19" ht="20.100000000000001" customHeight="1" x14ac:dyDescent="0.25">
      <c r="A28" s="14" t="s">
        <v>149</v>
      </c>
      <c r="B28" s="25">
        <v>668.10999999999979</v>
      </c>
      <c r="C28" s="223">
        <v>907.17000000000007</v>
      </c>
      <c r="D28" s="31">
        <f t="shared" si="3"/>
        <v>6.7501128841227561E-4</v>
      </c>
      <c r="E28" s="229">
        <f t="shared" si="4"/>
        <v>9.7830994000298681E-4</v>
      </c>
      <c r="F28" s="87">
        <f t="shared" si="5"/>
        <v>0.35781532981095981</v>
      </c>
      <c r="G28" s="83">
        <f t="shared" si="6"/>
        <v>0.44932382138988164</v>
      </c>
      <c r="H28" s="1"/>
      <c r="I28" s="25">
        <v>1514.5569999999993</v>
      </c>
      <c r="J28" s="223">
        <v>2039.1270000000002</v>
      </c>
      <c r="K28" s="31">
        <f t="shared" si="0"/>
        <v>6.2493030143774319E-3</v>
      </c>
      <c r="L28" s="229">
        <f t="shared" si="7"/>
        <v>8.3934320245065402E-3</v>
      </c>
      <c r="M28" s="87">
        <f t="shared" si="8"/>
        <v>0.3463521016376413</v>
      </c>
      <c r="N28" s="83">
        <f t="shared" si="9"/>
        <v>0.34309890322108355</v>
      </c>
      <c r="O28" s="1"/>
      <c r="P28" s="62">
        <f t="shared" si="1"/>
        <v>22.66927601742228</v>
      </c>
      <c r="Q28" s="236">
        <f t="shared" si="2"/>
        <v>22.477892787459904</v>
      </c>
      <c r="R28" s="92">
        <f t="shared" si="10"/>
        <v>-8.4424059160641204E-3</v>
      </c>
      <c r="S28" s="4"/>
    </row>
    <row r="29" spans="1:19" ht="20.100000000000001" customHeight="1" x14ac:dyDescent="0.25">
      <c r="A29" s="14" t="s">
        <v>179</v>
      </c>
      <c r="B29" s="25">
        <v>5958.329999999999</v>
      </c>
      <c r="C29" s="223">
        <v>4885.67</v>
      </c>
      <c r="D29" s="31">
        <f t="shared" si="3"/>
        <v>6.0198769814634031E-3</v>
      </c>
      <c r="E29" s="229">
        <f t="shared" si="4"/>
        <v>5.2688024566226749E-3</v>
      </c>
      <c r="F29" s="87">
        <f t="shared" si="5"/>
        <v>-0.18002695386123277</v>
      </c>
      <c r="G29" s="83">
        <f t="shared" si="6"/>
        <v>-0.12476575969134598</v>
      </c>
      <c r="H29" s="1"/>
      <c r="I29" s="25">
        <v>1989.9090000000001</v>
      </c>
      <c r="J29" s="223">
        <v>1694.7969999999998</v>
      </c>
      <c r="K29" s="31">
        <f t="shared" si="0"/>
        <v>8.2106809529365922E-3</v>
      </c>
      <c r="L29" s="229">
        <f t="shared" si="7"/>
        <v>6.9761046834442425E-3</v>
      </c>
      <c r="M29" s="87">
        <f t="shared" si="8"/>
        <v>-0.14830426919019929</v>
      </c>
      <c r="N29" s="83">
        <f t="shared" si="9"/>
        <v>-0.1503622265399068</v>
      </c>
      <c r="O29" s="1"/>
      <c r="P29" s="62">
        <f t="shared" si="1"/>
        <v>3.3397092809562419</v>
      </c>
      <c r="Q29" s="236">
        <f t="shared" si="2"/>
        <v>3.468914191912265</v>
      </c>
      <c r="R29" s="92">
        <f t="shared" si="10"/>
        <v>3.8687472497315266E-2</v>
      </c>
      <c r="S29" s="4"/>
    </row>
    <row r="30" spans="1:19" ht="20.100000000000001" customHeight="1" x14ac:dyDescent="0.25">
      <c r="A30" s="14" t="s">
        <v>150</v>
      </c>
      <c r="B30" s="25">
        <v>20108.699999999997</v>
      </c>
      <c r="C30" s="223">
        <v>24904.619999999992</v>
      </c>
      <c r="D30" s="31">
        <f t="shared" si="3"/>
        <v>2.0316414206187496E-2</v>
      </c>
      <c r="E30" s="229">
        <f t="shared" si="4"/>
        <v>2.6857631202527831E-2</v>
      </c>
      <c r="F30" s="87">
        <f t="shared" si="5"/>
        <v>0.23849975383789082</v>
      </c>
      <c r="G30" s="83">
        <f t="shared" si="6"/>
        <v>0.3219671015738676</v>
      </c>
      <c r="H30" s="1"/>
      <c r="I30" s="25">
        <v>1405.9609999999998</v>
      </c>
      <c r="J30" s="223">
        <v>1562.749</v>
      </c>
      <c r="K30" s="31">
        <f t="shared" si="0"/>
        <v>5.8012186503361117E-3</v>
      </c>
      <c r="L30" s="229">
        <f t="shared" si="7"/>
        <v>6.4325701650096191E-3</v>
      </c>
      <c r="M30" s="87">
        <f t="shared" si="8"/>
        <v>0.11151660679065796</v>
      </c>
      <c r="N30" s="83">
        <f t="shared" si="9"/>
        <v>0.10883084274662326</v>
      </c>
      <c r="O30" s="1"/>
      <c r="P30" s="62">
        <f t="shared" si="1"/>
        <v>0.69918045423125308</v>
      </c>
      <c r="Q30" s="236">
        <f t="shared" si="2"/>
        <v>0.62749361363473954</v>
      </c>
      <c r="R30" s="92">
        <f t="shared" si="10"/>
        <v>-0.10252981210027247</v>
      </c>
      <c r="S30" s="4"/>
    </row>
    <row r="31" spans="1:19" ht="20.100000000000001" customHeight="1" x14ac:dyDescent="0.25">
      <c r="A31" s="14" t="s">
        <v>152</v>
      </c>
      <c r="B31" s="25">
        <v>18528.23</v>
      </c>
      <c r="C31" s="223">
        <v>20309.900000000012</v>
      </c>
      <c r="D31" s="31">
        <f t="shared" si="3"/>
        <v>1.8719618632109952E-2</v>
      </c>
      <c r="E31" s="229">
        <f t="shared" si="4"/>
        <v>2.1902594938618639E-2</v>
      </c>
      <c r="F31" s="87">
        <f t="shared" si="5"/>
        <v>9.6159751902907764E-2</v>
      </c>
      <c r="G31" s="83">
        <f t="shared" si="6"/>
        <v>0.17003424957861565</v>
      </c>
      <c r="H31" s="1"/>
      <c r="I31" s="25">
        <v>1140.2499999999995</v>
      </c>
      <c r="J31" s="223">
        <v>1173.6049999999998</v>
      </c>
      <c r="K31" s="31">
        <f t="shared" si="0"/>
        <v>4.7048528131617799E-3</v>
      </c>
      <c r="L31" s="229">
        <f t="shared" si="7"/>
        <v>4.8307799323538923E-3</v>
      </c>
      <c r="M31" s="87">
        <f t="shared" si="8"/>
        <v>2.9252356939267931E-2</v>
      </c>
      <c r="N31" s="83">
        <f t="shared" si="9"/>
        <v>2.6765368480780635E-2</v>
      </c>
      <c r="O31" s="1"/>
      <c r="P31" s="62">
        <f t="shared" si="1"/>
        <v>0.61541226549972639</v>
      </c>
      <c r="Q31" s="236">
        <f t="shared" si="2"/>
        <v>0.57784873386870395</v>
      </c>
      <c r="R31" s="92">
        <f t="shared" si="10"/>
        <v>-6.1037996375519335E-2</v>
      </c>
      <c r="S31" s="4"/>
    </row>
    <row r="32" spans="1:19" ht="20.100000000000001" customHeight="1" thickBot="1" x14ac:dyDescent="0.3">
      <c r="A32" s="14" t="s">
        <v>18</v>
      </c>
      <c r="B32" s="25">
        <f>B33-SUM(B7:B31)</f>
        <v>49886.239999999874</v>
      </c>
      <c r="C32" s="223">
        <f>C33-SUM(C7:C31)</f>
        <v>55273.869999999879</v>
      </c>
      <c r="D32" s="31">
        <f t="shared" si="3"/>
        <v>5.0401543363284375E-2</v>
      </c>
      <c r="E32" s="229">
        <f t="shared" si="4"/>
        <v>5.9608426693379152E-2</v>
      </c>
      <c r="F32" s="87">
        <f t="shared" si="5"/>
        <v>0.10799831777259658</v>
      </c>
      <c r="G32" s="83">
        <f t="shared" si="6"/>
        <v>0.18267066275596719</v>
      </c>
      <c r="H32" s="1"/>
      <c r="I32" s="25">
        <f>I33-SUM(I7:I31)</f>
        <v>13327.935999999871</v>
      </c>
      <c r="J32" s="223">
        <f>J33-SUM(J7:J31)</f>
        <v>14357.149999999994</v>
      </c>
      <c r="K32" s="31">
        <f t="shared" si="0"/>
        <v>5.4993183234588537E-2</v>
      </c>
      <c r="L32" s="229">
        <f t="shared" si="7"/>
        <v>5.9096742179689646E-2</v>
      </c>
      <c r="M32" s="87">
        <f t="shared" si="8"/>
        <v>7.7222309590932431E-2</v>
      </c>
      <c r="N32" s="83">
        <f t="shared" si="9"/>
        <v>7.4619411056753168E-2</v>
      </c>
      <c r="O32" s="1"/>
      <c r="P32" s="62">
        <f t="shared" si="1"/>
        <v>2.6716657739689147</v>
      </c>
      <c r="Q32" s="236">
        <f t="shared" si="2"/>
        <v>2.5974569900750617</v>
      </c>
      <c r="R32" s="92">
        <f t="shared" si="10"/>
        <v>-2.7776222840782787E-2</v>
      </c>
      <c r="S32" s="4"/>
    </row>
    <row r="33" spans="1:19" ht="26.25" customHeight="1" thickBot="1" x14ac:dyDescent="0.3">
      <c r="A33" s="52" t="s">
        <v>19</v>
      </c>
      <c r="B33" s="53">
        <v>989776.03999999969</v>
      </c>
      <c r="C33" s="246">
        <v>927282.81999999972</v>
      </c>
      <c r="D33" s="54">
        <f>SUM(D7:D32)</f>
        <v>1</v>
      </c>
      <c r="E33" s="248">
        <f>SUM(E7:E32)</f>
        <v>0.99999999999999978</v>
      </c>
      <c r="F33" s="97">
        <f t="shared" si="5"/>
        <v>-6.3138748034353293E-2</v>
      </c>
      <c r="G33" s="99">
        <v>0</v>
      </c>
      <c r="H33" s="96"/>
      <c r="I33" s="53">
        <v>242356.14699999991</v>
      </c>
      <c r="J33" s="246">
        <v>242943.17199999996</v>
      </c>
      <c r="K33" s="54">
        <f>SUM(K7:K32)</f>
        <v>0.99999999999999989</v>
      </c>
      <c r="L33" s="248">
        <f>SUM(L7:L32)</f>
        <v>0.99999999999999978</v>
      </c>
      <c r="M33" s="97">
        <f t="shared" si="8"/>
        <v>2.4221584938798873E-3</v>
      </c>
      <c r="N33" s="99">
        <f t="shared" si="9"/>
        <v>-1.1102230246251565E-16</v>
      </c>
      <c r="O33" s="55"/>
      <c r="P33" s="56">
        <f t="shared" si="1"/>
        <v>2.4485958156756347</v>
      </c>
      <c r="Q33" s="250">
        <f t="shared" si="2"/>
        <v>2.6199468679900706</v>
      </c>
      <c r="R33" s="98">
        <f t="shared" si="10"/>
        <v>6.9979312721791725E-2</v>
      </c>
      <c r="S33" s="4"/>
    </row>
    <row r="35" spans="1:19" ht="15.75" thickBot="1" x14ac:dyDescent="0.3"/>
    <row r="36" spans="1:19" x14ac:dyDescent="0.25">
      <c r="A36" s="427" t="s">
        <v>2</v>
      </c>
      <c r="B36" s="413" t="s">
        <v>1</v>
      </c>
      <c r="C36" s="408"/>
      <c r="D36" s="413" t="s">
        <v>13</v>
      </c>
      <c r="E36" s="408"/>
      <c r="F36" s="425" t="s">
        <v>138</v>
      </c>
      <c r="G36" s="426"/>
      <c r="I36" s="423" t="s">
        <v>20</v>
      </c>
      <c r="J36" s="424"/>
      <c r="K36" s="413" t="s">
        <v>13</v>
      </c>
      <c r="L36" s="414"/>
      <c r="M36" s="425" t="s">
        <v>138</v>
      </c>
      <c r="N36" s="426"/>
      <c r="P36" s="419" t="s">
        <v>23</v>
      </c>
      <c r="Q36" s="408"/>
      <c r="R36" s="208" t="s">
        <v>0</v>
      </c>
    </row>
    <row r="37" spans="1:19" x14ac:dyDescent="0.25">
      <c r="A37" s="428"/>
      <c r="B37" s="416" t="str">
        <f>B5</f>
        <v>jan.-abril</v>
      </c>
      <c r="C37" s="404"/>
      <c r="D37" s="416" t="str">
        <f>B37</f>
        <v>jan.-abril</v>
      </c>
      <c r="E37" s="404"/>
      <c r="F37" s="416" t="str">
        <f>B37</f>
        <v>jan.-abril</v>
      </c>
      <c r="G37" s="405"/>
      <c r="I37" s="418" t="str">
        <f>B37</f>
        <v>jan.-abril</v>
      </c>
      <c r="J37" s="404"/>
      <c r="K37" s="416" t="str">
        <f>B37</f>
        <v>jan.-abril</v>
      </c>
      <c r="L37" s="417"/>
      <c r="M37" s="404" t="str">
        <f>B37</f>
        <v>jan.-abril</v>
      </c>
      <c r="N37" s="405"/>
      <c r="P37" s="418" t="str">
        <f>B37</f>
        <v>jan.-abril</v>
      </c>
      <c r="Q37" s="417"/>
      <c r="R37" s="209" t="s">
        <v>136</v>
      </c>
    </row>
    <row r="38" spans="1:19" ht="19.5" customHeight="1" thickBot="1" x14ac:dyDescent="0.3">
      <c r="A38" s="429"/>
      <c r="B38" s="148">
        <f>B6</f>
        <v>2018</v>
      </c>
      <c r="C38" s="213">
        <f>C6</f>
        <v>2019</v>
      </c>
      <c r="D38" s="148">
        <f>B38</f>
        <v>2018</v>
      </c>
      <c r="E38" s="213">
        <f>C38</f>
        <v>2019</v>
      </c>
      <c r="F38" s="148" t="s">
        <v>1</v>
      </c>
      <c r="G38" s="212" t="s">
        <v>15</v>
      </c>
      <c r="I38" s="36">
        <f>B38</f>
        <v>2018</v>
      </c>
      <c r="J38" s="213">
        <f>C38</f>
        <v>2019</v>
      </c>
      <c r="K38" s="148">
        <f>B38</f>
        <v>2018</v>
      </c>
      <c r="L38" s="213">
        <f>C38</f>
        <v>2019</v>
      </c>
      <c r="M38" s="37">
        <v>1000</v>
      </c>
      <c r="N38" s="212" t="s">
        <v>15</v>
      </c>
      <c r="P38" s="36">
        <f>B38</f>
        <v>2018</v>
      </c>
      <c r="Q38" s="213">
        <f>C38</f>
        <v>2019</v>
      </c>
      <c r="R38" s="210" t="s">
        <v>24</v>
      </c>
    </row>
    <row r="39" spans="1:19" ht="20.100000000000001" customHeight="1" x14ac:dyDescent="0.25">
      <c r="A39" s="57" t="s">
        <v>167</v>
      </c>
      <c r="B39" s="25">
        <v>149397.90000000005</v>
      </c>
      <c r="C39" s="245">
        <v>140369.72999999989</v>
      </c>
      <c r="D39" s="4">
        <f>B39/$B$62</f>
        <v>0.25636538985641594</v>
      </c>
      <c r="E39" s="247">
        <f>C39/$C$62</f>
        <v>0.2794093485607374</v>
      </c>
      <c r="F39" s="87">
        <f>(C39-B39)/B39</f>
        <v>-6.0430367495126473E-2</v>
      </c>
      <c r="G39" s="83">
        <f>(E39-D39)/D39</f>
        <v>8.9887167363846693E-2</v>
      </c>
      <c r="I39" s="59">
        <v>37930.998000000014</v>
      </c>
      <c r="J39" s="245">
        <v>36103.305999999982</v>
      </c>
      <c r="K39" s="60">
        <f>I39/$I$62</f>
        <v>0.27406591447800543</v>
      </c>
      <c r="L39" s="247">
        <f>J39/$J$62</f>
        <v>0.26744114381673573</v>
      </c>
      <c r="M39" s="87">
        <f>(J39-I39)/I39</f>
        <v>-4.8184653617604031E-2</v>
      </c>
      <c r="N39" s="83">
        <f>(L39-K39)/K39</f>
        <v>-2.4172180162890574E-2</v>
      </c>
      <c r="P39" s="62">
        <f t="shared" ref="P39:P62" si="11">(I39/B39)*10</f>
        <v>2.5389244427130504</v>
      </c>
      <c r="Q39" s="249">
        <f t="shared" ref="Q39:Q62" si="12">(J39/C39)*10</f>
        <v>2.5720150633615955</v>
      </c>
      <c r="R39" s="92">
        <f>(Q39-P39)/P39</f>
        <v>1.3033322335967197E-2</v>
      </c>
    </row>
    <row r="40" spans="1:19" ht="20.100000000000001" customHeight="1" x14ac:dyDescent="0.25">
      <c r="A40" s="57" t="s">
        <v>168</v>
      </c>
      <c r="B40" s="25">
        <v>54450.199999999968</v>
      </c>
      <c r="C40" s="223">
        <v>58312.749999999964</v>
      </c>
      <c r="D40" s="4">
        <f t="shared" ref="D40:D61" si="13">B40/$B$62</f>
        <v>9.3436030565086967E-2</v>
      </c>
      <c r="E40" s="229">
        <f t="shared" ref="E40:E61" si="14">C40/$C$62</f>
        <v>0.11607294172529321</v>
      </c>
      <c r="F40" s="87">
        <f t="shared" ref="F40:F62" si="15">(C40-B40)/B40</f>
        <v>7.093729683270214E-2</v>
      </c>
      <c r="G40" s="83">
        <f t="shared" ref="G40:G61" si="16">(E40-D40)/D40</f>
        <v>0.24227175558830608</v>
      </c>
      <c r="I40" s="25">
        <v>15855.709999999997</v>
      </c>
      <c r="J40" s="223">
        <v>18110.052999999996</v>
      </c>
      <c r="K40" s="4">
        <f t="shared" ref="K40:K62" si="17">I40/$I$62</f>
        <v>0.11456354670256906</v>
      </c>
      <c r="L40" s="229">
        <f t="shared" ref="L40:L62" si="18">J40/$J$62</f>
        <v>0.13415317945956826</v>
      </c>
      <c r="M40" s="87">
        <f t="shared" ref="M40:M62" si="19">(J40-I40)/I40</f>
        <v>0.142178622086302</v>
      </c>
      <c r="N40" s="83">
        <f t="shared" ref="N40:N62" si="20">(L40-K40)/K40</f>
        <v>0.17099359543972553</v>
      </c>
      <c r="P40" s="62">
        <f t="shared" si="11"/>
        <v>2.9119654289607766</v>
      </c>
      <c r="Q40" s="236">
        <f t="shared" si="12"/>
        <v>3.1056763743778175</v>
      </c>
      <c r="R40" s="92">
        <f t="shared" ref="R40:R62" si="21">(Q40-P40)/P40</f>
        <v>6.6522405620101255E-2</v>
      </c>
    </row>
    <row r="41" spans="1:19" ht="20.100000000000001" customHeight="1" x14ac:dyDescent="0.25">
      <c r="A41" s="57" t="s">
        <v>170</v>
      </c>
      <c r="B41" s="25">
        <v>83884.580000000031</v>
      </c>
      <c r="C41" s="223">
        <v>85696.789999999964</v>
      </c>
      <c r="D41" s="4">
        <f t="shared" si="13"/>
        <v>0.14394514952781606</v>
      </c>
      <c r="E41" s="229">
        <f t="shared" si="14"/>
        <v>0.1705815368288186</v>
      </c>
      <c r="F41" s="87">
        <f t="shared" si="15"/>
        <v>2.1603612964384313E-2</v>
      </c>
      <c r="G41" s="83">
        <f t="shared" si="16"/>
        <v>0.18504539672491921</v>
      </c>
      <c r="I41" s="25">
        <v>16135.517000000002</v>
      </c>
      <c r="J41" s="223">
        <v>16494.624</v>
      </c>
      <c r="K41" s="4">
        <f t="shared" si="17"/>
        <v>0.11658525890039598</v>
      </c>
      <c r="L41" s="229">
        <f t="shared" si="18"/>
        <v>0.12218662494196467</v>
      </c>
      <c r="M41" s="87">
        <f t="shared" si="19"/>
        <v>2.2255686012415846E-2</v>
      </c>
      <c r="N41" s="83">
        <f t="shared" si="20"/>
        <v>4.8045233972111245E-2</v>
      </c>
      <c r="P41" s="62">
        <f t="shared" si="11"/>
        <v>1.923537913642769</v>
      </c>
      <c r="Q41" s="236">
        <f t="shared" si="12"/>
        <v>1.9247656767540542</v>
      </c>
      <c r="R41" s="92">
        <f t="shared" si="21"/>
        <v>6.3828381160422264E-4</v>
      </c>
    </row>
    <row r="42" spans="1:19" ht="20.100000000000001" customHeight="1" x14ac:dyDescent="0.25">
      <c r="A42" s="57" t="s">
        <v>169</v>
      </c>
      <c r="B42" s="25">
        <v>56711.000000000007</v>
      </c>
      <c r="C42" s="223">
        <v>46357.910000000025</v>
      </c>
      <c r="D42" s="4">
        <f t="shared" si="13"/>
        <v>9.7315542080224693E-2</v>
      </c>
      <c r="E42" s="229">
        <f t="shared" si="14"/>
        <v>9.227654305338702E-2</v>
      </c>
      <c r="F42" s="87">
        <f t="shared" si="15"/>
        <v>-0.18255876285024036</v>
      </c>
      <c r="G42" s="83">
        <f t="shared" si="16"/>
        <v>-5.1780002650384856E-2</v>
      </c>
      <c r="I42" s="25">
        <v>18250.675000000003</v>
      </c>
      <c r="J42" s="223">
        <v>15367.663999999995</v>
      </c>
      <c r="K42" s="4">
        <f t="shared" si="17"/>
        <v>0.13186808144926404</v>
      </c>
      <c r="L42" s="229">
        <f t="shared" si="18"/>
        <v>0.11383848442996529</v>
      </c>
      <c r="M42" s="87">
        <f t="shared" si="19"/>
        <v>-0.15796736285096344</v>
      </c>
      <c r="N42" s="83">
        <f t="shared" si="20"/>
        <v>-0.13672449633868072</v>
      </c>
      <c r="P42" s="62">
        <f t="shared" si="11"/>
        <v>3.2181895928479487</v>
      </c>
      <c r="Q42" s="236">
        <f t="shared" si="12"/>
        <v>3.3150036315269578</v>
      </c>
      <c r="R42" s="92">
        <f t="shared" si="21"/>
        <v>3.0083385669435692E-2</v>
      </c>
    </row>
    <row r="43" spans="1:19" ht="20.100000000000001" customHeight="1" x14ac:dyDescent="0.25">
      <c r="A43" s="57" t="s">
        <v>171</v>
      </c>
      <c r="B43" s="25">
        <v>33269.919999999998</v>
      </c>
      <c r="C43" s="223">
        <v>40148.279999999992</v>
      </c>
      <c r="D43" s="4">
        <f t="shared" si="13"/>
        <v>5.7090869492086346E-2</v>
      </c>
      <c r="E43" s="229">
        <f t="shared" si="14"/>
        <v>7.9916124086254842E-2</v>
      </c>
      <c r="F43" s="87">
        <f t="shared" si="15"/>
        <v>0.20674410999485401</v>
      </c>
      <c r="G43" s="83">
        <f t="shared" si="16"/>
        <v>0.39980569217521583</v>
      </c>
      <c r="I43" s="25">
        <v>11414.417000000001</v>
      </c>
      <c r="J43" s="223">
        <v>13340.961999999996</v>
      </c>
      <c r="K43" s="4">
        <f t="shared" si="17"/>
        <v>8.2473512385260489E-2</v>
      </c>
      <c r="L43" s="229">
        <f t="shared" si="18"/>
        <v>9.8825357902005057E-2</v>
      </c>
      <c r="M43" s="87">
        <f t="shared" si="19"/>
        <v>0.16878172577714609</v>
      </c>
      <c r="N43" s="83">
        <f t="shared" si="20"/>
        <v>0.19826784435176958</v>
      </c>
      <c r="P43" s="62">
        <f t="shared" si="11"/>
        <v>3.4308519527549213</v>
      </c>
      <c r="Q43" s="236">
        <f t="shared" si="12"/>
        <v>3.3229224265647246</v>
      </c>
      <c r="R43" s="92">
        <f t="shared" si="21"/>
        <v>-3.1458520413138472E-2</v>
      </c>
    </row>
    <row r="44" spans="1:19" ht="20.100000000000001" customHeight="1" x14ac:dyDescent="0.25">
      <c r="A44" s="57" t="s">
        <v>172</v>
      </c>
      <c r="B44" s="25">
        <v>37306.699999999983</v>
      </c>
      <c r="C44" s="223">
        <v>32625.52</v>
      </c>
      <c r="D44" s="4">
        <f t="shared" si="13"/>
        <v>6.4017945966819784E-2</v>
      </c>
      <c r="E44" s="229">
        <f t="shared" si="14"/>
        <v>6.4941888038506007E-2</v>
      </c>
      <c r="F44" s="87">
        <f t="shared" si="15"/>
        <v>-0.12547826529818998</v>
      </c>
      <c r="G44" s="83">
        <f t="shared" si="16"/>
        <v>1.4432547900944814E-2</v>
      </c>
      <c r="I44" s="25">
        <v>8253.1600000000053</v>
      </c>
      <c r="J44" s="223">
        <v>7291.4349999999977</v>
      </c>
      <c r="K44" s="4">
        <f t="shared" si="17"/>
        <v>5.9632225936509659E-2</v>
      </c>
      <c r="L44" s="229">
        <f t="shared" si="18"/>
        <v>5.4012497261757157E-2</v>
      </c>
      <c r="M44" s="87">
        <f t="shared" si="19"/>
        <v>-0.11652809348177026</v>
      </c>
      <c r="N44" s="83">
        <f t="shared" si="20"/>
        <v>-9.4239793777542671E-2</v>
      </c>
      <c r="P44" s="62">
        <f t="shared" si="11"/>
        <v>2.2122460576786502</v>
      </c>
      <c r="Q44" s="236">
        <f t="shared" si="12"/>
        <v>2.2348869841768031</v>
      </c>
      <c r="R44" s="92">
        <f t="shared" si="21"/>
        <v>1.023436177886577E-2</v>
      </c>
    </row>
    <row r="45" spans="1:19" ht="20.100000000000001" customHeight="1" x14ac:dyDescent="0.25">
      <c r="A45" s="57" t="s">
        <v>173</v>
      </c>
      <c r="B45" s="25">
        <v>24955.979999999996</v>
      </c>
      <c r="C45" s="223">
        <v>29886.249999999996</v>
      </c>
      <c r="D45" s="4">
        <f t="shared" si="13"/>
        <v>4.2824226725736547E-2</v>
      </c>
      <c r="E45" s="229">
        <f t="shared" si="14"/>
        <v>5.9489304734171279E-2</v>
      </c>
      <c r="F45" s="87">
        <f t="shared" si="15"/>
        <v>0.19755866129080088</v>
      </c>
      <c r="G45" s="83">
        <f t="shared" si="16"/>
        <v>0.38915070469723945</v>
      </c>
      <c r="I45" s="25">
        <v>5920.0809999999992</v>
      </c>
      <c r="J45" s="223">
        <v>6842.3390000000009</v>
      </c>
      <c r="K45" s="4">
        <f t="shared" si="17"/>
        <v>4.2774841121999065E-2</v>
      </c>
      <c r="L45" s="229">
        <f t="shared" si="18"/>
        <v>5.0685745193026384E-2</v>
      </c>
      <c r="M45" s="87">
        <f t="shared" si="19"/>
        <v>0.15578469281079124</v>
      </c>
      <c r="N45" s="83">
        <f t="shared" si="20"/>
        <v>0.18494292120137759</v>
      </c>
      <c r="P45" s="62">
        <f t="shared" si="11"/>
        <v>2.3722093862873752</v>
      </c>
      <c r="Q45" s="236">
        <f t="shared" si="12"/>
        <v>2.2894605378727682</v>
      </c>
      <c r="R45" s="92">
        <f t="shared" si="21"/>
        <v>-3.4882607282872735E-2</v>
      </c>
    </row>
    <row r="46" spans="1:19" ht="20.100000000000001" customHeight="1" x14ac:dyDescent="0.25">
      <c r="A46" s="57" t="s">
        <v>174</v>
      </c>
      <c r="B46" s="25">
        <v>9315.16</v>
      </c>
      <c r="C46" s="223">
        <v>10240.820000000003</v>
      </c>
      <c r="D46" s="4">
        <f t="shared" si="13"/>
        <v>1.5984726860115775E-2</v>
      </c>
      <c r="E46" s="229">
        <f t="shared" si="14"/>
        <v>2.0384600333189885E-2</v>
      </c>
      <c r="F46" s="87">
        <f t="shared" si="15"/>
        <v>9.9371347352058742E-2</v>
      </c>
      <c r="G46" s="83">
        <f t="shared" si="16"/>
        <v>0.2752548424241415</v>
      </c>
      <c r="I46" s="25">
        <v>3999.884</v>
      </c>
      <c r="J46" s="223">
        <v>5266.9439999999995</v>
      </c>
      <c r="K46" s="4">
        <f t="shared" si="17"/>
        <v>2.8900686089671092E-2</v>
      </c>
      <c r="L46" s="229">
        <f t="shared" si="18"/>
        <v>3.9015749077901445E-2</v>
      </c>
      <c r="M46" s="87">
        <f t="shared" si="19"/>
        <v>0.31677418645140698</v>
      </c>
      <c r="N46" s="83">
        <f t="shared" si="20"/>
        <v>0.34999387062459419</v>
      </c>
      <c r="P46" s="62">
        <f t="shared" si="11"/>
        <v>4.2939509358937471</v>
      </c>
      <c r="Q46" s="236">
        <f t="shared" si="12"/>
        <v>5.143088151144144</v>
      </c>
      <c r="R46" s="92">
        <f t="shared" si="21"/>
        <v>0.19775196035714754</v>
      </c>
    </row>
    <row r="47" spans="1:19" ht="20.100000000000001" customHeight="1" x14ac:dyDescent="0.25">
      <c r="A47" s="57" t="s">
        <v>175</v>
      </c>
      <c r="B47" s="25">
        <v>87740.809999999925</v>
      </c>
      <c r="C47" s="223">
        <v>11767.589999999998</v>
      </c>
      <c r="D47" s="4">
        <f t="shared" si="13"/>
        <v>0.1505624039023821</v>
      </c>
      <c r="E47" s="229">
        <f t="shared" si="14"/>
        <v>2.3423673010056014E-2</v>
      </c>
      <c r="F47" s="87">
        <f t="shared" si="15"/>
        <v>-0.86588236420429665</v>
      </c>
      <c r="G47" s="83">
        <f t="shared" si="16"/>
        <v>-0.84442548469641288</v>
      </c>
      <c r="I47" s="25">
        <v>8853.6430000000018</v>
      </c>
      <c r="J47" s="223">
        <v>3995.7859999999991</v>
      </c>
      <c r="K47" s="4">
        <f t="shared" si="17"/>
        <v>6.3970944430641954E-2</v>
      </c>
      <c r="L47" s="229">
        <f t="shared" si="18"/>
        <v>2.9599438297614612E-2</v>
      </c>
      <c r="M47" s="87">
        <f t="shared" si="19"/>
        <v>-0.54868453584586607</v>
      </c>
      <c r="N47" s="83">
        <f t="shared" si="20"/>
        <v>-0.53729871332903845</v>
      </c>
      <c r="P47" s="62">
        <f t="shared" si="11"/>
        <v>1.0090678442562826</v>
      </c>
      <c r="Q47" s="236">
        <f t="shared" si="12"/>
        <v>3.3955856721724667</v>
      </c>
      <c r="R47" s="92">
        <f t="shared" si="21"/>
        <v>2.3650717258512275</v>
      </c>
    </row>
    <row r="48" spans="1:19" ht="20.100000000000001" customHeight="1" x14ac:dyDescent="0.25">
      <c r="A48" s="57" t="s">
        <v>176</v>
      </c>
      <c r="B48" s="25">
        <v>19454.909999999985</v>
      </c>
      <c r="C48" s="223">
        <v>15987.449999999999</v>
      </c>
      <c r="D48" s="4">
        <f t="shared" si="13"/>
        <v>3.3384442396924452E-2</v>
      </c>
      <c r="E48" s="229">
        <f t="shared" si="14"/>
        <v>3.182340658236904E-2</v>
      </c>
      <c r="F48" s="87">
        <f t="shared" si="15"/>
        <v>-0.17823058549229931</v>
      </c>
      <c r="G48" s="83">
        <f t="shared" si="16"/>
        <v>-4.6759379593508572E-2</v>
      </c>
      <c r="I48" s="25">
        <v>4232.1670000000004</v>
      </c>
      <c r="J48" s="223">
        <v>3858.5619999999972</v>
      </c>
      <c r="K48" s="4">
        <f t="shared" si="17"/>
        <v>3.0579019278075326E-2</v>
      </c>
      <c r="L48" s="229">
        <f t="shared" si="18"/>
        <v>2.8582929074910512E-2</v>
      </c>
      <c r="M48" s="87">
        <f t="shared" si="19"/>
        <v>-8.8277471092233162E-2</v>
      </c>
      <c r="N48" s="83">
        <f t="shared" si="20"/>
        <v>-6.5276462433704635E-2</v>
      </c>
      <c r="P48" s="62">
        <f t="shared" si="11"/>
        <v>2.1753721811100659</v>
      </c>
      <c r="Q48" s="236">
        <f t="shared" si="12"/>
        <v>2.413494334618715</v>
      </c>
      <c r="R48" s="92">
        <f t="shared" si="21"/>
        <v>0.10946271887467929</v>
      </c>
    </row>
    <row r="49" spans="1:18" ht="20.100000000000001" customHeight="1" x14ac:dyDescent="0.25">
      <c r="A49" s="57" t="s">
        <v>178</v>
      </c>
      <c r="B49" s="25">
        <v>4744.9799999999987</v>
      </c>
      <c r="C49" s="223">
        <v>9120.1899999999987</v>
      </c>
      <c r="D49" s="4">
        <f t="shared" si="13"/>
        <v>8.1423410072089079E-3</v>
      </c>
      <c r="E49" s="229">
        <f t="shared" si="14"/>
        <v>1.8153959166624836E-2</v>
      </c>
      <c r="F49" s="87">
        <f t="shared" si="15"/>
        <v>0.92207132590653729</v>
      </c>
      <c r="G49" s="83">
        <f t="shared" si="16"/>
        <v>1.2295749036489674</v>
      </c>
      <c r="I49" s="25">
        <v>1313.1959999999999</v>
      </c>
      <c r="J49" s="223">
        <v>2115.2759999999998</v>
      </c>
      <c r="K49" s="4">
        <f t="shared" si="17"/>
        <v>9.4883415044565572E-3</v>
      </c>
      <c r="L49" s="229">
        <f t="shared" si="18"/>
        <v>1.5669252919056489E-2</v>
      </c>
      <c r="M49" s="87">
        <f t="shared" si="19"/>
        <v>0.61078468103771255</v>
      </c>
      <c r="N49" s="83">
        <f t="shared" si="20"/>
        <v>0.65142168541223289</v>
      </c>
      <c r="P49" s="62">
        <f t="shared" si="11"/>
        <v>2.7675480191697339</v>
      </c>
      <c r="Q49" s="236">
        <f t="shared" si="12"/>
        <v>2.3193332595044622</v>
      </c>
      <c r="R49" s="92">
        <f t="shared" si="21"/>
        <v>-0.16195374264896636</v>
      </c>
    </row>
    <row r="50" spans="1:18" ht="20.100000000000001" customHeight="1" x14ac:dyDescent="0.25">
      <c r="A50" s="57" t="s">
        <v>179</v>
      </c>
      <c r="B50" s="25">
        <v>5958.33</v>
      </c>
      <c r="C50" s="223">
        <v>4885.67</v>
      </c>
      <c r="D50" s="4">
        <f t="shared" si="13"/>
        <v>1.0224438183824392E-2</v>
      </c>
      <c r="E50" s="229">
        <f t="shared" si="14"/>
        <v>9.7250445091170232E-3</v>
      </c>
      <c r="F50" s="87">
        <f t="shared" si="15"/>
        <v>-0.18002695386123291</v>
      </c>
      <c r="G50" s="83">
        <f t="shared" si="16"/>
        <v>-4.8843140887431483E-2</v>
      </c>
      <c r="I50" s="25">
        <v>1989.9089999999997</v>
      </c>
      <c r="J50" s="223">
        <v>1694.7969999999998</v>
      </c>
      <c r="K50" s="4">
        <f t="shared" si="17"/>
        <v>1.4377850796675928E-2</v>
      </c>
      <c r="L50" s="229">
        <f t="shared" si="18"/>
        <v>1.2554485958077424E-2</v>
      </c>
      <c r="M50" s="87">
        <f t="shared" si="19"/>
        <v>-0.1483042691901991</v>
      </c>
      <c r="N50" s="83">
        <f t="shared" si="20"/>
        <v>-0.12681762138052338</v>
      </c>
      <c r="P50" s="62">
        <f t="shared" si="11"/>
        <v>3.3397092809562405</v>
      </c>
      <c r="Q50" s="236">
        <f t="shared" si="12"/>
        <v>3.468914191912265</v>
      </c>
      <c r="R50" s="92">
        <f t="shared" si="21"/>
        <v>3.8687472497315682E-2</v>
      </c>
    </row>
    <row r="51" spans="1:18" ht="20.100000000000001" customHeight="1" x14ac:dyDescent="0.25">
      <c r="A51" s="57" t="s">
        <v>184</v>
      </c>
      <c r="B51" s="25">
        <v>3045.1400000000008</v>
      </c>
      <c r="C51" s="223">
        <v>2343.920000000001</v>
      </c>
      <c r="D51" s="4">
        <f t="shared" si="13"/>
        <v>5.225431570774197E-3</v>
      </c>
      <c r="E51" s="229">
        <f t="shared" si="14"/>
        <v>4.6656295504627987E-3</v>
      </c>
      <c r="F51" s="87">
        <f t="shared" si="15"/>
        <v>-0.23027512692355676</v>
      </c>
      <c r="G51" s="83">
        <f t="shared" si="16"/>
        <v>-0.10713029397272507</v>
      </c>
      <c r="I51" s="25">
        <v>961.0859999999999</v>
      </c>
      <c r="J51" s="223">
        <v>846.71600000000001</v>
      </c>
      <c r="K51" s="4">
        <f t="shared" si="17"/>
        <v>6.9442125799592256E-3</v>
      </c>
      <c r="L51" s="229">
        <f t="shared" si="18"/>
        <v>6.2721872486672355E-3</v>
      </c>
      <c r="M51" s="87">
        <f t="shared" si="19"/>
        <v>-0.11900079701504329</v>
      </c>
      <c r="N51" s="83">
        <f t="shared" si="20"/>
        <v>-9.6774878872722528E-2</v>
      </c>
      <c r="P51" s="62">
        <f t="shared" si="11"/>
        <v>3.1561307526090743</v>
      </c>
      <c r="Q51" s="236">
        <f t="shared" si="12"/>
        <v>3.6123929144339382</v>
      </c>
      <c r="R51" s="92">
        <f t="shared" si="21"/>
        <v>0.14456377051162608</v>
      </c>
    </row>
    <row r="52" spans="1:18" ht="20.100000000000001" customHeight="1" x14ac:dyDescent="0.25">
      <c r="A52" s="57" t="s">
        <v>182</v>
      </c>
      <c r="B52" s="25">
        <v>517.79999999999984</v>
      </c>
      <c r="C52" s="223">
        <v>3241.2400000000007</v>
      </c>
      <c r="D52" s="4">
        <f t="shared" si="13"/>
        <v>8.8853992504347177E-4</v>
      </c>
      <c r="E52" s="229">
        <f t="shared" si="14"/>
        <v>6.4517667514855624E-3</v>
      </c>
      <c r="F52" s="87">
        <f t="shared" si="15"/>
        <v>5.2596369254538464</v>
      </c>
      <c r="G52" s="83">
        <f t="shared" si="16"/>
        <v>6.261088184833012</v>
      </c>
      <c r="I52" s="25">
        <v>220.643</v>
      </c>
      <c r="J52" s="223">
        <v>801.17799999999988</v>
      </c>
      <c r="K52" s="4">
        <f t="shared" si="17"/>
        <v>1.5942297528836582E-3</v>
      </c>
      <c r="L52" s="229">
        <f t="shared" si="18"/>
        <v>5.934857066020623E-3</v>
      </c>
      <c r="M52" s="87">
        <f t="shared" si="19"/>
        <v>2.631105450886726</v>
      </c>
      <c r="N52" s="83">
        <f t="shared" si="20"/>
        <v>2.722711268740027</v>
      </c>
      <c r="P52" s="62">
        <f t="shared" si="11"/>
        <v>4.2611626110467373</v>
      </c>
      <c r="Q52" s="236">
        <f t="shared" si="12"/>
        <v>2.4718255976107901</v>
      </c>
      <c r="R52" s="92">
        <f t="shared" si="21"/>
        <v>-0.41991756165259408</v>
      </c>
    </row>
    <row r="53" spans="1:18" ht="20.100000000000001" customHeight="1" x14ac:dyDescent="0.25">
      <c r="A53" s="57" t="s">
        <v>181</v>
      </c>
      <c r="B53" s="25">
        <v>2140.9699999999998</v>
      </c>
      <c r="C53" s="223">
        <v>2075.8700000000013</v>
      </c>
      <c r="D53" s="4">
        <f t="shared" si="13"/>
        <v>3.6738843633069181E-3</v>
      </c>
      <c r="E53" s="229">
        <f t="shared" si="14"/>
        <v>4.1320695309222206E-3</v>
      </c>
      <c r="F53" s="87">
        <f t="shared" si="15"/>
        <v>-3.0406778236032522E-2</v>
      </c>
      <c r="G53" s="83">
        <f t="shared" si="16"/>
        <v>0.12471409611893262</v>
      </c>
      <c r="I53" s="25">
        <v>764.5</v>
      </c>
      <c r="J53" s="223">
        <v>650.45900000000006</v>
      </c>
      <c r="K53" s="4">
        <f t="shared" si="17"/>
        <v>5.5238038191991442E-3</v>
      </c>
      <c r="L53" s="229">
        <f t="shared" si="18"/>
        <v>4.8183814237369336E-3</v>
      </c>
      <c r="M53" s="87">
        <f t="shared" si="19"/>
        <v>-0.14917069980379324</v>
      </c>
      <c r="N53" s="83">
        <f t="shared" si="20"/>
        <v>-0.12770591037472517</v>
      </c>
      <c r="P53" s="62">
        <f t="shared" si="11"/>
        <v>3.5708113612054353</v>
      </c>
      <c r="Q53" s="236">
        <f t="shared" si="12"/>
        <v>3.1334283938782277</v>
      </c>
      <c r="R53" s="92">
        <f t="shared" si="21"/>
        <v>-0.12248839915742728</v>
      </c>
    </row>
    <row r="54" spans="1:18" ht="20.100000000000001" customHeight="1" x14ac:dyDescent="0.25">
      <c r="A54" s="57" t="s">
        <v>183</v>
      </c>
      <c r="B54" s="25">
        <v>2023.58</v>
      </c>
      <c r="C54" s="223">
        <v>1116.7100000000003</v>
      </c>
      <c r="D54" s="4">
        <f t="shared" si="13"/>
        <v>3.472444228504189E-3</v>
      </c>
      <c r="E54" s="229">
        <f t="shared" si="14"/>
        <v>2.2228383115879854E-3</v>
      </c>
      <c r="F54" s="87">
        <f t="shared" si="15"/>
        <v>-0.44815129621759442</v>
      </c>
      <c r="G54" s="83">
        <f t="shared" si="16"/>
        <v>-0.35986349518837091</v>
      </c>
      <c r="I54" s="25">
        <v>785.00700000000029</v>
      </c>
      <c r="J54" s="223">
        <v>560.24100000000033</v>
      </c>
      <c r="K54" s="4">
        <f t="shared" si="17"/>
        <v>5.6719747085651586E-3</v>
      </c>
      <c r="L54" s="229">
        <f t="shared" si="18"/>
        <v>4.150076833767855E-3</v>
      </c>
      <c r="M54" s="87">
        <f t="shared" si="19"/>
        <v>-0.28632356144594873</v>
      </c>
      <c r="N54" s="83">
        <f t="shared" si="20"/>
        <v>-0.2683188753467306</v>
      </c>
      <c r="P54" s="62">
        <f t="shared" si="11"/>
        <v>3.8792980756876445</v>
      </c>
      <c r="Q54" s="236">
        <f t="shared" si="12"/>
        <v>5.0168888968487817</v>
      </c>
      <c r="R54" s="92">
        <f t="shared" si="21"/>
        <v>0.29324656135362526</v>
      </c>
    </row>
    <row r="55" spans="1:18" ht="20.100000000000001" customHeight="1" x14ac:dyDescent="0.25">
      <c r="A55" s="57" t="s">
        <v>185</v>
      </c>
      <c r="B55" s="25">
        <v>825.2199999999998</v>
      </c>
      <c r="C55" s="223">
        <v>1199.0600000000002</v>
      </c>
      <c r="D55" s="4">
        <f t="shared" si="13"/>
        <v>1.4160697507616335E-3</v>
      </c>
      <c r="E55" s="229">
        <f t="shared" si="14"/>
        <v>2.3867579818329645E-3</v>
      </c>
      <c r="F55" s="87">
        <f t="shared" si="15"/>
        <v>0.45301858898233255</v>
      </c>
      <c r="G55" s="83">
        <f t="shared" si="16"/>
        <v>0.68548052138621429</v>
      </c>
      <c r="I55" s="25">
        <v>255.72</v>
      </c>
      <c r="J55" s="223">
        <v>325.983</v>
      </c>
      <c r="K55" s="4">
        <f t="shared" si="17"/>
        <v>1.8476744442715567E-3</v>
      </c>
      <c r="L55" s="229">
        <f t="shared" si="18"/>
        <v>2.414772386351848E-3</v>
      </c>
      <c r="M55" s="87">
        <f t="shared" si="19"/>
        <v>0.27476536837165655</v>
      </c>
      <c r="N55" s="83">
        <f t="shared" si="20"/>
        <v>0.30692525073261429</v>
      </c>
      <c r="P55" s="62">
        <f t="shared" si="11"/>
        <v>3.0988100142992181</v>
      </c>
      <c r="Q55" s="236">
        <f t="shared" si="12"/>
        <v>2.7186546127800106</v>
      </c>
      <c r="R55" s="92">
        <f t="shared" si="21"/>
        <v>-0.1226778665891132</v>
      </c>
    </row>
    <row r="56" spans="1:18" ht="20.100000000000001" customHeight="1" x14ac:dyDescent="0.25">
      <c r="A56" s="57" t="s">
        <v>186</v>
      </c>
      <c r="B56" s="25">
        <v>616.79999999999995</v>
      </c>
      <c r="C56" s="223">
        <v>976.26000000000022</v>
      </c>
      <c r="D56" s="4">
        <f t="shared" si="13"/>
        <v>1.0584229929834173E-3</v>
      </c>
      <c r="E56" s="229">
        <f t="shared" si="14"/>
        <v>1.9432691836473988E-3</v>
      </c>
      <c r="F56" s="87">
        <f t="shared" si="15"/>
        <v>0.58278210116731566</v>
      </c>
      <c r="G56" s="83">
        <f t="shared" si="16"/>
        <v>0.83600431635544092</v>
      </c>
      <c r="I56" s="25">
        <v>247.34400000000002</v>
      </c>
      <c r="J56" s="223">
        <v>275.98800000000006</v>
      </c>
      <c r="K56" s="4">
        <f t="shared" si="17"/>
        <v>1.787154652525825E-3</v>
      </c>
      <c r="L56" s="229">
        <f t="shared" si="18"/>
        <v>2.0444262472720173E-3</v>
      </c>
      <c r="M56" s="87">
        <f t="shared" si="19"/>
        <v>0.11580632641179908</v>
      </c>
      <c r="N56" s="83">
        <f t="shared" si="20"/>
        <v>0.14395597738706312</v>
      </c>
      <c r="P56" s="62">
        <f t="shared" si="11"/>
        <v>4.0101167315175097</v>
      </c>
      <c r="Q56" s="236">
        <f t="shared" si="12"/>
        <v>2.8269928092926069</v>
      </c>
      <c r="R56" s="92">
        <f t="shared" si="21"/>
        <v>-0.29503478363264118</v>
      </c>
    </row>
    <row r="57" spans="1:18" ht="20.100000000000001" customHeight="1" x14ac:dyDescent="0.25">
      <c r="A57" s="57" t="s">
        <v>188</v>
      </c>
      <c r="B57" s="25">
        <v>495.05999999999995</v>
      </c>
      <c r="C57" s="223">
        <v>719.58</v>
      </c>
      <c r="D57" s="4">
        <f t="shared" si="13"/>
        <v>8.4951829913484207E-4</v>
      </c>
      <c r="E57" s="229">
        <f t="shared" si="14"/>
        <v>1.4323414245887315E-3</v>
      </c>
      <c r="F57" s="87">
        <f t="shared" si="15"/>
        <v>0.45352078535935064</v>
      </c>
      <c r="G57" s="83">
        <f t="shared" si="16"/>
        <v>0.68606306191101751</v>
      </c>
      <c r="I57" s="25">
        <v>133.078</v>
      </c>
      <c r="J57" s="223">
        <v>200.32299999999998</v>
      </c>
      <c r="K57" s="4">
        <f t="shared" si="17"/>
        <v>9.6153926049886681E-4</v>
      </c>
      <c r="L57" s="229">
        <f t="shared" si="18"/>
        <v>1.4839253849162723E-3</v>
      </c>
      <c r="M57" s="87">
        <f t="shared" si="19"/>
        <v>0.50530515938021292</v>
      </c>
      <c r="N57" s="83">
        <f t="shared" si="20"/>
        <v>0.54328111797159551</v>
      </c>
      <c r="P57" s="62">
        <f t="shared" si="11"/>
        <v>2.6881186118854283</v>
      </c>
      <c r="Q57" s="236">
        <f t="shared" si="12"/>
        <v>2.7838878234525692</v>
      </c>
      <c r="R57" s="92">
        <f t="shared" si="21"/>
        <v>3.5626854835832202E-2</v>
      </c>
    </row>
    <row r="58" spans="1:18" ht="20.100000000000001" customHeight="1" x14ac:dyDescent="0.25">
      <c r="A58" s="57" t="s">
        <v>187</v>
      </c>
      <c r="B58" s="25">
        <v>1169.9900000000002</v>
      </c>
      <c r="C58" s="223">
        <v>701.56999999999982</v>
      </c>
      <c r="D58" s="4">
        <f t="shared" si="13"/>
        <v>2.0076918248389574E-3</v>
      </c>
      <c r="E58" s="229">
        <f t="shared" si="14"/>
        <v>1.3964920832273216E-3</v>
      </c>
      <c r="F58" s="87">
        <f t="shared" si="15"/>
        <v>-0.40036239625979736</v>
      </c>
      <c r="G58" s="83">
        <f t="shared" si="16"/>
        <v>-0.30442906329045888</v>
      </c>
      <c r="I58" s="25">
        <v>288.928</v>
      </c>
      <c r="J58" s="223">
        <v>188.88299999999995</v>
      </c>
      <c r="K58" s="4">
        <f t="shared" si="17"/>
        <v>2.0876148984611776E-3</v>
      </c>
      <c r="L58" s="229">
        <f t="shared" si="18"/>
        <v>1.399181713927708E-3</v>
      </c>
      <c r="M58" s="87">
        <f t="shared" si="19"/>
        <v>-0.34626273673718033</v>
      </c>
      <c r="N58" s="83">
        <f t="shared" si="20"/>
        <v>-0.3297702009316601</v>
      </c>
      <c r="P58" s="62">
        <f t="shared" si="11"/>
        <v>2.4694911922324119</v>
      </c>
      <c r="Q58" s="236">
        <f t="shared" si="12"/>
        <v>2.6922901492367117</v>
      </c>
      <c r="R58" s="92">
        <f t="shared" si="21"/>
        <v>9.0220591879451223E-2</v>
      </c>
    </row>
    <row r="59" spans="1:18" ht="20.100000000000001" customHeight="1" x14ac:dyDescent="0.25">
      <c r="A59" s="57" t="s">
        <v>189</v>
      </c>
      <c r="B59" s="25">
        <v>3330.4400000000005</v>
      </c>
      <c r="C59" s="223">
        <v>3062.13</v>
      </c>
      <c r="D59" s="4">
        <f t="shared" si="13"/>
        <v>5.7150036847465847E-3</v>
      </c>
      <c r="E59" s="229">
        <f t="shared" si="14"/>
        <v>6.0952439568580175E-3</v>
      </c>
      <c r="F59" s="87">
        <f t="shared" si="15"/>
        <v>-8.0562928622044047E-2</v>
      </c>
      <c r="G59" s="83">
        <f t="shared" si="16"/>
        <v>6.6533688005538605E-2</v>
      </c>
      <c r="I59" s="25">
        <v>204.636</v>
      </c>
      <c r="J59" s="223">
        <v>131.40500000000003</v>
      </c>
      <c r="K59" s="4">
        <f t="shared" si="17"/>
        <v>1.4785730782807534E-3</v>
      </c>
      <c r="L59" s="229">
        <f t="shared" si="18"/>
        <v>9.7340402851855674E-4</v>
      </c>
      <c r="M59" s="87">
        <f t="shared" si="19"/>
        <v>-0.35785980961316666</v>
      </c>
      <c r="N59" s="83">
        <f t="shared" si="20"/>
        <v>-0.34165984568689306</v>
      </c>
      <c r="P59" s="62">
        <f t="shared" si="11"/>
        <v>0.61444133507884835</v>
      </c>
      <c r="Q59" s="236">
        <f t="shared" si="12"/>
        <v>0.42912939685774287</v>
      </c>
      <c r="R59" s="92">
        <f t="shared" si="21"/>
        <v>-0.30159419238506352</v>
      </c>
    </row>
    <row r="60" spans="1:18" ht="20.100000000000001" customHeight="1" x14ac:dyDescent="0.25">
      <c r="A60" s="57" t="s">
        <v>201</v>
      </c>
      <c r="B60" s="25">
        <v>219.50999999999996</v>
      </c>
      <c r="C60" s="223">
        <v>227.68</v>
      </c>
      <c r="D60" s="4">
        <f t="shared" si="13"/>
        <v>3.7667709336866069E-4</v>
      </c>
      <c r="E60" s="229">
        <f t="shared" si="14"/>
        <v>4.5320255642230519E-4</v>
      </c>
      <c r="F60" s="87">
        <f t="shared" si="15"/>
        <v>3.7219261081499914E-2</v>
      </c>
      <c r="G60" s="83">
        <f t="shared" si="16"/>
        <v>0.2031593224033606</v>
      </c>
      <c r="I60" s="25">
        <v>54.828999999999994</v>
      </c>
      <c r="J60" s="223">
        <v>112.84099999999999</v>
      </c>
      <c r="K60" s="4">
        <f t="shared" si="17"/>
        <v>3.9616041805476762E-4</v>
      </c>
      <c r="L60" s="229">
        <f t="shared" si="18"/>
        <v>8.3588816241438632E-4</v>
      </c>
      <c r="M60" s="87">
        <f t="shared" si="19"/>
        <v>1.058053220011308</v>
      </c>
      <c r="N60" s="83">
        <f t="shared" si="20"/>
        <v>1.1099739507515061</v>
      </c>
      <c r="P60" s="62">
        <f t="shared" si="11"/>
        <v>2.4977905334608903</v>
      </c>
      <c r="Q60" s="236">
        <f t="shared" si="12"/>
        <v>4.9561226282501751</v>
      </c>
      <c r="R60" s="92">
        <f t="shared" si="21"/>
        <v>0.98420266305640425</v>
      </c>
    </row>
    <row r="61" spans="1:18" ht="20.100000000000001" customHeight="1" thickBot="1" x14ac:dyDescent="0.3">
      <c r="A61" s="14" t="s">
        <v>18</v>
      </c>
      <c r="B61" s="25">
        <f>B62-SUM(B39:B60)</f>
        <v>1178.800000000163</v>
      </c>
      <c r="C61" s="223">
        <f>C62-SUM(C39:C60)</f>
        <v>1317.2499999998836</v>
      </c>
      <c r="D61" s="4">
        <f t="shared" si="13"/>
        <v>2.0228097018953062E-3</v>
      </c>
      <c r="E61" s="229">
        <f t="shared" si="14"/>
        <v>2.6220180404393392E-3</v>
      </c>
      <c r="F61" s="87">
        <f t="shared" si="15"/>
        <v>0.1174499491005272</v>
      </c>
      <c r="G61" s="83">
        <f t="shared" si="16"/>
        <v>0.29622575864778311</v>
      </c>
      <c r="I61" s="25">
        <f>I62-SUM(I39:I60)</f>
        <v>335.87699999994948</v>
      </c>
      <c r="J61" s="223">
        <f>J62-SUM(J39:J60)</f>
        <v>419.56700000003912</v>
      </c>
      <c r="K61" s="4">
        <f t="shared" si="17"/>
        <v>2.4268393137748486E-3</v>
      </c>
      <c r="L61" s="229">
        <f t="shared" si="18"/>
        <v>3.1080111718236238E-3</v>
      </c>
      <c r="M61" s="87">
        <f t="shared" si="19"/>
        <v>0.24916859445601286</v>
      </c>
      <c r="N61" s="83">
        <f t="shared" si="20"/>
        <v>0.28068271936358258</v>
      </c>
      <c r="P61" s="62">
        <f t="shared" si="11"/>
        <v>2.8493128605353157</v>
      </c>
      <c r="Q61" s="236">
        <f t="shared" si="12"/>
        <v>3.1851736572410418</v>
      </c>
      <c r="R61" s="92">
        <f t="shared" si="21"/>
        <v>0.11787431326254083</v>
      </c>
    </row>
    <row r="62" spans="1:18" s="2" customFormat="1" ht="26.25" customHeight="1" thickBot="1" x14ac:dyDescent="0.3">
      <c r="A62" s="18" t="s">
        <v>19</v>
      </c>
      <c r="B62" s="61">
        <v>582753.78</v>
      </c>
      <c r="C62" s="251">
        <v>502380.2199999998</v>
      </c>
      <c r="D62" s="58">
        <f>SUM(D39:D61)</f>
        <v>0.99999999999999967</v>
      </c>
      <c r="E62" s="252">
        <f>SUM(E39:E61)</f>
        <v>0.99999999999999989</v>
      </c>
      <c r="F62" s="97">
        <f t="shared" si="15"/>
        <v>-0.13792027226318501</v>
      </c>
      <c r="G62" s="98">
        <v>0</v>
      </c>
      <c r="I62" s="61">
        <v>138401.00500000003</v>
      </c>
      <c r="J62" s="251">
        <v>134995.33199999999</v>
      </c>
      <c r="K62" s="58">
        <f t="shared" si="17"/>
        <v>1</v>
      </c>
      <c r="L62" s="252">
        <f t="shared" si="18"/>
        <v>1</v>
      </c>
      <c r="M62" s="97">
        <f t="shared" si="19"/>
        <v>-2.4607285185537765E-2</v>
      </c>
      <c r="N62" s="99">
        <f t="shared" si="20"/>
        <v>0</v>
      </c>
      <c r="P62" s="56">
        <f t="shared" si="11"/>
        <v>2.374948215694114</v>
      </c>
      <c r="Q62" s="250">
        <f t="shared" si="12"/>
        <v>2.6871147912630806</v>
      </c>
      <c r="R62" s="98">
        <f t="shared" si="21"/>
        <v>0.13144142407236922</v>
      </c>
    </row>
    <row r="64" spans="1:18" ht="15.75" thickBot="1" x14ac:dyDescent="0.3"/>
    <row r="65" spans="1:18" x14ac:dyDescent="0.25">
      <c r="A65" s="427" t="s">
        <v>16</v>
      </c>
      <c r="B65" s="413" t="s">
        <v>1</v>
      </c>
      <c r="C65" s="408"/>
      <c r="D65" s="413" t="s">
        <v>13</v>
      </c>
      <c r="E65" s="408"/>
      <c r="F65" s="425" t="s">
        <v>138</v>
      </c>
      <c r="G65" s="426"/>
      <c r="I65" s="423" t="s">
        <v>20</v>
      </c>
      <c r="J65" s="424"/>
      <c r="K65" s="413" t="s">
        <v>13</v>
      </c>
      <c r="L65" s="414"/>
      <c r="M65" s="430" t="s">
        <v>139</v>
      </c>
      <c r="N65" s="426"/>
      <c r="P65" s="419" t="s">
        <v>23</v>
      </c>
      <c r="Q65" s="408"/>
      <c r="R65" s="208" t="s">
        <v>0</v>
      </c>
    </row>
    <row r="66" spans="1:18" x14ac:dyDescent="0.25">
      <c r="A66" s="428"/>
      <c r="B66" s="416" t="str">
        <f>B37</f>
        <v>jan.-abril</v>
      </c>
      <c r="C66" s="404"/>
      <c r="D66" s="416" t="str">
        <f>B66</f>
        <v>jan.-abril</v>
      </c>
      <c r="E66" s="404"/>
      <c r="F66" s="416" t="str">
        <f>B66</f>
        <v>jan.-abril</v>
      </c>
      <c r="G66" s="405"/>
      <c r="I66" s="418" t="str">
        <f>B66</f>
        <v>jan.-abril</v>
      </c>
      <c r="J66" s="404"/>
      <c r="K66" s="416" t="str">
        <f>B66</f>
        <v>jan.-abril</v>
      </c>
      <c r="L66" s="417"/>
      <c r="M66" s="404" t="str">
        <f>B66</f>
        <v>jan.-abril</v>
      </c>
      <c r="N66" s="405"/>
      <c r="P66" s="418" t="str">
        <f>B66</f>
        <v>jan.-abril</v>
      </c>
      <c r="Q66" s="417"/>
      <c r="R66" s="209" t="s">
        <v>136</v>
      </c>
    </row>
    <row r="67" spans="1:18" ht="19.5" customHeight="1" thickBot="1" x14ac:dyDescent="0.3">
      <c r="A67" s="429"/>
      <c r="B67" s="148">
        <f>B6</f>
        <v>2018</v>
      </c>
      <c r="C67" s="213">
        <f>C6</f>
        <v>2019</v>
      </c>
      <c r="D67" s="148">
        <f>B67</f>
        <v>2018</v>
      </c>
      <c r="E67" s="213">
        <f>C67</f>
        <v>2019</v>
      </c>
      <c r="F67" s="148" t="s">
        <v>1</v>
      </c>
      <c r="G67" s="212" t="s">
        <v>15</v>
      </c>
      <c r="I67" s="36">
        <f>B67</f>
        <v>2018</v>
      </c>
      <c r="J67" s="213">
        <f>C67</f>
        <v>2019</v>
      </c>
      <c r="K67" s="148">
        <f>B67</f>
        <v>2018</v>
      </c>
      <c r="L67" s="213">
        <f>C67</f>
        <v>2019</v>
      </c>
      <c r="M67" s="37">
        <v>1000</v>
      </c>
      <c r="N67" s="212" t="s">
        <v>15</v>
      </c>
      <c r="P67" s="36">
        <f>B67</f>
        <v>2018</v>
      </c>
      <c r="Q67" s="213">
        <f>C67</f>
        <v>2019</v>
      </c>
      <c r="R67" s="210" t="s">
        <v>24</v>
      </c>
    </row>
    <row r="68" spans="1:18" ht="20.100000000000001" customHeight="1" x14ac:dyDescent="0.25">
      <c r="A68" s="57" t="s">
        <v>140</v>
      </c>
      <c r="B68" s="59">
        <v>75808.920000000013</v>
      </c>
      <c r="C68" s="245">
        <v>78818.319999999978</v>
      </c>
      <c r="D68" s="4">
        <f>B68/$B$96</f>
        <v>0.1862525160171829</v>
      </c>
      <c r="E68" s="247">
        <f>C68/$C$96</f>
        <v>0.18549738222359663</v>
      </c>
      <c r="F68" s="100">
        <f>(C68-B68)/B68</f>
        <v>3.9697175477502705E-2</v>
      </c>
      <c r="G68" s="101">
        <f>(E68-D68)/D68</f>
        <v>-4.0543548604551772E-3</v>
      </c>
      <c r="I68" s="25">
        <v>25969.681999999986</v>
      </c>
      <c r="J68" s="245">
        <v>27821.524999999998</v>
      </c>
      <c r="K68" s="63">
        <f>I68/$I$96</f>
        <v>0.24981623323644708</v>
      </c>
      <c r="L68" s="247">
        <f>J68/$J$96</f>
        <v>0.25773118758096514</v>
      </c>
      <c r="M68" s="100">
        <f>(J68-I68)/I68</f>
        <v>7.1307881243983379E-2</v>
      </c>
      <c r="N68" s="101">
        <f>(L68-K68)/K68</f>
        <v>3.1683106585898589E-2</v>
      </c>
      <c r="P68" s="64">
        <f t="shared" ref="P68:P96" si="22">(I68/B68)*10</f>
        <v>3.4256762924468491</v>
      </c>
      <c r="Q68" s="249">
        <f t="shared" ref="Q68:Q96" si="23">(J68/C68)*10</f>
        <v>3.5298297400908831</v>
      </c>
      <c r="R68" s="104">
        <f>(Q68-P68)/P68</f>
        <v>3.0403762280072466E-2</v>
      </c>
    </row>
    <row r="69" spans="1:18" ht="20.100000000000001" customHeight="1" x14ac:dyDescent="0.25">
      <c r="A69" s="57" t="s">
        <v>143</v>
      </c>
      <c r="B69" s="25">
        <v>54851.56</v>
      </c>
      <c r="C69" s="223">
        <v>50331.020000000004</v>
      </c>
      <c r="D69" s="4">
        <f t="shared" ref="D69:D95" si="24">B69/$B$96</f>
        <v>0.13476304711196871</v>
      </c>
      <c r="E69" s="229">
        <f t="shared" ref="E69:E95" si="25">C69/$C$96</f>
        <v>0.11845307606966871</v>
      </c>
      <c r="F69" s="102">
        <f t="shared" ref="F69:F96" si="26">(C69-B69)/B69</f>
        <v>-8.2414064431348785E-2</v>
      </c>
      <c r="G69" s="83">
        <f t="shared" ref="G69:G95" si="27">(E69-D69)/D69</f>
        <v>-0.12102702774855456</v>
      </c>
      <c r="I69" s="25">
        <v>15491.318999999996</v>
      </c>
      <c r="J69" s="223">
        <v>14270.248999999996</v>
      </c>
      <c r="K69" s="31">
        <f t="shared" ref="K69:K96" si="28">I69/$I$96</f>
        <v>0.1490192664062735</v>
      </c>
      <c r="L69" s="229">
        <f t="shared" ref="L69:L96" si="29">J69/$J$96</f>
        <v>0.13219578085119632</v>
      </c>
      <c r="M69" s="102">
        <f t="shared" ref="M69:M96" si="30">(J69-I69)/I69</f>
        <v>-7.8822855561879526E-2</v>
      </c>
      <c r="N69" s="83">
        <f t="shared" ref="N69:N96" si="31">(L69-K69)/K69</f>
        <v>-0.11289470120736639</v>
      </c>
      <c r="P69" s="62">
        <f t="shared" si="22"/>
        <v>2.8242257831864759</v>
      </c>
      <c r="Q69" s="236">
        <f t="shared" si="23"/>
        <v>2.8352791181263552</v>
      </c>
      <c r="R69" s="92">
        <f t="shared" ref="R69:R96" si="32">(Q69-P69)/P69</f>
        <v>3.913757535138806E-3</v>
      </c>
    </row>
    <row r="70" spans="1:18" ht="20.100000000000001" customHeight="1" x14ac:dyDescent="0.25">
      <c r="A70" s="57" t="s">
        <v>141</v>
      </c>
      <c r="B70" s="25">
        <v>40555.059999999983</v>
      </c>
      <c r="C70" s="223">
        <v>40671.349999999991</v>
      </c>
      <c r="D70" s="4">
        <f t="shared" si="24"/>
        <v>9.963843255157584E-2</v>
      </c>
      <c r="E70" s="229">
        <f t="shared" si="25"/>
        <v>9.571923071310931E-2</v>
      </c>
      <c r="F70" s="102">
        <f t="shared" si="26"/>
        <v>2.8674596955351119E-3</v>
      </c>
      <c r="G70" s="83">
        <f t="shared" si="27"/>
        <v>-3.9334238186031614E-2</v>
      </c>
      <c r="I70" s="25">
        <v>14056.866</v>
      </c>
      <c r="J70" s="223">
        <v>13852.348000000002</v>
      </c>
      <c r="K70" s="31">
        <f t="shared" si="28"/>
        <v>0.13522049731796812</v>
      </c>
      <c r="L70" s="229">
        <f t="shared" si="29"/>
        <v>0.1283244574416682</v>
      </c>
      <c r="M70" s="102">
        <f t="shared" si="30"/>
        <v>-1.4549331266300626E-2</v>
      </c>
      <c r="N70" s="83">
        <f t="shared" si="31"/>
        <v>-5.099848035674668E-2</v>
      </c>
      <c r="P70" s="62">
        <f t="shared" si="22"/>
        <v>3.4661189010693132</v>
      </c>
      <c r="Q70" s="236">
        <f t="shared" si="23"/>
        <v>3.4059228424923207</v>
      </c>
      <c r="R70" s="92">
        <f t="shared" si="32"/>
        <v>-1.7366991812779922E-2</v>
      </c>
    </row>
    <row r="71" spans="1:18" ht="20.100000000000001" customHeight="1" x14ac:dyDescent="0.25">
      <c r="A71" s="57" t="s">
        <v>142</v>
      </c>
      <c r="B71" s="25">
        <v>69599.589999999982</v>
      </c>
      <c r="C71" s="223">
        <v>81402.489999999991</v>
      </c>
      <c r="D71" s="4">
        <f t="shared" si="24"/>
        <v>0.17099701131825062</v>
      </c>
      <c r="E71" s="229">
        <f t="shared" si="25"/>
        <v>0.19157917602763552</v>
      </c>
      <c r="F71" s="102">
        <f t="shared" si="26"/>
        <v>0.169582895531425</v>
      </c>
      <c r="G71" s="83">
        <f t="shared" si="27"/>
        <v>0.12036564002325431</v>
      </c>
      <c r="I71" s="25">
        <v>10287.475999999999</v>
      </c>
      <c r="J71" s="223">
        <v>11376.455</v>
      </c>
      <c r="K71" s="31">
        <f t="shared" si="28"/>
        <v>9.8960722885646155E-2</v>
      </c>
      <c r="L71" s="229">
        <f t="shared" si="29"/>
        <v>0.10538844501196139</v>
      </c>
      <c r="M71" s="102">
        <f t="shared" si="30"/>
        <v>0.10585482775366876</v>
      </c>
      <c r="N71" s="83">
        <f t="shared" si="31"/>
        <v>6.4952255186562988E-2</v>
      </c>
      <c r="P71" s="62">
        <f t="shared" si="22"/>
        <v>1.4780943393488384</v>
      </c>
      <c r="Q71" s="236">
        <f t="shared" si="23"/>
        <v>1.3975561435528572</v>
      </c>
      <c r="R71" s="92">
        <f t="shared" si="32"/>
        <v>-5.4487858895029398E-2</v>
      </c>
    </row>
    <row r="72" spans="1:18" ht="20.100000000000001" customHeight="1" x14ac:dyDescent="0.25">
      <c r="A72" s="57" t="s">
        <v>144</v>
      </c>
      <c r="B72" s="25">
        <v>33640.159999999996</v>
      </c>
      <c r="C72" s="223">
        <v>33458.490000000005</v>
      </c>
      <c r="D72" s="4">
        <f t="shared" si="24"/>
        <v>8.2649435438739843E-2</v>
      </c>
      <c r="E72" s="229">
        <f t="shared" si="25"/>
        <v>7.8743905073774587E-2</v>
      </c>
      <c r="F72" s="102">
        <f t="shared" si="26"/>
        <v>-5.4003904856573508E-3</v>
      </c>
      <c r="G72" s="83">
        <f t="shared" si="27"/>
        <v>-4.7254168697377912E-2</v>
      </c>
      <c r="I72" s="25">
        <v>9709.3249999999989</v>
      </c>
      <c r="J72" s="223">
        <v>10397.159999999998</v>
      </c>
      <c r="K72" s="31">
        <f t="shared" si="28"/>
        <v>9.3399179811615246E-2</v>
      </c>
      <c r="L72" s="229">
        <f t="shared" si="29"/>
        <v>9.6316517310582633E-2</v>
      </c>
      <c r="M72" s="102">
        <f t="shared" si="30"/>
        <v>7.0842720786460353E-2</v>
      </c>
      <c r="N72" s="83">
        <f t="shared" si="31"/>
        <v>3.1235151152843244E-2</v>
      </c>
      <c r="P72" s="62">
        <f t="shared" si="22"/>
        <v>2.8862303270852459</v>
      </c>
      <c r="Q72" s="236">
        <f t="shared" si="23"/>
        <v>3.1074803435540566</v>
      </c>
      <c r="R72" s="92">
        <f t="shared" si="32"/>
        <v>7.6657089488851457E-2</v>
      </c>
    </row>
    <row r="73" spans="1:18" ht="20.100000000000001" customHeight="1" x14ac:dyDescent="0.25">
      <c r="A73" s="57" t="s">
        <v>145</v>
      </c>
      <c r="B73" s="25">
        <v>29453.240000000009</v>
      </c>
      <c r="C73" s="223">
        <v>21125.73</v>
      </c>
      <c r="D73" s="4">
        <f t="shared" si="24"/>
        <v>7.2362725321214613E-2</v>
      </c>
      <c r="E73" s="229">
        <f t="shared" si="25"/>
        <v>4.9718994423663218E-2</v>
      </c>
      <c r="F73" s="102">
        <f t="shared" si="26"/>
        <v>-0.28273663610523009</v>
      </c>
      <c r="G73" s="83">
        <f t="shared" si="27"/>
        <v>-0.31291981882988756</v>
      </c>
      <c r="I73" s="25">
        <v>6747.4840000000013</v>
      </c>
      <c r="J73" s="223">
        <v>5954.9789999999985</v>
      </c>
      <c r="K73" s="31">
        <f t="shared" si="28"/>
        <v>6.4907650263226022E-2</v>
      </c>
      <c r="L73" s="229">
        <f t="shared" si="29"/>
        <v>5.5165337259180006E-2</v>
      </c>
      <c r="M73" s="102">
        <f t="shared" si="30"/>
        <v>-0.11745192726651929</v>
      </c>
      <c r="N73" s="83">
        <f t="shared" si="31"/>
        <v>-0.15009498825696369</v>
      </c>
      <c r="P73" s="62">
        <f t="shared" si="22"/>
        <v>2.2909140047071217</v>
      </c>
      <c r="Q73" s="236">
        <f t="shared" si="23"/>
        <v>2.8188275624084937</v>
      </c>
      <c r="R73" s="92">
        <f t="shared" si="32"/>
        <v>0.23043796345767345</v>
      </c>
    </row>
    <row r="74" spans="1:18" ht="20.100000000000001" customHeight="1" x14ac:dyDescent="0.25">
      <c r="A74" s="57" t="s">
        <v>147</v>
      </c>
      <c r="B74" s="25">
        <v>12135.02</v>
      </c>
      <c r="C74" s="223">
        <v>11274.54</v>
      </c>
      <c r="D74" s="4">
        <f t="shared" si="24"/>
        <v>2.9814143334568471E-2</v>
      </c>
      <c r="E74" s="229">
        <f t="shared" si="25"/>
        <v>2.6534410474306352E-2</v>
      </c>
      <c r="F74" s="102">
        <f t="shared" si="26"/>
        <v>-7.0908824212897834E-2</v>
      </c>
      <c r="G74" s="83">
        <f t="shared" si="27"/>
        <v>-0.11000593991440907</v>
      </c>
      <c r="I74" s="25">
        <v>3191.8590000000008</v>
      </c>
      <c r="J74" s="223">
        <v>2993.1090000000013</v>
      </c>
      <c r="K74" s="31">
        <f t="shared" si="28"/>
        <v>3.0704195469234218E-2</v>
      </c>
      <c r="L74" s="229">
        <f t="shared" si="29"/>
        <v>2.7727363511859088E-2</v>
      </c>
      <c r="M74" s="102">
        <f t="shared" si="30"/>
        <v>-6.226778814477691E-2</v>
      </c>
      <c r="N74" s="83">
        <f t="shared" si="31"/>
        <v>-9.6951960860134981E-2</v>
      </c>
      <c r="P74" s="62">
        <f t="shared" si="22"/>
        <v>2.6302873831275111</v>
      </c>
      <c r="Q74" s="236">
        <f t="shared" si="23"/>
        <v>2.654750437711872</v>
      </c>
      <c r="R74" s="92">
        <f t="shared" si="32"/>
        <v>9.3005253879419967E-3</v>
      </c>
    </row>
    <row r="75" spans="1:18" ht="20.100000000000001" customHeight="1" x14ac:dyDescent="0.25">
      <c r="A75" s="57" t="s">
        <v>148</v>
      </c>
      <c r="B75" s="25">
        <v>5312.74</v>
      </c>
      <c r="C75" s="223">
        <v>6843.1600000000017</v>
      </c>
      <c r="D75" s="4">
        <f t="shared" si="24"/>
        <v>1.3052701343656235E-2</v>
      </c>
      <c r="E75" s="229">
        <f t="shared" si="25"/>
        <v>1.6105243884127804E-2</v>
      </c>
      <c r="F75" s="102">
        <f t="shared" si="26"/>
        <v>0.28806604501631961</v>
      </c>
      <c r="G75" s="83">
        <f t="shared" si="27"/>
        <v>0.23386289627741616</v>
      </c>
      <c r="I75" s="25">
        <v>2049.1839999999997</v>
      </c>
      <c r="J75" s="223">
        <v>2257.3690000000006</v>
      </c>
      <c r="K75" s="31">
        <f t="shared" si="28"/>
        <v>1.9712194707982786E-2</v>
      </c>
      <c r="L75" s="229">
        <f t="shared" si="29"/>
        <v>2.0911664374201482E-2</v>
      </c>
      <c r="M75" s="102">
        <f t="shared" si="30"/>
        <v>0.10159409794337691</v>
      </c>
      <c r="N75" s="83">
        <f t="shared" si="31"/>
        <v>6.0849118222891282E-2</v>
      </c>
      <c r="P75" s="62">
        <f t="shared" si="22"/>
        <v>3.8571132786471765</v>
      </c>
      <c r="Q75" s="236">
        <f t="shared" si="23"/>
        <v>3.2987231045306551</v>
      </c>
      <c r="R75" s="92">
        <f t="shared" si="32"/>
        <v>-0.14476893307949934</v>
      </c>
    </row>
    <row r="76" spans="1:18" ht="20.100000000000001" customHeight="1" x14ac:dyDescent="0.25">
      <c r="A76" s="57" t="s">
        <v>146</v>
      </c>
      <c r="B76" s="25">
        <v>6383.79</v>
      </c>
      <c r="C76" s="223">
        <v>10473.530000000001</v>
      </c>
      <c r="D76" s="4">
        <f t="shared" si="24"/>
        <v>1.5684129904836155E-2</v>
      </c>
      <c r="E76" s="229">
        <f t="shared" si="25"/>
        <v>2.4649249027894869E-2</v>
      </c>
      <c r="F76" s="102">
        <f t="shared" si="26"/>
        <v>0.64064450741644086</v>
      </c>
      <c r="G76" s="83">
        <f t="shared" si="27"/>
        <v>0.57160449304199812</v>
      </c>
      <c r="I76" s="25">
        <v>1387.2110000000002</v>
      </c>
      <c r="J76" s="223">
        <v>2232.7090000000007</v>
      </c>
      <c r="K76" s="31">
        <f t="shared" si="28"/>
        <v>1.3344323073504144E-2</v>
      </c>
      <c r="L76" s="229">
        <f t="shared" si="29"/>
        <v>2.0683220711039722E-2</v>
      </c>
      <c r="M76" s="102">
        <f t="shared" si="30"/>
        <v>0.60949487857290663</v>
      </c>
      <c r="N76" s="83">
        <f t="shared" si="31"/>
        <v>0.54996402568425118</v>
      </c>
      <c r="P76" s="62">
        <f t="shared" si="22"/>
        <v>2.1730210423588501</v>
      </c>
      <c r="Q76" s="236">
        <f t="shared" si="23"/>
        <v>2.1317635983283578</v>
      </c>
      <c r="R76" s="92">
        <f t="shared" si="32"/>
        <v>-1.8986214687413527E-2</v>
      </c>
    </row>
    <row r="77" spans="1:18" ht="20.100000000000001" customHeight="1" x14ac:dyDescent="0.25">
      <c r="A77" s="57" t="s">
        <v>177</v>
      </c>
      <c r="B77" s="25">
        <v>5654.2099999999991</v>
      </c>
      <c r="C77" s="223">
        <v>6089.6799999999976</v>
      </c>
      <c r="D77" s="4">
        <f t="shared" si="24"/>
        <v>1.3891648088239686E-2</v>
      </c>
      <c r="E77" s="229">
        <f t="shared" si="25"/>
        <v>1.4331943367727095E-2</v>
      </c>
      <c r="F77" s="102">
        <f t="shared" si="26"/>
        <v>7.7016948433114171E-2</v>
      </c>
      <c r="G77" s="83">
        <f t="shared" si="27"/>
        <v>3.1694963527052769E-2</v>
      </c>
      <c r="I77" s="25">
        <v>1927.6799999999996</v>
      </c>
      <c r="J77" s="223">
        <v>2172.8899999999994</v>
      </c>
      <c r="K77" s="31">
        <f t="shared" si="28"/>
        <v>1.8543382875663803E-2</v>
      </c>
      <c r="L77" s="229">
        <f t="shared" si="29"/>
        <v>2.0129073448806392E-2</v>
      </c>
      <c r="M77" s="102">
        <f t="shared" si="30"/>
        <v>0.12720472277556433</v>
      </c>
      <c r="N77" s="83">
        <f t="shared" si="31"/>
        <v>8.5512475462265203E-2</v>
      </c>
      <c r="P77" s="62">
        <f t="shared" si="22"/>
        <v>3.4092826407225765</v>
      </c>
      <c r="Q77" s="236">
        <f t="shared" si="23"/>
        <v>3.5681513642752987</v>
      </c>
      <c r="R77" s="92">
        <f t="shared" si="32"/>
        <v>4.6598871462018458E-2</v>
      </c>
    </row>
    <row r="78" spans="1:18" ht="20.100000000000001" customHeight="1" x14ac:dyDescent="0.25">
      <c r="A78" s="57" t="s">
        <v>149</v>
      </c>
      <c r="B78" s="25">
        <v>668.10999999999979</v>
      </c>
      <c r="C78" s="223">
        <v>907.17000000000007</v>
      </c>
      <c r="D78" s="4">
        <f t="shared" si="24"/>
        <v>1.6414581354837927E-3</v>
      </c>
      <c r="E78" s="229">
        <f t="shared" si="25"/>
        <v>2.1350069404141095E-3</v>
      </c>
      <c r="F78" s="102">
        <f t="shared" si="26"/>
        <v>0.35781532981095981</v>
      </c>
      <c r="G78" s="83">
        <f t="shared" si="27"/>
        <v>0.30067705917144905</v>
      </c>
      <c r="I78" s="25">
        <v>1514.5569999999993</v>
      </c>
      <c r="J78" s="223">
        <v>2039.1270000000002</v>
      </c>
      <c r="K78" s="31">
        <f t="shared" si="28"/>
        <v>1.4569332222161736E-2</v>
      </c>
      <c r="L78" s="229">
        <f t="shared" si="29"/>
        <v>1.8889928691486566E-2</v>
      </c>
      <c r="M78" s="102">
        <f t="shared" si="30"/>
        <v>0.3463521016376413</v>
      </c>
      <c r="N78" s="83">
        <f t="shared" si="31"/>
        <v>0.29655418679743434</v>
      </c>
      <c r="P78" s="62">
        <f t="shared" si="22"/>
        <v>22.66927601742228</v>
      </c>
      <c r="Q78" s="236">
        <f t="shared" si="23"/>
        <v>22.477892787459904</v>
      </c>
      <c r="R78" s="92">
        <f t="shared" si="32"/>
        <v>-8.4424059160641204E-3</v>
      </c>
    </row>
    <row r="79" spans="1:18" ht="20.100000000000001" customHeight="1" x14ac:dyDescent="0.25">
      <c r="A79" s="57" t="s">
        <v>150</v>
      </c>
      <c r="B79" s="25">
        <v>20108.699999999997</v>
      </c>
      <c r="C79" s="223">
        <v>24904.619999999992</v>
      </c>
      <c r="D79" s="4">
        <f t="shared" si="24"/>
        <v>4.9404423237195891E-2</v>
      </c>
      <c r="E79" s="229">
        <f t="shared" si="25"/>
        <v>5.8612538497057907E-2</v>
      </c>
      <c r="F79" s="102">
        <f t="shared" si="26"/>
        <v>0.23849975383789082</v>
      </c>
      <c r="G79" s="83">
        <f t="shared" si="27"/>
        <v>0.18638240579498067</v>
      </c>
      <c r="I79" s="25">
        <v>1405.9609999999998</v>
      </c>
      <c r="J79" s="223">
        <v>1562.749</v>
      </c>
      <c r="K79" s="31">
        <f t="shared" si="28"/>
        <v>1.3524689331865847E-2</v>
      </c>
      <c r="L79" s="229">
        <f t="shared" si="29"/>
        <v>1.4476889949812806E-2</v>
      </c>
      <c r="M79" s="102">
        <f t="shared" si="30"/>
        <v>0.11151660679065796</v>
      </c>
      <c r="N79" s="83">
        <f t="shared" si="31"/>
        <v>7.0404620363697129E-2</v>
      </c>
      <c r="P79" s="62">
        <f t="shared" si="22"/>
        <v>0.69918045423125308</v>
      </c>
      <c r="Q79" s="236">
        <f t="shared" si="23"/>
        <v>0.62749361363473954</v>
      </c>
      <c r="R79" s="92">
        <f t="shared" si="32"/>
        <v>-0.10252981210027247</v>
      </c>
    </row>
    <row r="80" spans="1:18" ht="20.100000000000001" customHeight="1" x14ac:dyDescent="0.25">
      <c r="A80" s="57" t="s">
        <v>152</v>
      </c>
      <c r="B80" s="25">
        <v>18528.23</v>
      </c>
      <c r="C80" s="223">
        <v>20309.900000000012</v>
      </c>
      <c r="D80" s="4">
        <f t="shared" si="24"/>
        <v>4.5521416936754246E-2</v>
      </c>
      <c r="E80" s="229">
        <f t="shared" si="25"/>
        <v>4.7798954395666247E-2</v>
      </c>
      <c r="F80" s="102">
        <f t="shared" si="26"/>
        <v>9.6159751902907764E-2</v>
      </c>
      <c r="G80" s="83">
        <f t="shared" si="27"/>
        <v>5.0032218067296262E-2</v>
      </c>
      <c r="I80" s="25">
        <v>1140.2499999999995</v>
      </c>
      <c r="J80" s="223">
        <v>1173.6049999999998</v>
      </c>
      <c r="K80" s="31">
        <f t="shared" si="28"/>
        <v>1.0968673391836636E-2</v>
      </c>
      <c r="L80" s="229">
        <f t="shared" si="29"/>
        <v>1.0871963718773811E-2</v>
      </c>
      <c r="M80" s="102">
        <f t="shared" si="30"/>
        <v>2.9252356939267931E-2</v>
      </c>
      <c r="N80" s="83">
        <f t="shared" si="31"/>
        <v>-8.8168978697825157E-3</v>
      </c>
      <c r="P80" s="62">
        <f t="shared" si="22"/>
        <v>0.61541226549972639</v>
      </c>
      <c r="Q80" s="236">
        <f t="shared" si="23"/>
        <v>0.57784873386870395</v>
      </c>
      <c r="R80" s="92">
        <f t="shared" si="32"/>
        <v>-6.1037996375519335E-2</v>
      </c>
    </row>
    <row r="81" spans="1:18" ht="20.100000000000001" customHeight="1" x14ac:dyDescent="0.25">
      <c r="A81" s="57" t="s">
        <v>180</v>
      </c>
      <c r="B81" s="25">
        <v>543.48</v>
      </c>
      <c r="C81" s="223">
        <v>860.23999999999967</v>
      </c>
      <c r="D81" s="4">
        <f t="shared" si="24"/>
        <v>1.335258666196782E-3</v>
      </c>
      <c r="E81" s="229">
        <f t="shared" si="25"/>
        <v>2.0245580987266255E-3</v>
      </c>
      <c r="F81" s="102">
        <f t="shared" ref="F81:F86" si="33">(C81-B81)/B81</f>
        <v>0.58283653492308762</v>
      </c>
      <c r="G81" s="83">
        <f t="shared" ref="G81:G86" si="34">(E81-D81)/D81</f>
        <v>0.51622913970157969</v>
      </c>
      <c r="I81" s="25">
        <v>388.96199999999999</v>
      </c>
      <c r="J81" s="223">
        <v>1157.8480000000002</v>
      </c>
      <c r="K81" s="31">
        <f t="shared" si="28"/>
        <v>3.7416330978606123E-3</v>
      </c>
      <c r="L81" s="229">
        <f t="shared" si="29"/>
        <v>1.0725995073176091E-2</v>
      </c>
      <c r="M81" s="102">
        <f>(J81-I81)/I81</f>
        <v>1.9767637969775973</v>
      </c>
      <c r="N81" s="83">
        <f>(L81-K81)/K81</f>
        <v>1.8666613728932937</v>
      </c>
      <c r="P81" s="62">
        <f t="shared" si="22"/>
        <v>7.156877897990725</v>
      </c>
      <c r="Q81" s="236">
        <f t="shared" si="23"/>
        <v>13.459592671812526</v>
      </c>
      <c r="R81" s="92">
        <f>(Q81-P81)/P81</f>
        <v>0.88065143260181544</v>
      </c>
    </row>
    <row r="82" spans="1:18" ht="20.100000000000001" customHeight="1" x14ac:dyDescent="0.25">
      <c r="A82" s="57" t="s">
        <v>151</v>
      </c>
      <c r="B82" s="25">
        <v>10735.65</v>
      </c>
      <c r="C82" s="223">
        <v>9459.2000000000007</v>
      </c>
      <c r="D82" s="4">
        <f t="shared" si="24"/>
        <v>2.6376075844107384E-2</v>
      </c>
      <c r="E82" s="229">
        <f t="shared" si="25"/>
        <v>2.2262043112939302E-2</v>
      </c>
      <c r="F82" s="102">
        <f>(C82-B82)/B82</f>
        <v>-0.11889825022238978</v>
      </c>
      <c r="G82" s="83">
        <f>(E82-D82)/D82</f>
        <v>-0.15597592134188482</v>
      </c>
      <c r="I82" s="25">
        <v>1063.865</v>
      </c>
      <c r="J82" s="223">
        <v>940.90599999999984</v>
      </c>
      <c r="K82" s="31">
        <f t="shared" si="28"/>
        <v>1.0233885304105492E-2</v>
      </c>
      <c r="L82" s="229">
        <f t="shared" si="29"/>
        <v>8.716302243750319E-3</v>
      </c>
      <c r="M82" s="102">
        <f>(J82-I82)/I82</f>
        <v>-0.11557763438030218</v>
      </c>
      <c r="N82" s="83">
        <f>(L82-K82)/K82</f>
        <v>-0.14829002038418096</v>
      </c>
      <c r="P82" s="62">
        <f t="shared" si="22"/>
        <v>0.99096468308858809</v>
      </c>
      <c r="Q82" s="236">
        <f t="shared" si="23"/>
        <v>0.99469934032476293</v>
      </c>
      <c r="R82" s="92">
        <f>(Q82-P82)/P82</f>
        <v>3.7687087137503661E-3</v>
      </c>
    </row>
    <row r="83" spans="1:18" ht="20.100000000000001" customHeight="1" x14ac:dyDescent="0.25">
      <c r="A83" s="57" t="s">
        <v>191</v>
      </c>
      <c r="B83" s="25">
        <v>2347.77</v>
      </c>
      <c r="C83" s="223">
        <v>2743.25</v>
      </c>
      <c r="D83" s="4">
        <f t="shared" si="24"/>
        <v>5.7681611811599663E-3</v>
      </c>
      <c r="E83" s="229">
        <f t="shared" si="25"/>
        <v>6.4561854881565808E-3</v>
      </c>
      <c r="F83" s="102">
        <f>(C83-B83)/B83</f>
        <v>0.16844920924962839</v>
      </c>
      <c r="G83" s="83">
        <f>(E83-D83)/D83</f>
        <v>0.11927966043040672</v>
      </c>
      <c r="I83" s="25">
        <v>876.46600000000012</v>
      </c>
      <c r="J83" s="223">
        <v>781.8399999999998</v>
      </c>
      <c r="K83" s="31">
        <f t="shared" si="28"/>
        <v>8.4311942934001266E-3</v>
      </c>
      <c r="L83" s="229">
        <f t="shared" si="29"/>
        <v>7.2427572427572447E-3</v>
      </c>
      <c r="M83" s="102">
        <f>(J83-I83)/I83</f>
        <v>-0.10796311551161175</v>
      </c>
      <c r="N83" s="83">
        <f>(L83-K83)/K83</f>
        <v>-0.14095714192865669</v>
      </c>
      <c r="P83" s="62">
        <f t="shared" si="22"/>
        <v>3.7331851075701628</v>
      </c>
      <c r="Q83" s="236">
        <f t="shared" si="23"/>
        <v>2.850050123029253</v>
      </c>
      <c r="R83" s="92">
        <f>(Q83-P83)/P83</f>
        <v>-0.23656340607115525</v>
      </c>
    </row>
    <row r="84" spans="1:18" ht="20.100000000000001" customHeight="1" x14ac:dyDescent="0.25">
      <c r="A84" s="57" t="s">
        <v>155</v>
      </c>
      <c r="B84" s="25">
        <v>1097.1399999999996</v>
      </c>
      <c r="C84" s="223">
        <v>1232.9599999999994</v>
      </c>
      <c r="D84" s="4">
        <f t="shared" si="24"/>
        <v>2.6955282494868934E-3</v>
      </c>
      <c r="E84" s="229">
        <f t="shared" si="25"/>
        <v>2.9017473651608617E-3</v>
      </c>
      <c r="F84" s="102">
        <f t="shared" si="33"/>
        <v>0.12379459321508628</v>
      </c>
      <c r="G84" s="83">
        <f t="shared" si="34"/>
        <v>7.6504156731884793E-2</v>
      </c>
      <c r="I84" s="25">
        <v>443.42500000000001</v>
      </c>
      <c r="J84" s="223">
        <v>610.94699999999978</v>
      </c>
      <c r="K84" s="31">
        <f t="shared" si="28"/>
        <v>4.2655417660821416E-3</v>
      </c>
      <c r="L84" s="229">
        <f t="shared" si="29"/>
        <v>5.6596500680328584E-3</v>
      </c>
      <c r="M84" s="102">
        <f t="shared" si="30"/>
        <v>0.37779105823983711</v>
      </c>
      <c r="N84" s="83">
        <f t="shared" si="31"/>
        <v>0.32683030161282223</v>
      </c>
      <c r="P84" s="62">
        <f t="shared" si="22"/>
        <v>4.0416446396995838</v>
      </c>
      <c r="Q84" s="236">
        <f t="shared" si="23"/>
        <v>4.9551242538281866</v>
      </c>
      <c r="R84" s="92">
        <f t="shared" si="32"/>
        <v>0.22601680641485145</v>
      </c>
    </row>
    <row r="85" spans="1:18" ht="20.100000000000001" customHeight="1" x14ac:dyDescent="0.25">
      <c r="A85" s="57" t="s">
        <v>153</v>
      </c>
      <c r="B85" s="25">
        <v>861.89999999999975</v>
      </c>
      <c r="C85" s="223">
        <v>1197.8599999999999</v>
      </c>
      <c r="D85" s="4">
        <f t="shared" si="24"/>
        <v>2.1175746014480863E-3</v>
      </c>
      <c r="E85" s="229">
        <f t="shared" si="25"/>
        <v>2.819140198247787E-3</v>
      </c>
      <c r="F85" s="102">
        <f t="shared" si="33"/>
        <v>0.38978999883977289</v>
      </c>
      <c r="G85" s="83">
        <f t="shared" si="34"/>
        <v>0.33130620112270931</v>
      </c>
      <c r="I85" s="25">
        <v>528.13099999999986</v>
      </c>
      <c r="J85" s="223">
        <v>559.82299999999998</v>
      </c>
      <c r="K85" s="31">
        <f t="shared" si="28"/>
        <v>5.0803739943907694E-3</v>
      </c>
      <c r="L85" s="229">
        <f t="shared" si="29"/>
        <v>5.1860509668373196E-3</v>
      </c>
      <c r="M85" s="102">
        <f t="shared" si="30"/>
        <v>6.0007838964196626E-2</v>
      </c>
      <c r="N85" s="83">
        <f t="shared" si="31"/>
        <v>2.0801022240336628E-2</v>
      </c>
      <c r="P85" s="62">
        <f t="shared" si="22"/>
        <v>6.1275205940364312</v>
      </c>
      <c r="Q85" s="236">
        <f t="shared" si="23"/>
        <v>4.6735261215834907</v>
      </c>
      <c r="R85" s="92">
        <f t="shared" si="32"/>
        <v>-0.23728920207433182</v>
      </c>
    </row>
    <row r="86" spans="1:18" ht="20.100000000000001" customHeight="1" x14ac:dyDescent="0.25">
      <c r="A86" s="57" t="s">
        <v>192</v>
      </c>
      <c r="B86" s="25">
        <v>1989.04</v>
      </c>
      <c r="C86" s="223">
        <v>2246.25</v>
      </c>
      <c r="D86" s="4">
        <f t="shared" si="24"/>
        <v>4.8868088934497069E-3</v>
      </c>
      <c r="E86" s="229">
        <f t="shared" si="25"/>
        <v>5.2865056603560454E-3</v>
      </c>
      <c r="F86" s="102">
        <f t="shared" si="33"/>
        <v>0.12931363874029686</v>
      </c>
      <c r="G86" s="83">
        <f t="shared" si="34"/>
        <v>8.1790955124538073E-2</v>
      </c>
      <c r="I86" s="25">
        <v>497.62799999999993</v>
      </c>
      <c r="J86" s="223">
        <v>469.49199999999996</v>
      </c>
      <c r="K86" s="31">
        <f t="shared" si="28"/>
        <v>4.7869493555210548E-3</v>
      </c>
      <c r="L86" s="229">
        <f t="shared" si="29"/>
        <v>4.3492486741744923E-3</v>
      </c>
      <c r="M86" s="102">
        <f t="shared" si="30"/>
        <v>-5.6540226836110451E-2</v>
      </c>
      <c r="N86" s="83">
        <f t="shared" si="31"/>
        <v>-9.1436246519244674E-2</v>
      </c>
      <c r="P86" s="62">
        <f t="shared" si="22"/>
        <v>2.5018501387604068</v>
      </c>
      <c r="Q86" s="236">
        <f t="shared" si="23"/>
        <v>2.0901146355036171</v>
      </c>
      <c r="R86" s="92">
        <f t="shared" si="32"/>
        <v>-0.16457240858590858</v>
      </c>
    </row>
    <row r="87" spans="1:18" ht="20.100000000000001" customHeight="1" x14ac:dyDescent="0.25">
      <c r="A87" s="57" t="s">
        <v>157</v>
      </c>
      <c r="B87" s="25">
        <v>860.41000000000008</v>
      </c>
      <c r="C87" s="223">
        <v>1530.4</v>
      </c>
      <c r="D87" s="4">
        <f t="shared" si="24"/>
        <v>2.1139138680031891E-3</v>
      </c>
      <c r="E87" s="229">
        <f t="shared" si="25"/>
        <v>3.6017666166316712E-3</v>
      </c>
      <c r="F87" s="102">
        <f t="shared" ref="F87:F88" si="35">(C87-B87)/B87</f>
        <v>0.77868690508013616</v>
      </c>
      <c r="G87" s="83">
        <f t="shared" ref="G87:G88" si="36">(E87-D87)/D87</f>
        <v>0.70383792412219393</v>
      </c>
      <c r="I87" s="25">
        <v>272.834</v>
      </c>
      <c r="J87" s="223">
        <v>443.48699999999997</v>
      </c>
      <c r="K87" s="31">
        <f t="shared" si="28"/>
        <v>2.6245358791390995E-3</v>
      </c>
      <c r="L87" s="229">
        <f t="shared" si="29"/>
        <v>4.1083452897251139E-3</v>
      </c>
      <c r="M87" s="102">
        <f t="shared" ref="M87:M88" si="37">(J87-I87)/I87</f>
        <v>0.62548289436067339</v>
      </c>
      <c r="N87" s="83">
        <f t="shared" ref="N87:N88" si="38">(L87-K87)/K87</f>
        <v>0.56536068810487505</v>
      </c>
      <c r="P87" s="62">
        <f t="shared" ref="P87:P88" si="39">(I87/B87)*10</f>
        <v>3.1709766274218105</v>
      </c>
      <c r="Q87" s="236">
        <f t="shared" ref="Q87:Q88" si="40">(J87/C87)*10</f>
        <v>2.8978502352326183</v>
      </c>
      <c r="R87" s="92">
        <f t="shared" ref="R87:R88" si="41">(Q87-P87)/P87</f>
        <v>-8.6133208875544418E-2</v>
      </c>
    </row>
    <row r="88" spans="1:18" ht="20.100000000000001" customHeight="1" x14ac:dyDescent="0.25">
      <c r="A88" s="57" t="s">
        <v>154</v>
      </c>
      <c r="B88" s="25">
        <v>2388.8699999999994</v>
      </c>
      <c r="C88" s="223">
        <v>2058.84</v>
      </c>
      <c r="D88" s="4">
        <f t="shared" si="24"/>
        <v>5.8691384594051401E-3</v>
      </c>
      <c r="E88" s="229">
        <f t="shared" si="25"/>
        <v>4.8454398725731509E-3</v>
      </c>
      <c r="F88" s="102">
        <f t="shared" si="35"/>
        <v>-0.13815318539727961</v>
      </c>
      <c r="G88" s="83">
        <f t="shared" si="36"/>
        <v>-0.17442058896932974</v>
      </c>
      <c r="I88" s="25">
        <v>683.76499999999999</v>
      </c>
      <c r="J88" s="223">
        <v>413.98500000000007</v>
      </c>
      <c r="K88" s="31">
        <f t="shared" si="28"/>
        <v>6.5775005145969571E-3</v>
      </c>
      <c r="L88" s="229">
        <f t="shared" si="29"/>
        <v>3.8350466299279383E-3</v>
      </c>
      <c r="M88" s="102">
        <f t="shared" si="37"/>
        <v>-0.39455075939833117</v>
      </c>
      <c r="N88" s="83">
        <f t="shared" si="38"/>
        <v>-0.41694468568765525</v>
      </c>
      <c r="P88" s="62">
        <f t="shared" si="39"/>
        <v>2.8622947251210826</v>
      </c>
      <c r="Q88" s="236">
        <f t="shared" si="40"/>
        <v>2.0107681995686892</v>
      </c>
      <c r="R88" s="92">
        <f t="shared" si="41"/>
        <v>-0.29749784956766517</v>
      </c>
    </row>
    <row r="89" spans="1:18" ht="20.100000000000001" customHeight="1" x14ac:dyDescent="0.25">
      <c r="A89" s="57" t="s">
        <v>156</v>
      </c>
      <c r="B89" s="25">
        <v>511.18999999999988</v>
      </c>
      <c r="C89" s="223">
        <v>595.64999999999986</v>
      </c>
      <c r="D89" s="4">
        <f t="shared" si="24"/>
        <v>1.2559263957700978E-3</v>
      </c>
      <c r="E89" s="229">
        <f t="shared" si="25"/>
        <v>1.4018506829565176E-3</v>
      </c>
      <c r="F89" s="102">
        <f t="shared" ref="F89:F94" si="42">(C89-B89)/B89</f>
        <v>0.16522232438036738</v>
      </c>
      <c r="G89" s="83">
        <f t="shared" ref="G89:G94" si="43">(E89-D89)/D89</f>
        <v>0.11618856620729213</v>
      </c>
      <c r="I89" s="25">
        <v>350.02600000000001</v>
      </c>
      <c r="J89" s="223">
        <v>361.41900000000004</v>
      </c>
      <c r="K89" s="31">
        <f t="shared" si="28"/>
        <v>3.3670869306301355E-3</v>
      </c>
      <c r="L89" s="229">
        <f t="shared" si="29"/>
        <v>3.3480892253147467E-3</v>
      </c>
      <c r="M89" s="102">
        <f t="shared" ref="M89:M94" si="44">(J89-I89)/I89</f>
        <v>3.2549010644923604E-2</v>
      </c>
      <c r="N89" s="83">
        <f t="shared" ref="N89:N94" si="45">(L89-K89)/K89</f>
        <v>-5.6421784488449251E-3</v>
      </c>
      <c r="P89" s="62">
        <f t="shared" ref="P89:P94" si="46">(I89/B89)*10</f>
        <v>6.8472779201471088</v>
      </c>
      <c r="Q89" s="236">
        <f t="shared" ref="Q89:Q94" si="47">(J89/C89)*10</f>
        <v>6.0676403928481513</v>
      </c>
      <c r="R89" s="92">
        <f t="shared" ref="R89:R94" si="48">(Q89-P89)/P89</f>
        <v>-0.1138609439241525</v>
      </c>
    </row>
    <row r="90" spans="1:18" ht="20.100000000000001" customHeight="1" x14ac:dyDescent="0.25">
      <c r="A90" s="57" t="s">
        <v>193</v>
      </c>
      <c r="B90" s="25">
        <v>455.15000000000003</v>
      </c>
      <c r="C90" s="223">
        <v>609.31999999999982</v>
      </c>
      <c r="D90" s="4">
        <f t="shared" si="24"/>
        <v>1.1182435083525895E-3</v>
      </c>
      <c r="E90" s="229">
        <f t="shared" si="25"/>
        <v>1.4340227619223792E-3</v>
      </c>
      <c r="F90" s="102">
        <f t="shared" si="42"/>
        <v>0.33872349774799465</v>
      </c>
      <c r="G90" s="83">
        <f t="shared" si="43"/>
        <v>0.28238863110862117</v>
      </c>
      <c r="I90" s="25">
        <v>260.31099999999998</v>
      </c>
      <c r="J90" s="223">
        <v>311.71400000000006</v>
      </c>
      <c r="K90" s="31">
        <f t="shared" si="28"/>
        <v>2.5040704576210372E-3</v>
      </c>
      <c r="L90" s="229">
        <f t="shared" si="29"/>
        <v>2.8876353616709722E-3</v>
      </c>
      <c r="M90" s="102">
        <f t="shared" si="44"/>
        <v>0.19746764447142104</v>
      </c>
      <c r="N90" s="83">
        <f t="shared" si="45"/>
        <v>0.15317656213808631</v>
      </c>
      <c r="P90" s="62">
        <f t="shared" si="46"/>
        <v>5.7192354168955282</v>
      </c>
      <c r="Q90" s="236">
        <f t="shared" si="47"/>
        <v>5.115768397557936</v>
      </c>
      <c r="R90" s="92">
        <f t="shared" si="48"/>
        <v>-0.1055153312197737</v>
      </c>
    </row>
    <row r="91" spans="1:18" ht="20.100000000000001" customHeight="1" x14ac:dyDescent="0.25">
      <c r="A91" s="57" t="s">
        <v>194</v>
      </c>
      <c r="B91" s="25">
        <v>495.20000000000005</v>
      </c>
      <c r="C91" s="223">
        <v>625.04000000000008</v>
      </c>
      <c r="D91" s="4">
        <f t="shared" si="24"/>
        <v>1.216641075109749E-3</v>
      </c>
      <c r="E91" s="229">
        <f t="shared" si="25"/>
        <v>1.4710194759928515E-3</v>
      </c>
      <c r="F91" s="102">
        <f t="shared" si="42"/>
        <v>0.26219709208400649</v>
      </c>
      <c r="G91" s="83">
        <f t="shared" si="43"/>
        <v>0.20908253558688697</v>
      </c>
      <c r="I91" s="25">
        <v>281.37900000000002</v>
      </c>
      <c r="J91" s="223">
        <v>252.953</v>
      </c>
      <c r="K91" s="31">
        <f t="shared" si="28"/>
        <v>2.7067347952831416E-3</v>
      </c>
      <c r="L91" s="229">
        <f t="shared" si="29"/>
        <v>2.3432891292683592E-3</v>
      </c>
      <c r="M91" s="102">
        <f t="shared" si="44"/>
        <v>-0.10102388593320757</v>
      </c>
      <c r="N91" s="83">
        <f t="shared" si="45"/>
        <v>-0.13427457564299855</v>
      </c>
      <c r="P91" s="62">
        <f t="shared" si="46"/>
        <v>5.6821284329563815</v>
      </c>
      <c r="Q91" s="236">
        <f t="shared" si="47"/>
        <v>4.0469889927044669</v>
      </c>
      <c r="R91" s="92">
        <f t="shared" si="48"/>
        <v>-0.28776882809760079</v>
      </c>
    </row>
    <row r="92" spans="1:18" ht="20.100000000000001" customHeight="1" x14ac:dyDescent="0.25">
      <c r="A92" s="57" t="s">
        <v>195</v>
      </c>
      <c r="B92" s="25">
        <v>543.13</v>
      </c>
      <c r="C92" s="223">
        <v>717.95999999999992</v>
      </c>
      <c r="D92" s="4">
        <f t="shared" si="24"/>
        <v>1.3343987623674434E-3</v>
      </c>
      <c r="E92" s="229">
        <f t="shared" si="25"/>
        <v>1.6897048876613136E-3</v>
      </c>
      <c r="F92" s="102">
        <f t="shared" si="42"/>
        <v>0.32189346933514984</v>
      </c>
      <c r="G92" s="83">
        <f t="shared" si="43"/>
        <v>0.26626682766364274</v>
      </c>
      <c r="I92" s="25">
        <v>141.285</v>
      </c>
      <c r="J92" s="223">
        <v>220.25700000000006</v>
      </c>
      <c r="K92" s="31">
        <f t="shared" si="28"/>
        <v>1.3590958300071386E-3</v>
      </c>
      <c r="L92" s="229">
        <f t="shared" si="29"/>
        <v>2.0404021053130861E-3</v>
      </c>
      <c r="M92" s="102">
        <f t="shared" si="44"/>
        <v>0.55895530311073405</v>
      </c>
      <c r="N92" s="83">
        <f t="shared" si="45"/>
        <v>0.50129377212670057</v>
      </c>
      <c r="P92" s="62">
        <f t="shared" si="46"/>
        <v>2.6013109200375601</v>
      </c>
      <c r="Q92" s="236">
        <f t="shared" si="47"/>
        <v>3.067817148587666</v>
      </c>
      <c r="R92" s="92">
        <f t="shared" si="48"/>
        <v>0.17933505178357148</v>
      </c>
    </row>
    <row r="93" spans="1:18" ht="20.100000000000001" customHeight="1" x14ac:dyDescent="0.25">
      <c r="A93" s="57" t="s">
        <v>197</v>
      </c>
      <c r="B93" s="25">
        <v>636.9</v>
      </c>
      <c r="C93" s="223">
        <v>1109.8699999999999</v>
      </c>
      <c r="D93" s="4">
        <f t="shared" si="24"/>
        <v>1.5647792825876396E-3</v>
      </c>
      <c r="E93" s="229">
        <f t="shared" si="25"/>
        <v>2.6120574456357766E-3</v>
      </c>
      <c r="F93" s="102">
        <f t="shared" si="42"/>
        <v>0.74261265504788809</v>
      </c>
      <c r="G93" s="83">
        <f t="shared" si="43"/>
        <v>0.66928171576778372</v>
      </c>
      <c r="I93" s="25">
        <v>153.369</v>
      </c>
      <c r="J93" s="223">
        <v>210.06300000000002</v>
      </c>
      <c r="K93" s="31">
        <f t="shared" si="28"/>
        <v>1.4753382761960919E-3</v>
      </c>
      <c r="L93" s="229">
        <f t="shared" si="29"/>
        <v>1.9459676080595975E-3</v>
      </c>
      <c r="M93" s="102">
        <f t="shared" si="44"/>
        <v>0.3696574927136515</v>
      </c>
      <c r="N93" s="83">
        <f t="shared" si="45"/>
        <v>0.31899757462874417</v>
      </c>
      <c r="P93" s="62">
        <f t="shared" si="46"/>
        <v>2.4080546396608575</v>
      </c>
      <c r="Q93" s="236">
        <f t="shared" si="47"/>
        <v>1.8926811248164201</v>
      </c>
      <c r="R93" s="92">
        <f t="shared" si="48"/>
        <v>-0.21402068971201621</v>
      </c>
    </row>
    <row r="94" spans="1:18" ht="20.100000000000001" customHeight="1" x14ac:dyDescent="0.25">
      <c r="A94" s="57" t="s">
        <v>200</v>
      </c>
      <c r="B94" s="25">
        <v>5.05</v>
      </c>
      <c r="C94" s="223">
        <v>1604.89</v>
      </c>
      <c r="D94" s="4">
        <f t="shared" si="24"/>
        <v>1.2407183823312263E-5</v>
      </c>
      <c r="E94" s="229">
        <f t="shared" si="25"/>
        <v>3.7770773819694216E-3</v>
      </c>
      <c r="F94" s="102">
        <f t="shared" si="42"/>
        <v>316.80000000000007</v>
      </c>
      <c r="G94" s="83">
        <f t="shared" si="43"/>
        <v>303.42664796120351</v>
      </c>
      <c r="I94" s="25">
        <v>8.8819999999999997</v>
      </c>
      <c r="J94" s="223">
        <v>205.958</v>
      </c>
      <c r="K94" s="31">
        <f t="shared" si="28"/>
        <v>8.5440699027663263E-5</v>
      </c>
      <c r="L94" s="229">
        <f t="shared" si="29"/>
        <v>1.9079399828658E-3</v>
      </c>
      <c r="M94" s="102">
        <f t="shared" si="44"/>
        <v>22.188245890565188</v>
      </c>
      <c r="N94" s="83">
        <f t="shared" si="45"/>
        <v>21.330575528742614</v>
      </c>
      <c r="P94" s="62">
        <f t="shared" si="46"/>
        <v>17.588118811881188</v>
      </c>
      <c r="Q94" s="236">
        <f t="shared" si="47"/>
        <v>1.2833153674083579</v>
      </c>
      <c r="R94" s="92">
        <f t="shared" si="48"/>
        <v>-0.92703509788997751</v>
      </c>
    </row>
    <row r="95" spans="1:18" ht="20.100000000000001" customHeight="1" thickBot="1" x14ac:dyDescent="0.3">
      <c r="A95" s="14" t="s">
        <v>18</v>
      </c>
      <c r="B95" s="25">
        <f>B96-SUM(B68:B94)</f>
        <v>10852.050000000221</v>
      </c>
      <c r="C95" s="223">
        <f>C96-SUM(C68:C94)</f>
        <v>11700.869999999879</v>
      </c>
      <c r="D95" s="4">
        <f t="shared" si="24"/>
        <v>2.6662055289065064E-2</v>
      </c>
      <c r="E95" s="229">
        <f t="shared" si="25"/>
        <v>2.75377698324272E-2</v>
      </c>
      <c r="F95" s="102">
        <f t="shared" si="26"/>
        <v>7.8217479646669558E-2</v>
      </c>
      <c r="G95" s="83">
        <f t="shared" si="27"/>
        <v>3.2844975147932193E-2</v>
      </c>
      <c r="I95" s="25">
        <f>I96-SUM(I68:I94)</f>
        <v>3125.9600000000792</v>
      </c>
      <c r="J95" s="223">
        <f>J96-SUM(J68:J94)</f>
        <v>2902.8739999999816</v>
      </c>
      <c r="K95" s="31">
        <f t="shared" si="28"/>
        <v>3.0070277812713469E-2</v>
      </c>
      <c r="L95" s="229">
        <f t="shared" si="29"/>
        <v>2.6891450537592815E-2</v>
      </c>
      <c r="M95" s="102">
        <f t="shared" si="30"/>
        <v>-7.1365596488788055E-2</v>
      </c>
      <c r="N95" s="83">
        <f t="shared" si="31"/>
        <v>-0.10571326593386748</v>
      </c>
      <c r="P95" s="62">
        <f t="shared" si="22"/>
        <v>2.8805248777880821</v>
      </c>
      <c r="Q95" s="236">
        <f t="shared" si="23"/>
        <v>2.4809044113813856</v>
      </c>
      <c r="R95" s="92">
        <f t="shared" si="32"/>
        <v>-0.13873182262309078</v>
      </c>
    </row>
    <row r="96" spans="1:18" s="2" customFormat="1" ht="26.25" customHeight="1" thickBot="1" x14ac:dyDescent="0.3">
      <c r="A96" s="18" t="s">
        <v>19</v>
      </c>
      <c r="B96" s="23">
        <v>407022.26000000018</v>
      </c>
      <c r="C96" s="242">
        <v>424902.59999999992</v>
      </c>
      <c r="D96" s="20">
        <f>SUM(D68:D95)</f>
        <v>1</v>
      </c>
      <c r="E96" s="243">
        <f>SUM(E68:E95)</f>
        <v>1.0000000000000002</v>
      </c>
      <c r="F96" s="103">
        <f t="shared" si="26"/>
        <v>4.392963667392473E-2</v>
      </c>
      <c r="G96" s="99">
        <v>0</v>
      </c>
      <c r="I96" s="23">
        <v>103955.14200000004</v>
      </c>
      <c r="J96" s="242">
        <v>107947.83999999994</v>
      </c>
      <c r="K96" s="30">
        <f t="shared" si="28"/>
        <v>1</v>
      </c>
      <c r="L96" s="243">
        <f t="shared" si="29"/>
        <v>1</v>
      </c>
      <c r="M96" s="103">
        <f t="shared" si="30"/>
        <v>3.8407893281506948E-2</v>
      </c>
      <c r="N96" s="99">
        <f t="shared" si="31"/>
        <v>0</v>
      </c>
      <c r="P96" s="56">
        <f t="shared" si="22"/>
        <v>2.5540407052921377</v>
      </c>
      <c r="Q96" s="250">
        <f t="shared" si="23"/>
        <v>2.5405314064917457</v>
      </c>
      <c r="R96" s="98">
        <f t="shared" si="32"/>
        <v>-5.2893827308232938E-3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45">
    <mergeCell ref="P66:Q66"/>
    <mergeCell ref="P4:Q4"/>
    <mergeCell ref="P5:Q5"/>
    <mergeCell ref="P36:Q36"/>
    <mergeCell ref="P37:Q37"/>
    <mergeCell ref="P65:Q65"/>
    <mergeCell ref="K65:L65"/>
    <mergeCell ref="M65:N65"/>
    <mergeCell ref="B66:C66"/>
    <mergeCell ref="D66:E66"/>
    <mergeCell ref="F66:G66"/>
    <mergeCell ref="I66:J66"/>
    <mergeCell ref="K66:L66"/>
    <mergeCell ref="M66:N66"/>
    <mergeCell ref="A65:A67"/>
    <mergeCell ref="B65:C65"/>
    <mergeCell ref="D65:E65"/>
    <mergeCell ref="F65:G65"/>
    <mergeCell ref="I65:J65"/>
    <mergeCell ref="K36:L36"/>
    <mergeCell ref="M36:N36"/>
    <mergeCell ref="B37:C37"/>
    <mergeCell ref="D37:E37"/>
    <mergeCell ref="F37:G37"/>
    <mergeCell ref="I37:J37"/>
    <mergeCell ref="K37:L37"/>
    <mergeCell ref="M37:N37"/>
    <mergeCell ref="A36:A38"/>
    <mergeCell ref="B36:C36"/>
    <mergeCell ref="D36:E36"/>
    <mergeCell ref="F36:G36"/>
    <mergeCell ref="I36:J36"/>
    <mergeCell ref="A4:A6"/>
    <mergeCell ref="B4:C4"/>
    <mergeCell ref="D5:E5"/>
    <mergeCell ref="D4:E4"/>
    <mergeCell ref="F4:G4"/>
    <mergeCell ref="F5:G5"/>
    <mergeCell ref="B5:C5"/>
    <mergeCell ref="I4:J4"/>
    <mergeCell ref="K4:L4"/>
    <mergeCell ref="M4:N4"/>
    <mergeCell ref="I5:J5"/>
    <mergeCell ref="K5:L5"/>
    <mergeCell ref="M5:N5"/>
  </mergeCells>
  <conditionalFormatting sqref="S7:S33">
    <cfRule type="cellIs" dxfId="1" priority="27" operator="greaterThan">
      <formula>0</formula>
    </cfRule>
    <cfRule type="cellIs" dxfId="0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M28:M31 P28:R31 F28:F3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F7:G33 F39:G62 F68:G96</xm:sqref>
        </x14:conditionalFormatting>
        <x14:conditionalFormatting xmlns:xm="http://schemas.microsoft.com/office/excel/2006/main">
          <x14:cfRule type="iconSet" priority="2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M7:N33 M39:N62 M68:N96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R7:R33 R39:R62 R68:R96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U19"/>
  <sheetViews>
    <sheetView showGridLines="0" workbookViewId="0">
      <selection activeCell="L7" sqref="L7:M14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10" width="9.5703125" customWidth="1"/>
    <col min="11" max="11" width="2.140625" customWidth="1"/>
    <col min="16" max="17" width="9.5703125" customWidth="1"/>
    <col min="18" max="18" width="2" style="13" customWidth="1"/>
    <col min="19" max="20" width="9.140625" style="51"/>
    <col min="21" max="21" width="10.85546875" customWidth="1"/>
  </cols>
  <sheetData>
    <row r="1" spans="1:21" ht="15.75" x14ac:dyDescent="0.25">
      <c r="A1" s="41" t="s">
        <v>98</v>
      </c>
      <c r="B1" s="6"/>
    </row>
    <row r="3" spans="1:21" ht="15.75" thickBot="1" x14ac:dyDescent="0.3"/>
    <row r="4" spans="1:21" x14ac:dyDescent="0.25">
      <c r="A4" s="388" t="s">
        <v>17</v>
      </c>
      <c r="B4" s="410"/>
      <c r="C4" s="410"/>
      <c r="D4" s="410"/>
      <c r="E4" s="413" t="s">
        <v>1</v>
      </c>
      <c r="F4" s="414"/>
      <c r="G4" s="408" t="s">
        <v>13</v>
      </c>
      <c r="H4" s="408"/>
      <c r="I4" s="421" t="s">
        <v>137</v>
      </c>
      <c r="J4" s="409"/>
      <c r="L4" s="415" t="s">
        <v>20</v>
      </c>
      <c r="M4" s="408"/>
      <c r="N4" s="406" t="s">
        <v>13</v>
      </c>
      <c r="O4" s="407"/>
      <c r="P4" s="422" t="s">
        <v>137</v>
      </c>
      <c r="Q4" s="409"/>
      <c r="R4"/>
      <c r="S4" s="419" t="s">
        <v>23</v>
      </c>
      <c r="T4" s="408"/>
      <c r="U4" s="208" t="s">
        <v>0</v>
      </c>
    </row>
    <row r="5" spans="1:21" x14ac:dyDescent="0.25">
      <c r="A5" s="411"/>
      <c r="B5" s="412"/>
      <c r="C5" s="412"/>
      <c r="D5" s="412"/>
      <c r="E5" s="416" t="s">
        <v>222</v>
      </c>
      <c r="F5" s="417"/>
      <c r="G5" s="404" t="str">
        <f>E5</f>
        <v>jan.-abril</v>
      </c>
      <c r="H5" s="404"/>
      <c r="I5" s="416" t="str">
        <f>G5</f>
        <v>jan.-abril</v>
      </c>
      <c r="J5" s="405"/>
      <c r="L5" s="418" t="str">
        <f>E5</f>
        <v>jan.-abril</v>
      </c>
      <c r="M5" s="404"/>
      <c r="N5" s="402" t="str">
        <f>E5</f>
        <v>jan.-abril</v>
      </c>
      <c r="O5" s="403"/>
      <c r="P5" s="404" t="str">
        <f>E5</f>
        <v>jan.-abril</v>
      </c>
      <c r="Q5" s="405"/>
      <c r="R5"/>
      <c r="S5" s="418" t="str">
        <f>E5</f>
        <v>jan.-abril</v>
      </c>
      <c r="T5" s="417"/>
      <c r="U5" s="209" t="s">
        <v>135</v>
      </c>
    </row>
    <row r="6" spans="1:21" ht="15.75" thickBot="1" x14ac:dyDescent="0.3">
      <c r="A6" s="389"/>
      <c r="B6" s="420"/>
      <c r="C6" s="420"/>
      <c r="D6" s="420"/>
      <c r="E6" s="148">
        <v>2018</v>
      </c>
      <c r="F6" s="241">
        <v>2019</v>
      </c>
      <c r="G6" s="292">
        <f>E6</f>
        <v>2018</v>
      </c>
      <c r="H6" s="219">
        <f>F6</f>
        <v>2019</v>
      </c>
      <c r="I6" s="221" t="s">
        <v>1</v>
      </c>
      <c r="J6" s="222" t="s">
        <v>15</v>
      </c>
      <c r="L6" s="291">
        <f>E6</f>
        <v>2018</v>
      </c>
      <c r="M6" s="220">
        <f>F6</f>
        <v>2019</v>
      </c>
      <c r="N6" s="218">
        <f>G6</f>
        <v>2018</v>
      </c>
      <c r="O6" s="219">
        <f>H6</f>
        <v>2019</v>
      </c>
      <c r="P6" s="217">
        <v>1000</v>
      </c>
      <c r="Q6" s="222" t="s">
        <v>15</v>
      </c>
      <c r="R6"/>
      <c r="S6" s="291">
        <f>E6</f>
        <v>2018</v>
      </c>
      <c r="T6" s="220">
        <f>F6</f>
        <v>2019</v>
      </c>
      <c r="U6" s="209" t="s">
        <v>24</v>
      </c>
    </row>
    <row r="7" spans="1:21" ht="24" customHeight="1" thickBot="1" x14ac:dyDescent="0.3">
      <c r="A7" s="18" t="s">
        <v>21</v>
      </c>
      <c r="B7" s="19"/>
      <c r="C7" s="19"/>
      <c r="D7" s="19"/>
      <c r="E7" s="23">
        <v>407970.93</v>
      </c>
      <c r="F7" s="242">
        <v>330717.19000000024</v>
      </c>
      <c r="G7" s="20">
        <f>E7/E15</f>
        <v>0.52117123492390394</v>
      </c>
      <c r="H7" s="243">
        <f>F7/F15</f>
        <v>0.45745918492120252</v>
      </c>
      <c r="I7" s="153">
        <f t="shared" ref="I7:I18" si="0">(F7-E7)/E7</f>
        <v>-0.18936089392447583</v>
      </c>
      <c r="J7" s="99">
        <f t="shared" ref="J7:J18" si="1">(H7-G7)/G7</f>
        <v>-0.12224782515482457</v>
      </c>
      <c r="K7" s="12"/>
      <c r="L7" s="23">
        <v>67780.859000000099</v>
      </c>
      <c r="M7" s="242">
        <v>64310.336000000076</v>
      </c>
      <c r="N7" s="20">
        <f>L7/L15</f>
        <v>0.45363767292525259</v>
      </c>
      <c r="O7" s="243">
        <f>M7/M15</f>
        <v>0.43303705161742373</v>
      </c>
      <c r="P7" s="153">
        <f t="shared" ref="P7:P18" si="2">(M7-L7)/L7</f>
        <v>-5.1202110023421475E-2</v>
      </c>
      <c r="Q7" s="99">
        <f t="shared" ref="Q7:Q18" si="3">(O7-N7)/N7</f>
        <v>-4.5412060191092847E-2</v>
      </c>
      <c r="R7" s="67"/>
      <c r="S7" s="331">
        <f>(L7/E7)*10</f>
        <v>1.6614139394686798</v>
      </c>
      <c r="T7" s="332">
        <f>(M7/F7)*10</f>
        <v>1.944571916567144</v>
      </c>
      <c r="U7" s="95">
        <f>(T7-S7)/S7</f>
        <v>0.17043192570601531</v>
      </c>
    </row>
    <row r="8" spans="1:21" s="9" customFormat="1" ht="24" customHeight="1" x14ac:dyDescent="0.25">
      <c r="A8" s="73"/>
      <c r="B8" s="300" t="s">
        <v>36</v>
      </c>
      <c r="C8" s="300"/>
      <c r="D8" s="301"/>
      <c r="E8" s="303">
        <v>234154.22999999998</v>
      </c>
      <c r="F8" s="304">
        <v>246457.74000000019</v>
      </c>
      <c r="G8" s="305">
        <f>E8/E7</f>
        <v>0.5739483202884087</v>
      </c>
      <c r="H8" s="306">
        <f>F8/F7</f>
        <v>0.74522204303925055</v>
      </c>
      <c r="I8" s="315">
        <f t="shared" si="0"/>
        <v>5.2544470368953891E-2</v>
      </c>
      <c r="J8" s="314">
        <f t="shared" si="1"/>
        <v>0.29841314400010249</v>
      </c>
      <c r="K8" s="5"/>
      <c r="L8" s="303">
        <v>54851.772000000099</v>
      </c>
      <c r="M8" s="304">
        <v>57127.75000000008</v>
      </c>
      <c r="N8" s="318">
        <f>L8/L7</f>
        <v>0.80925165023358614</v>
      </c>
      <c r="O8" s="306">
        <f>M8/M7</f>
        <v>0.88831366080873864</v>
      </c>
      <c r="P8" s="313">
        <f t="shared" si="2"/>
        <v>4.1493244739659034E-2</v>
      </c>
      <c r="Q8" s="314">
        <f t="shared" si="3"/>
        <v>9.7697682238067324E-2</v>
      </c>
      <c r="R8" s="72"/>
      <c r="S8" s="333">
        <f t="shared" ref="S8:T18" si="4">(L8/E8)*10</f>
        <v>2.3425488405654726</v>
      </c>
      <c r="T8" s="334">
        <f t="shared" si="4"/>
        <v>2.3179531712008732</v>
      </c>
      <c r="U8" s="307">
        <f t="shared" ref="U8:U18" si="5">(T8-S8)/S8</f>
        <v>-1.049953321727211E-2</v>
      </c>
    </row>
    <row r="9" spans="1:21" ht="24" customHeight="1" x14ac:dyDescent="0.25">
      <c r="A9" s="14"/>
      <c r="B9" s="1" t="s">
        <v>40</v>
      </c>
      <c r="D9" s="1"/>
      <c r="E9" s="25">
        <v>54384.080000000038</v>
      </c>
      <c r="F9" s="223">
        <v>49973.880000000012</v>
      </c>
      <c r="G9" s="4">
        <f>E9/E7</f>
        <v>0.13330381162206836</v>
      </c>
      <c r="H9" s="229">
        <f>F9/F7</f>
        <v>0.15110759740066726</v>
      </c>
      <c r="I9" s="311">
        <f t="shared" si="0"/>
        <v>-8.1093584740240587E-2</v>
      </c>
      <c r="J9" s="312">
        <f t="shared" si="1"/>
        <v>0.13355796478704357</v>
      </c>
      <c r="K9" s="1"/>
      <c r="L9" s="25">
        <v>5769.6509999999953</v>
      </c>
      <c r="M9" s="223">
        <v>5160.0069999999987</v>
      </c>
      <c r="N9" s="4">
        <f>L9/L7</f>
        <v>8.5122128652869194E-2</v>
      </c>
      <c r="O9" s="229">
        <f>M9/M7</f>
        <v>8.0236044793794772E-2</v>
      </c>
      <c r="P9" s="311">
        <f t="shared" si="2"/>
        <v>-0.10566393010599724</v>
      </c>
      <c r="Q9" s="312">
        <f t="shared" si="3"/>
        <v>-5.7400865514066625E-2</v>
      </c>
      <c r="R9" s="8"/>
      <c r="S9" s="333">
        <f t="shared" si="4"/>
        <v>1.0609080819239731</v>
      </c>
      <c r="T9" s="334">
        <f t="shared" si="4"/>
        <v>1.0325407993135609</v>
      </c>
      <c r="U9" s="307">
        <f t="shared" si="5"/>
        <v>-2.6738680846853113E-2</v>
      </c>
    </row>
    <row r="10" spans="1:21" ht="24" customHeight="1" thickBot="1" x14ac:dyDescent="0.3">
      <c r="A10" s="14"/>
      <c r="B10" s="1" t="s">
        <v>39</v>
      </c>
      <c r="D10" s="1"/>
      <c r="E10" s="25">
        <v>119432.62</v>
      </c>
      <c r="F10" s="223">
        <v>34285.57</v>
      </c>
      <c r="G10" s="4">
        <f>E10/E7</f>
        <v>0.29274786808952297</v>
      </c>
      <c r="H10" s="229">
        <f>F10/F7</f>
        <v>0.10367035956008207</v>
      </c>
      <c r="I10" s="316">
        <f t="shared" si="0"/>
        <v>-0.71292959997025929</v>
      </c>
      <c r="J10" s="309">
        <f t="shared" si="1"/>
        <v>-0.64587151313300273</v>
      </c>
      <c r="K10" s="1"/>
      <c r="L10" s="25">
        <v>7159.4360000000052</v>
      </c>
      <c r="M10" s="223">
        <v>2022.5790000000006</v>
      </c>
      <c r="N10" s="4">
        <f>L10/L7</f>
        <v>0.10562622111354468</v>
      </c>
      <c r="O10" s="229">
        <f>M10/M7</f>
        <v>3.1450294397466654E-2</v>
      </c>
      <c r="P10" s="317">
        <f t="shared" si="2"/>
        <v>-0.71749464622632297</v>
      </c>
      <c r="Q10" s="312">
        <f t="shared" si="3"/>
        <v>-0.70224917576423918</v>
      </c>
      <c r="R10" s="8"/>
      <c r="S10" s="333">
        <f t="shared" si="4"/>
        <v>0.59945398501682412</v>
      </c>
      <c r="T10" s="334">
        <f t="shared" si="4"/>
        <v>0.5899213575857134</v>
      </c>
      <c r="U10" s="307">
        <f t="shared" si="5"/>
        <v>-1.590218376952349E-2</v>
      </c>
    </row>
    <row r="11" spans="1:21" ht="24" customHeight="1" thickBot="1" x14ac:dyDescent="0.3">
      <c r="A11" s="18" t="s">
        <v>22</v>
      </c>
      <c r="B11" s="19"/>
      <c r="C11" s="19"/>
      <c r="D11" s="19"/>
      <c r="E11" s="23">
        <v>374825.40000000026</v>
      </c>
      <c r="F11" s="242">
        <v>392226.41000000061</v>
      </c>
      <c r="G11" s="20">
        <f>E11/E15</f>
        <v>0.47882876507609601</v>
      </c>
      <c r="H11" s="243">
        <f>F11/F15</f>
        <v>0.54254081507879759</v>
      </c>
      <c r="I11" s="153">
        <f t="shared" si="0"/>
        <v>4.642430849136784E-2</v>
      </c>
      <c r="J11" s="99">
        <f t="shared" si="1"/>
        <v>0.13305810897258102</v>
      </c>
      <c r="K11" s="12"/>
      <c r="L11" s="23">
        <v>81635.433000000034</v>
      </c>
      <c r="M11" s="242">
        <v>84199.672000000079</v>
      </c>
      <c r="N11" s="20">
        <f>L11/L15</f>
        <v>0.54636232707474741</v>
      </c>
      <c r="O11" s="243">
        <f>M11/M15</f>
        <v>0.56696294838257633</v>
      </c>
      <c r="P11" s="153">
        <f t="shared" si="2"/>
        <v>3.1410858076786875E-2</v>
      </c>
      <c r="Q11" s="99">
        <f t="shared" si="3"/>
        <v>3.7705054479370351E-2</v>
      </c>
      <c r="R11" s="8"/>
      <c r="S11" s="335">
        <f t="shared" si="4"/>
        <v>2.1779589376813839</v>
      </c>
      <c r="T11" s="336">
        <f t="shared" si="4"/>
        <v>2.1467109264773869</v>
      </c>
      <c r="U11" s="98">
        <f t="shared" si="5"/>
        <v>-1.4347383076589625E-2</v>
      </c>
    </row>
    <row r="12" spans="1:21" s="9" customFormat="1" ht="24" customHeight="1" x14ac:dyDescent="0.25">
      <c r="A12" s="73"/>
      <c r="B12" s="5" t="s">
        <v>36</v>
      </c>
      <c r="C12" s="5"/>
      <c r="D12" s="5"/>
      <c r="E12" s="42">
        <v>281239.42000000022</v>
      </c>
      <c r="F12" s="225">
        <v>293405.24000000063</v>
      </c>
      <c r="G12" s="74">
        <f>E12/E11</f>
        <v>0.75032113618767571</v>
      </c>
      <c r="H12" s="231">
        <f>F12/F11</f>
        <v>0.7480506985748363</v>
      </c>
      <c r="I12" s="315">
        <f t="shared" si="0"/>
        <v>4.3257876154062631E-2</v>
      </c>
      <c r="J12" s="314">
        <f t="shared" si="1"/>
        <v>-3.0259544924661516E-3</v>
      </c>
      <c r="K12" s="5"/>
      <c r="L12" s="42">
        <v>73535.84000000004</v>
      </c>
      <c r="M12" s="225">
        <v>75496.425000000076</v>
      </c>
      <c r="N12" s="74">
        <f>L12/L11</f>
        <v>0.9007833644981097</v>
      </c>
      <c r="O12" s="231">
        <f>M12/M11</f>
        <v>0.8966356187230754</v>
      </c>
      <c r="P12" s="315">
        <f t="shared" si="2"/>
        <v>2.6661625134084745E-2</v>
      </c>
      <c r="Q12" s="314">
        <f t="shared" si="3"/>
        <v>-4.6045985511125624E-3</v>
      </c>
      <c r="R12" s="72"/>
      <c r="S12" s="333">
        <f t="shared" si="4"/>
        <v>2.6147060038738519</v>
      </c>
      <c r="T12" s="334">
        <f t="shared" si="4"/>
        <v>2.57311099829028</v>
      </c>
      <c r="U12" s="307">
        <f t="shared" si="5"/>
        <v>-1.5908100383731957E-2</v>
      </c>
    </row>
    <row r="13" spans="1:21" ht="24" customHeight="1" x14ac:dyDescent="0.25">
      <c r="A13" s="14"/>
      <c r="B13" s="5" t="s">
        <v>40</v>
      </c>
      <c r="D13" s="5"/>
      <c r="E13" s="273">
        <v>40538.929999999978</v>
      </c>
      <c r="F13" s="269">
        <v>45003.479999999996</v>
      </c>
      <c r="G13" s="261">
        <f>E13/E11</f>
        <v>0.10815416991484555</v>
      </c>
      <c r="H13" s="272">
        <f>F13/F11</f>
        <v>0.11473852563880113</v>
      </c>
      <c r="I13" s="311">
        <f t="shared" si="0"/>
        <v>0.11012994176215356</v>
      </c>
      <c r="J13" s="312">
        <f t="shared" si="1"/>
        <v>6.087935147706023E-2</v>
      </c>
      <c r="K13" s="321"/>
      <c r="L13" s="273">
        <v>4319.0819999999994</v>
      </c>
      <c r="M13" s="269">
        <v>4631.6200000000017</v>
      </c>
      <c r="N13" s="261">
        <f>L13/L11</f>
        <v>5.2906952793402809E-2</v>
      </c>
      <c r="O13" s="272">
        <f>M13/M11</f>
        <v>5.5007577701727831E-2</v>
      </c>
      <c r="P13" s="311">
        <f t="shared" si="2"/>
        <v>7.23621362132051E-2</v>
      </c>
      <c r="Q13" s="312">
        <f t="shared" si="3"/>
        <v>3.970413712027198E-2</v>
      </c>
      <c r="R13" s="322"/>
      <c r="S13" s="333">
        <f t="shared" si="4"/>
        <v>1.0654158854217419</v>
      </c>
      <c r="T13" s="334">
        <f t="shared" si="4"/>
        <v>1.0291692997963717</v>
      </c>
      <c r="U13" s="307">
        <f t="shared" si="5"/>
        <v>-3.4021067379732269E-2</v>
      </c>
    </row>
    <row r="14" spans="1:21" ht="24" customHeight="1" thickBot="1" x14ac:dyDescent="0.3">
      <c r="A14" s="14"/>
      <c r="B14" s="1" t="s">
        <v>39</v>
      </c>
      <c r="D14" s="1"/>
      <c r="E14" s="273">
        <v>53047.050000000017</v>
      </c>
      <c r="F14" s="269">
        <v>53817.69</v>
      </c>
      <c r="G14" s="261">
        <f>E14/E11</f>
        <v>0.14152469389747863</v>
      </c>
      <c r="H14" s="272">
        <f>F14/F11</f>
        <v>0.13721077578636257</v>
      </c>
      <c r="I14" s="316">
        <f t="shared" si="0"/>
        <v>1.4527480792993853E-2</v>
      </c>
      <c r="J14" s="309">
        <f t="shared" si="1"/>
        <v>-3.0481734263570214E-2</v>
      </c>
      <c r="K14" s="321"/>
      <c r="L14" s="273">
        <v>3780.5110000000009</v>
      </c>
      <c r="M14" s="269">
        <v>4071.6270000000009</v>
      </c>
      <c r="N14" s="261">
        <f>L14/L11</f>
        <v>4.6309682708487614E-2</v>
      </c>
      <c r="O14" s="272">
        <f>M14/M11</f>
        <v>4.835680357519679E-2</v>
      </c>
      <c r="P14" s="317">
        <f t="shared" si="2"/>
        <v>7.7004404960070189E-2</v>
      </c>
      <c r="Q14" s="312">
        <f t="shared" si="3"/>
        <v>4.4205028991355644E-2</v>
      </c>
      <c r="R14" s="322"/>
      <c r="S14" s="333">
        <f t="shared" si="4"/>
        <v>0.71267129840396393</v>
      </c>
      <c r="T14" s="334">
        <f t="shared" si="4"/>
        <v>0.75655922801591835</v>
      </c>
      <c r="U14" s="307">
        <f t="shared" si="5"/>
        <v>6.1582288651503121E-2</v>
      </c>
    </row>
    <row r="15" spans="1:21" ht="24" customHeight="1" thickBot="1" x14ac:dyDescent="0.3">
      <c r="A15" s="18" t="s">
        <v>12</v>
      </c>
      <c r="B15" s="19"/>
      <c r="C15" s="19"/>
      <c r="D15" s="19"/>
      <c r="E15" s="23">
        <f>E7+E11</f>
        <v>782796.33000000031</v>
      </c>
      <c r="F15" s="242">
        <f>F7+F11</f>
        <v>722943.60000000079</v>
      </c>
      <c r="G15" s="20">
        <f>G7+G11</f>
        <v>1</v>
      </c>
      <c r="H15" s="243">
        <f>H7+H11</f>
        <v>1</v>
      </c>
      <c r="I15" s="153">
        <f t="shared" si="0"/>
        <v>-7.6460156628480228E-2</v>
      </c>
      <c r="J15" s="99">
        <v>0</v>
      </c>
      <c r="K15" s="12"/>
      <c r="L15" s="23">
        <f>L7+L11</f>
        <v>149416.29200000013</v>
      </c>
      <c r="M15" s="242">
        <f>M7+M11</f>
        <v>148510.00800000015</v>
      </c>
      <c r="N15" s="20">
        <f>N7+N11</f>
        <v>1</v>
      </c>
      <c r="O15" s="243">
        <f>O7+O11</f>
        <v>1</v>
      </c>
      <c r="P15" s="153">
        <f t="shared" si="2"/>
        <v>-6.0654965256398165E-3</v>
      </c>
      <c r="Q15" s="99">
        <v>0</v>
      </c>
      <c r="R15" s="8"/>
      <c r="S15" s="335">
        <f t="shared" si="4"/>
        <v>1.908750543069103</v>
      </c>
      <c r="T15" s="336">
        <f t="shared" si="4"/>
        <v>2.0542405797630683</v>
      </c>
      <c r="U15" s="98">
        <f t="shared" si="5"/>
        <v>7.6222656345669007E-2</v>
      </c>
    </row>
    <row r="16" spans="1:21" s="68" customFormat="1" ht="24" customHeight="1" x14ac:dyDescent="0.25">
      <c r="A16" s="302"/>
      <c r="B16" s="300" t="s">
        <v>36</v>
      </c>
      <c r="C16" s="300"/>
      <c r="D16" s="301"/>
      <c r="E16" s="303">
        <f>E8+E12</f>
        <v>515393.6500000002</v>
      </c>
      <c r="F16" s="304">
        <f t="shared" ref="F16:F17" si="6">F8+F12</f>
        <v>539862.9800000008</v>
      </c>
      <c r="G16" s="305">
        <f>E16/E15</f>
        <v>0.65840069791844835</v>
      </c>
      <c r="H16" s="306">
        <f>F16/F15</f>
        <v>0.74675670411910444</v>
      </c>
      <c r="I16" s="313">
        <f t="shared" si="0"/>
        <v>4.7476972213376295E-2</v>
      </c>
      <c r="J16" s="314">
        <f t="shared" si="1"/>
        <v>0.13419792305809516</v>
      </c>
      <c r="K16" s="5"/>
      <c r="L16" s="303">
        <f t="shared" ref="L16:M18" si="7">L8+L12</f>
        <v>128387.61200000014</v>
      </c>
      <c r="M16" s="304">
        <f t="shared" si="7"/>
        <v>132624.17500000016</v>
      </c>
      <c r="N16" s="318">
        <f>L16/L15</f>
        <v>0.85926113064029208</v>
      </c>
      <c r="O16" s="306">
        <f>M16/M15</f>
        <v>0.89303190260416676</v>
      </c>
      <c r="P16" s="313">
        <f t="shared" si="2"/>
        <v>3.2998222601102814E-2</v>
      </c>
      <c r="Q16" s="314">
        <f t="shared" si="3"/>
        <v>3.9302105913611912E-2</v>
      </c>
      <c r="R16" s="72"/>
      <c r="S16" s="333">
        <f t="shared" si="4"/>
        <v>2.4910592515061079</v>
      </c>
      <c r="T16" s="334">
        <f t="shared" si="4"/>
        <v>2.4566265869906463</v>
      </c>
      <c r="U16" s="307">
        <f t="shared" si="5"/>
        <v>-1.3822499201752584E-2</v>
      </c>
    </row>
    <row r="17" spans="1:21" ht="24" customHeight="1" x14ac:dyDescent="0.25">
      <c r="A17" s="14"/>
      <c r="B17" s="5" t="s">
        <v>40</v>
      </c>
      <c r="C17" s="5"/>
      <c r="D17" s="323"/>
      <c r="E17" s="273">
        <f>E9+E13</f>
        <v>94923.010000000009</v>
      </c>
      <c r="F17" s="269">
        <f t="shared" si="6"/>
        <v>94977.360000000015</v>
      </c>
      <c r="G17" s="310">
        <f>E17/E15</f>
        <v>0.12126143974129257</v>
      </c>
      <c r="H17" s="272">
        <f>F17/F15</f>
        <v>0.13137589156332516</v>
      </c>
      <c r="I17" s="311">
        <f t="shared" si="0"/>
        <v>5.7256928536090265E-4</v>
      </c>
      <c r="J17" s="312">
        <f t="shared" si="1"/>
        <v>8.34102897311087E-2</v>
      </c>
      <c r="K17" s="321"/>
      <c r="L17" s="273">
        <f t="shared" si="7"/>
        <v>10088.732999999995</v>
      </c>
      <c r="M17" s="269">
        <f t="shared" si="7"/>
        <v>9791.6270000000004</v>
      </c>
      <c r="N17" s="74">
        <f>L17/L15</f>
        <v>6.7520970203168912E-2</v>
      </c>
      <c r="O17" s="231">
        <f>M17/M15</f>
        <v>6.5932438708103711E-2</v>
      </c>
      <c r="P17" s="311">
        <f t="shared" si="2"/>
        <v>-2.9449287636018763E-2</v>
      </c>
      <c r="Q17" s="312">
        <f t="shared" si="3"/>
        <v>-2.3526490959554489E-2</v>
      </c>
      <c r="R17" s="322"/>
      <c r="S17" s="333">
        <f t="shared" si="4"/>
        <v>1.0628332371676787</v>
      </c>
      <c r="T17" s="334">
        <f t="shared" si="4"/>
        <v>1.030943269006424</v>
      </c>
      <c r="U17" s="307">
        <f t="shared" si="5"/>
        <v>-3.0004677164818125E-2</v>
      </c>
    </row>
    <row r="18" spans="1:21" ht="24" customHeight="1" thickBot="1" x14ac:dyDescent="0.3">
      <c r="A18" s="15"/>
      <c r="B18" s="324" t="s">
        <v>39</v>
      </c>
      <c r="C18" s="324"/>
      <c r="D18" s="325"/>
      <c r="E18" s="326">
        <f>E10+E14</f>
        <v>172479.67</v>
      </c>
      <c r="F18" s="327">
        <f>F10+F14</f>
        <v>88103.260000000009</v>
      </c>
      <c r="G18" s="328">
        <f>E18/E15</f>
        <v>0.22033786234025898</v>
      </c>
      <c r="H18" s="329">
        <f>F18/F15</f>
        <v>0.12186740431757044</v>
      </c>
      <c r="I18" s="308">
        <f t="shared" si="0"/>
        <v>-0.4891962629566719</v>
      </c>
      <c r="J18" s="309">
        <f t="shared" si="1"/>
        <v>-0.44690665951285546</v>
      </c>
      <c r="K18" s="321"/>
      <c r="L18" s="326">
        <f t="shared" si="7"/>
        <v>10939.947000000006</v>
      </c>
      <c r="M18" s="327">
        <f t="shared" si="7"/>
        <v>6094.2060000000019</v>
      </c>
      <c r="N18" s="319">
        <f>L18/L15</f>
        <v>7.3217899156539076E-2</v>
      </c>
      <c r="O18" s="320">
        <f>M18/M15</f>
        <v>4.1035658687729626E-2</v>
      </c>
      <c r="P18" s="308">
        <f t="shared" si="2"/>
        <v>-0.4429400800570607</v>
      </c>
      <c r="Q18" s="309">
        <f t="shared" si="3"/>
        <v>-0.43954061560827046</v>
      </c>
      <c r="R18" s="322"/>
      <c r="S18" s="337">
        <f t="shared" si="4"/>
        <v>0.63427457856337532</v>
      </c>
      <c r="T18" s="338">
        <f t="shared" si="4"/>
        <v>0.69171174823723913</v>
      </c>
      <c r="U18" s="330">
        <f t="shared" si="5"/>
        <v>9.0555686157181861E-2</v>
      </c>
    </row>
    <row r="19" spans="1:21" ht="6.75" customHeight="1" x14ac:dyDescent="0.25">
      <c r="S19" s="339"/>
      <c r="T19" s="339"/>
    </row>
  </sheetData>
  <mergeCells count="15">
    <mergeCell ref="A4:D6"/>
    <mergeCell ref="E4:F4"/>
    <mergeCell ref="G4:H4"/>
    <mergeCell ref="I4:J4"/>
    <mergeCell ref="L4:M4"/>
    <mergeCell ref="P4:Q4"/>
    <mergeCell ref="S4:T4"/>
    <mergeCell ref="E5:F5"/>
    <mergeCell ref="G5:H5"/>
    <mergeCell ref="I5:J5"/>
    <mergeCell ref="L5:M5"/>
    <mergeCell ref="N5:O5"/>
    <mergeCell ref="P5:Q5"/>
    <mergeCell ref="S5:T5"/>
    <mergeCell ref="N4:O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I7:J18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U7:U18</xm:sqref>
        </x14:conditionalFormatting>
        <x14:conditionalFormatting xmlns:xm="http://schemas.microsoft.com/office/excel/2006/main">
          <x14:cfRule type="iconSet" priority="3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P7:Q18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23</vt:i4>
      </vt:variant>
      <vt:variant>
        <vt:lpstr>Intervalos com nome</vt:lpstr>
      </vt:variant>
      <vt:variant>
        <vt:i4>16</vt:i4>
      </vt:variant>
    </vt:vector>
  </HeadingPairs>
  <TitlesOfParts>
    <vt:vector size="3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1 (2)</vt:lpstr>
      <vt:lpstr>'1'!Área_de_Impressão</vt:lpstr>
      <vt:lpstr>'10'!Área_de_Impressão</vt:lpstr>
      <vt:lpstr>'12'!Área_de_Impressão</vt:lpstr>
      <vt:lpstr>'14'!Área_de_Impressão</vt:lpstr>
      <vt:lpstr>'15'!Área_de_Impressão</vt:lpstr>
      <vt:lpstr>'16'!Área_de_Impressão</vt:lpstr>
      <vt:lpstr>'17'!Área_de_Impressão</vt:lpstr>
      <vt:lpstr>'18'!Área_de_Impressão</vt:lpstr>
      <vt:lpstr>'19'!Área_de_Impressão</vt:lpstr>
      <vt:lpstr>'2'!Área_de_Impressão</vt:lpstr>
      <vt:lpstr>'20'!Área_de_Impressão</vt:lpstr>
      <vt:lpstr>'3'!Área_de_Impressão</vt:lpstr>
      <vt:lpstr>'4'!Área_de_Impressão</vt:lpstr>
      <vt:lpstr>'6'!Área_de_Impressão</vt:lpstr>
      <vt:lpstr>'8'!Área_de_Impressão</vt:lpstr>
      <vt:lpstr>Indice!Área_de_Impressão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2019-06-11T10:55:14Z</dcterms:modified>
</cp:coreProperties>
</file>